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1ER SEMESTRE-2025\ETABS 1S\PROYECTO ETABS - GRUPO 6\"/>
    </mc:Choice>
  </mc:AlternateContent>
  <xr:revisionPtr revIDLastSave="0" documentId="13_ncr:1_{55E8F770-6EA0-42F6-A8B5-DD2246340C27}" xr6:coauthVersionLast="47" xr6:coauthVersionMax="47" xr10:uidLastSave="{00000000-0000-0000-0000-000000000000}"/>
  <bookViews>
    <workbookView xWindow="-108" yWindow="-108" windowWidth="23256" windowHeight="12456" tabRatio="719" activeTab="1" xr2:uid="{00000000-000D-0000-FFFF-FFFF00000000}"/>
  </bookViews>
  <sheets>
    <sheet name="Tabla de datos " sheetId="13" r:id="rId1"/>
    <sheet name="Datos Espectro" sheetId="1" r:id="rId2"/>
    <sheet name="Espectro de Respuesta" sheetId="2" r:id="rId3"/>
    <sheet name="Coeficientes y factores para di" sheetId="24" r:id="rId4"/>
    <sheet name="Factor de Carga de Ocupación" sheetId="26" r:id="rId5"/>
    <sheet name="PREDIMENSIONAMIENTO" sheetId="16" r:id="rId6"/>
    <sheet name="CARGGAS VIVAS " sheetId="23" r:id="rId7"/>
  </sheets>
  <definedNames>
    <definedName name="_xlnm.Print_Area" localSheetId="1">'Datos Espectro'!$A$1:$P$99</definedName>
    <definedName name="_xlnm.Print_Area" localSheetId="2">'Espectro de Respuesta'!$A$1:$AI$85</definedName>
    <definedName name="SA">'Tabla de datos '!$E$2</definedName>
    <definedName name="SB">'Tabla de datos '!$H$2</definedName>
    <definedName name="SC">'Tabla de datos '!$K$2</definedName>
    <definedName name="SD">'Tabla de datos '!$N$2</definedName>
    <definedName name="SE">'Tabla de datos '!$Q$2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16" l="1"/>
  <c r="B75" i="16"/>
  <c r="B45" i="16"/>
  <c r="B33" i="16"/>
  <c r="F32" i="16"/>
  <c r="C49" i="16" l="1"/>
  <c r="E16" i="1"/>
  <c r="F21" i="1" l="1"/>
  <c r="C20" i="1" s="1"/>
  <c r="C23" i="1" s="1"/>
  <c r="D37" i="2" l="1"/>
  <c r="C81" i="1"/>
  <c r="Y13" i="1"/>
  <c r="B13" i="2"/>
  <c r="C82" i="1" l="1"/>
  <c r="E79" i="16"/>
  <c r="C77" i="16"/>
  <c r="C79" i="16" s="1"/>
  <c r="B65" i="16"/>
  <c r="B66" i="16" s="1"/>
  <c r="B67" i="16" s="1"/>
  <c r="B68" i="16" s="1"/>
  <c r="B69" i="16" s="1"/>
  <c r="B70" i="16" s="1"/>
  <c r="B71" i="16" s="1"/>
  <c r="B72" i="16" s="1"/>
  <c r="C58" i="16"/>
  <c r="C59" i="16" s="1"/>
  <c r="G53" i="16"/>
  <c r="H53" i="16" s="1"/>
  <c r="C51" i="16"/>
  <c r="C57" i="16" s="1"/>
  <c r="D42" i="16"/>
  <c r="B42" i="16"/>
  <c r="C40" i="16"/>
  <c r="C43" i="16" s="1"/>
  <c r="C37" i="16"/>
  <c r="B39" i="16" s="1"/>
  <c r="D30" i="16"/>
  <c r="B30" i="16"/>
  <c r="C28" i="16"/>
  <c r="C31" i="16" s="1"/>
  <c r="C32" i="16" s="1"/>
  <c r="C25" i="16"/>
  <c r="D27" i="16" s="1"/>
  <c r="C18" i="16"/>
  <c r="C10" i="16"/>
  <c r="C9" i="16"/>
  <c r="C8" i="16"/>
  <c r="C84" i="1" l="1"/>
  <c r="E82" i="1" s="1"/>
  <c r="B27" i="16"/>
  <c r="C61" i="16"/>
  <c r="D39" i="16"/>
  <c r="B33" i="2"/>
  <c r="B31" i="2"/>
  <c r="E81" i="1" l="1"/>
  <c r="C67" i="16"/>
  <c r="C69" i="16"/>
  <c r="C65" i="16"/>
  <c r="C72" i="16"/>
  <c r="C68" i="16"/>
  <c r="C64" i="16"/>
  <c r="C70" i="16"/>
  <c r="C71" i="16"/>
  <c r="C66" i="16"/>
  <c r="A4" i="2" l="1"/>
  <c r="A3" i="2"/>
  <c r="A2" i="2"/>
  <c r="C62" i="1" l="1"/>
  <c r="C32" i="1"/>
  <c r="V4" i="1" l="1"/>
  <c r="Q15" i="1" s="1"/>
  <c r="U4" i="1"/>
  <c r="P15" i="1" s="1"/>
  <c r="T4" i="1"/>
  <c r="O15" i="1" s="1"/>
  <c r="S4" i="1"/>
  <c r="Q14" i="1" s="1"/>
  <c r="R4" i="1"/>
  <c r="P14" i="1" s="1"/>
  <c r="Q4" i="1"/>
  <c r="O14" i="1" s="1"/>
  <c r="P4" i="1"/>
  <c r="Q13" i="1" s="1"/>
  <c r="O4" i="1"/>
  <c r="P13" i="1" s="1"/>
  <c r="N4" i="1"/>
  <c r="O13" i="1" s="1"/>
  <c r="M4" i="1"/>
  <c r="Q12" i="1" s="1"/>
  <c r="L4" i="1"/>
  <c r="P12" i="1" s="1"/>
  <c r="K4" i="1"/>
  <c r="O12" i="1" s="1"/>
  <c r="J4" i="1"/>
  <c r="Q11" i="1" s="1"/>
  <c r="I4" i="1"/>
  <c r="P11" i="1" s="1"/>
  <c r="H4" i="1"/>
  <c r="O11" i="1" s="1"/>
  <c r="G4" i="1"/>
  <c r="F4" i="1"/>
  <c r="D11" i="1" l="1"/>
  <c r="C40" i="1"/>
  <c r="F38" i="1"/>
  <c r="B4" i="2" s="1"/>
  <c r="E38" i="1"/>
  <c r="D38" i="1"/>
  <c r="B2" i="2" l="1"/>
  <c r="C47" i="1"/>
  <c r="B3" i="2"/>
  <c r="C48" i="1"/>
  <c r="A32" i="2" l="1"/>
  <c r="A37" i="2" s="1"/>
  <c r="B32" i="2" l="1"/>
  <c r="A26" i="2"/>
  <c r="A9" i="2"/>
  <c r="A10" i="2"/>
  <c r="B8" i="2"/>
  <c r="A8" i="2"/>
  <c r="A6" i="2"/>
  <c r="F17" i="2" s="1"/>
  <c r="A5" i="2"/>
  <c r="A23" i="2" s="1"/>
  <c r="B37" i="2" l="1"/>
  <c r="B36" i="2" s="1"/>
  <c r="F68" i="2"/>
  <c r="F430" i="2"/>
  <c r="A20" i="2"/>
  <c r="B26" i="2"/>
  <c r="B27" i="2" s="1"/>
  <c r="C53" i="1"/>
  <c r="C52" i="1"/>
  <c r="C57" i="1" l="1"/>
  <c r="D57" i="1"/>
  <c r="C64" i="1"/>
  <c r="C63" i="1"/>
  <c r="C72" i="1" l="1"/>
  <c r="B10" i="2"/>
  <c r="B9" i="2"/>
  <c r="C76" i="1"/>
  <c r="B5" i="2"/>
  <c r="B23" i="2" s="1"/>
  <c r="B24" i="2" s="1"/>
  <c r="C58" i="1"/>
  <c r="C207" i="1" l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527" i="1"/>
  <c r="C543" i="1"/>
  <c r="C559" i="1"/>
  <c r="C575" i="1"/>
  <c r="C591" i="1"/>
  <c r="C607" i="1"/>
  <c r="C623" i="1"/>
  <c r="C639" i="1"/>
  <c r="C655" i="1"/>
  <c r="C671" i="1"/>
  <c r="C687" i="1"/>
  <c r="C208" i="1"/>
  <c r="C224" i="1"/>
  <c r="C240" i="1"/>
  <c r="C209" i="1"/>
  <c r="C227" i="1"/>
  <c r="C245" i="1"/>
  <c r="C262" i="1"/>
  <c r="C279" i="1"/>
  <c r="C296" i="1"/>
  <c r="C313" i="1"/>
  <c r="C330" i="1"/>
  <c r="C347" i="1"/>
  <c r="C364" i="1"/>
  <c r="C381" i="1"/>
  <c r="C398" i="1"/>
  <c r="C416" i="1"/>
  <c r="C433" i="1"/>
  <c r="C450" i="1"/>
  <c r="C467" i="1"/>
  <c r="C484" i="1"/>
  <c r="C501" i="1"/>
  <c r="C518" i="1"/>
  <c r="C535" i="1"/>
  <c r="C552" i="1"/>
  <c r="C569" i="1"/>
  <c r="C586" i="1"/>
  <c r="C603" i="1"/>
  <c r="C620" i="1"/>
  <c r="C637" i="1"/>
  <c r="C654" i="1"/>
  <c r="C672" i="1"/>
  <c r="C689" i="1"/>
  <c r="C210" i="1"/>
  <c r="C228" i="1"/>
  <c r="C246" i="1"/>
  <c r="C263" i="1"/>
  <c r="C280" i="1"/>
  <c r="C297" i="1"/>
  <c r="C314" i="1"/>
  <c r="C331" i="1"/>
  <c r="C348" i="1"/>
  <c r="C212" i="1"/>
  <c r="C232" i="1"/>
  <c r="C252" i="1"/>
  <c r="C272" i="1"/>
  <c r="C291" i="1"/>
  <c r="C310" i="1"/>
  <c r="C329" i="1"/>
  <c r="C350" i="1"/>
  <c r="C369" i="1"/>
  <c r="C387" i="1"/>
  <c r="C405" i="1"/>
  <c r="C423" i="1"/>
  <c r="C441" i="1"/>
  <c r="C459" i="1"/>
  <c r="C477" i="1"/>
  <c r="C496" i="1"/>
  <c r="C514" i="1"/>
  <c r="C532" i="1"/>
  <c r="C550" i="1"/>
  <c r="C568" i="1"/>
  <c r="C587" i="1"/>
  <c r="C605" i="1"/>
  <c r="C624" i="1"/>
  <c r="C642" i="1"/>
  <c r="C660" i="1"/>
  <c r="C678" i="1"/>
  <c r="C213" i="1"/>
  <c r="C233" i="1"/>
  <c r="C253" i="1"/>
  <c r="C273" i="1"/>
  <c r="C292" i="1"/>
  <c r="C311" i="1"/>
  <c r="C332" i="1"/>
  <c r="C352" i="1"/>
  <c r="C370" i="1"/>
  <c r="C388" i="1"/>
  <c r="C406" i="1"/>
  <c r="C424" i="1"/>
  <c r="C442" i="1"/>
  <c r="C460" i="1"/>
  <c r="C478" i="1"/>
  <c r="C497" i="1"/>
  <c r="C515" i="1"/>
  <c r="C533" i="1"/>
  <c r="C551" i="1"/>
  <c r="C570" i="1"/>
  <c r="C588" i="1"/>
  <c r="C606" i="1"/>
  <c r="C625" i="1"/>
  <c r="C643" i="1"/>
  <c r="C661" i="1"/>
  <c r="C679" i="1"/>
  <c r="C214" i="1"/>
  <c r="C234" i="1"/>
  <c r="C254" i="1"/>
  <c r="C274" i="1"/>
  <c r="C293" i="1"/>
  <c r="C312" i="1"/>
  <c r="C333" i="1"/>
  <c r="C353" i="1"/>
  <c r="C371" i="1"/>
  <c r="C389" i="1"/>
  <c r="C407" i="1"/>
  <c r="C425" i="1"/>
  <c r="C443" i="1"/>
  <c r="C461" i="1"/>
  <c r="C480" i="1"/>
  <c r="C498" i="1"/>
  <c r="C516" i="1"/>
  <c r="C534" i="1"/>
  <c r="C553" i="1"/>
  <c r="C571" i="1"/>
  <c r="C589" i="1"/>
  <c r="C608" i="1"/>
  <c r="C626" i="1"/>
  <c r="C644" i="1"/>
  <c r="C662" i="1"/>
  <c r="C680" i="1"/>
  <c r="C215" i="1"/>
  <c r="C238" i="1"/>
  <c r="C264" i="1"/>
  <c r="C286" i="1"/>
  <c r="C309" i="1"/>
  <c r="C337" i="1"/>
  <c r="C359" i="1"/>
  <c r="C380" i="1"/>
  <c r="C403" i="1"/>
  <c r="C427" i="1"/>
  <c r="C449" i="1"/>
  <c r="C471" i="1"/>
  <c r="C492" i="1"/>
  <c r="C517" i="1"/>
  <c r="C539" i="1"/>
  <c r="C561" i="1"/>
  <c r="C582" i="1"/>
  <c r="C604" i="1"/>
  <c r="C629" i="1"/>
  <c r="C650" i="1"/>
  <c r="C673" i="1"/>
  <c r="C216" i="1"/>
  <c r="C241" i="1"/>
  <c r="C265" i="1"/>
  <c r="C288" i="1"/>
  <c r="C315" i="1"/>
  <c r="C338" i="1"/>
  <c r="C360" i="1"/>
  <c r="C382" i="1"/>
  <c r="C404" i="1"/>
  <c r="C428" i="1"/>
  <c r="C451" i="1"/>
  <c r="C472" i="1"/>
  <c r="C493" i="1"/>
  <c r="C519" i="1"/>
  <c r="C540" i="1"/>
  <c r="C562" i="1"/>
  <c r="C583" i="1"/>
  <c r="C609" i="1"/>
  <c r="C630" i="1"/>
  <c r="C651" i="1"/>
  <c r="C674" i="1"/>
  <c r="C217" i="1"/>
  <c r="C242" i="1"/>
  <c r="C266" i="1"/>
  <c r="C289" i="1"/>
  <c r="C316" i="1"/>
  <c r="C339" i="1"/>
  <c r="C361" i="1"/>
  <c r="C384" i="1"/>
  <c r="C408" i="1"/>
  <c r="C429" i="1"/>
  <c r="C452" i="1"/>
  <c r="C473" i="1"/>
  <c r="C494" i="1"/>
  <c r="C520" i="1"/>
  <c r="C541" i="1"/>
  <c r="C563" i="1"/>
  <c r="C584" i="1"/>
  <c r="C610" i="1"/>
  <c r="C631" i="1"/>
  <c r="C652" i="1"/>
  <c r="C675" i="1"/>
  <c r="C219" i="1"/>
  <c r="C249" i="1"/>
  <c r="C278" i="1"/>
  <c r="C306" i="1"/>
  <c r="C340" i="1"/>
  <c r="C366" i="1"/>
  <c r="C394" i="1"/>
  <c r="C420" i="1"/>
  <c r="C448" i="1"/>
  <c r="C476" i="1"/>
  <c r="C505" i="1"/>
  <c r="C530" i="1"/>
  <c r="C558" i="1"/>
  <c r="C590" i="1"/>
  <c r="C615" i="1"/>
  <c r="C641" i="1"/>
  <c r="C668" i="1"/>
  <c r="C220" i="1"/>
  <c r="C250" i="1"/>
  <c r="C281" i="1"/>
  <c r="C307" i="1"/>
  <c r="C341" i="1"/>
  <c r="C368" i="1"/>
  <c r="C395" i="1"/>
  <c r="C421" i="1"/>
  <c r="C453" i="1"/>
  <c r="C481" i="1"/>
  <c r="C506" i="1"/>
  <c r="C531" i="1"/>
  <c r="C560" i="1"/>
  <c r="C592" i="1"/>
  <c r="C616" i="1"/>
  <c r="C645" i="1"/>
  <c r="C669" i="1"/>
  <c r="C221" i="1"/>
  <c r="C251" i="1"/>
  <c r="C282" i="1"/>
  <c r="C308" i="1"/>
  <c r="C342" i="1"/>
  <c r="C372" i="1"/>
  <c r="C396" i="1"/>
  <c r="C422" i="1"/>
  <c r="C454" i="1"/>
  <c r="C482" i="1"/>
  <c r="C507" i="1"/>
  <c r="C536" i="1"/>
  <c r="C564" i="1"/>
  <c r="C593" i="1"/>
  <c r="C617" i="1"/>
  <c r="C646" i="1"/>
  <c r="C670" i="1"/>
  <c r="C222" i="1"/>
  <c r="C256" i="1"/>
  <c r="C283" i="1"/>
  <c r="C317" i="1"/>
  <c r="C343" i="1"/>
  <c r="C373" i="1"/>
  <c r="C397" i="1"/>
  <c r="C426" i="1"/>
  <c r="C455" i="1"/>
  <c r="C483" i="1"/>
  <c r="C508" i="1"/>
  <c r="C537" i="1"/>
  <c r="C565" i="1"/>
  <c r="C594" i="1"/>
  <c r="C618" i="1"/>
  <c r="C647" i="1"/>
  <c r="C676" i="1"/>
  <c r="C225" i="1"/>
  <c r="C257" i="1"/>
  <c r="C284" i="1"/>
  <c r="C318" i="1"/>
  <c r="C344" i="1"/>
  <c r="C374" i="1"/>
  <c r="C400" i="1"/>
  <c r="C430" i="1"/>
  <c r="C456" i="1"/>
  <c r="C485" i="1"/>
  <c r="C509" i="1"/>
  <c r="C538" i="1"/>
  <c r="C566" i="1"/>
  <c r="C595" i="1"/>
  <c r="C619" i="1"/>
  <c r="C648" i="1"/>
  <c r="C677" i="1"/>
  <c r="C226" i="1"/>
  <c r="C258" i="1"/>
  <c r="C285" i="1"/>
  <c r="C320" i="1"/>
  <c r="C345" i="1"/>
  <c r="C375" i="1"/>
  <c r="C401" i="1"/>
  <c r="C432" i="1"/>
  <c r="C457" i="1"/>
  <c r="C486" i="1"/>
  <c r="C510" i="1"/>
  <c r="C542" i="1"/>
  <c r="C567" i="1"/>
  <c r="C596" i="1"/>
  <c r="C621" i="1"/>
  <c r="C649" i="1"/>
  <c r="C681" i="1"/>
  <c r="C199" i="1"/>
  <c r="C229" i="1"/>
  <c r="C259" i="1"/>
  <c r="C290" i="1"/>
  <c r="C321" i="1"/>
  <c r="C346" i="1"/>
  <c r="C376" i="1"/>
  <c r="C402" i="1"/>
  <c r="C434" i="1"/>
  <c r="C458" i="1"/>
  <c r="C487" i="1"/>
  <c r="C512" i="1"/>
  <c r="C544" i="1"/>
  <c r="C572" i="1"/>
  <c r="C597" i="1"/>
  <c r="C622" i="1"/>
  <c r="C653" i="1"/>
  <c r="C682" i="1"/>
  <c r="C236" i="1"/>
  <c r="C295" i="1"/>
  <c r="C336" i="1"/>
  <c r="C391" i="1"/>
  <c r="C439" i="1"/>
  <c r="C490" i="1"/>
  <c r="C545" i="1"/>
  <c r="C581" i="1"/>
  <c r="C635" i="1"/>
  <c r="C686" i="1"/>
  <c r="C237" i="1"/>
  <c r="C298" i="1"/>
  <c r="C349" i="1"/>
  <c r="C392" i="1"/>
  <c r="C440" i="1"/>
  <c r="C491" i="1"/>
  <c r="C546" i="1"/>
  <c r="C585" i="1"/>
  <c r="C636" i="1"/>
  <c r="C688" i="1"/>
  <c r="C243" i="1"/>
  <c r="C299" i="1"/>
  <c r="C354" i="1"/>
  <c r="C393" i="1"/>
  <c r="C444" i="1"/>
  <c r="C499" i="1"/>
  <c r="C547" i="1"/>
  <c r="C598" i="1"/>
  <c r="C638" i="1"/>
  <c r="C690" i="1"/>
  <c r="C244" i="1"/>
  <c r="C300" i="1"/>
  <c r="C355" i="1"/>
  <c r="C409" i="1"/>
  <c r="C445" i="1"/>
  <c r="C500" i="1"/>
  <c r="C548" i="1"/>
  <c r="C599" i="1"/>
  <c r="C640" i="1"/>
  <c r="C198" i="1"/>
  <c r="C200" i="1"/>
  <c r="C247" i="1"/>
  <c r="C301" i="1"/>
  <c r="C356" i="1"/>
  <c r="C410" i="1"/>
  <c r="C446" i="1"/>
  <c r="C502" i="1"/>
  <c r="C549" i="1"/>
  <c r="C600" i="1"/>
  <c r="C656" i="1"/>
  <c r="C97" i="1"/>
  <c r="C201" i="1"/>
  <c r="C248" i="1"/>
  <c r="C302" i="1"/>
  <c r="C357" i="1"/>
  <c r="C411" i="1"/>
  <c r="C462" i="1"/>
  <c r="C503" i="1"/>
  <c r="C554" i="1"/>
  <c r="C601" i="1"/>
  <c r="C657" i="1"/>
  <c r="C202" i="1"/>
  <c r="C260" i="1"/>
  <c r="C304" i="1"/>
  <c r="C358" i="1"/>
  <c r="C412" i="1"/>
  <c r="C464" i="1"/>
  <c r="C504" i="1"/>
  <c r="C555" i="1"/>
  <c r="C602" i="1"/>
  <c r="C658" i="1"/>
  <c r="C203" i="1"/>
  <c r="C261" i="1"/>
  <c r="C305" i="1"/>
  <c r="C362" i="1"/>
  <c r="C413" i="1"/>
  <c r="C465" i="1"/>
  <c r="C513" i="1"/>
  <c r="C556" i="1"/>
  <c r="C611" i="1"/>
  <c r="C659" i="1"/>
  <c r="C204" i="1"/>
  <c r="C267" i="1"/>
  <c r="C322" i="1"/>
  <c r="C363" i="1"/>
  <c r="C414" i="1"/>
  <c r="C466" i="1"/>
  <c r="C521" i="1"/>
  <c r="C557" i="1"/>
  <c r="C612" i="1"/>
  <c r="C663" i="1"/>
  <c r="C205" i="1"/>
  <c r="C268" i="1"/>
  <c r="C323" i="1"/>
  <c r="C365" i="1"/>
  <c r="C417" i="1"/>
  <c r="C468" i="1"/>
  <c r="C522" i="1"/>
  <c r="C573" i="1"/>
  <c r="C613" i="1"/>
  <c r="C664" i="1"/>
  <c r="C206" i="1"/>
  <c r="C269" i="1"/>
  <c r="C324" i="1"/>
  <c r="C377" i="1"/>
  <c r="C418" i="1"/>
  <c r="C469" i="1"/>
  <c r="C523" i="1"/>
  <c r="C574" i="1"/>
  <c r="C614" i="1"/>
  <c r="C665" i="1"/>
  <c r="C211" i="1"/>
  <c r="C270" i="1"/>
  <c r="C325" i="1"/>
  <c r="C378" i="1"/>
  <c r="C419" i="1"/>
  <c r="C470" i="1"/>
  <c r="C524" i="1"/>
  <c r="C576" i="1"/>
  <c r="C627" i="1"/>
  <c r="C666" i="1"/>
  <c r="C218" i="1"/>
  <c r="C386" i="1"/>
  <c r="C579" i="1"/>
  <c r="C390" i="1"/>
  <c r="C580" i="1"/>
  <c r="C435" i="1"/>
  <c r="C628" i="1"/>
  <c r="C230" i="1"/>
  <c r="C436" i="1"/>
  <c r="C632" i="1"/>
  <c r="C231" i="1"/>
  <c r="C437" i="1"/>
  <c r="C633" i="1"/>
  <c r="C235" i="1"/>
  <c r="C438" i="1"/>
  <c r="C634" i="1"/>
  <c r="C275" i="1"/>
  <c r="C474" i="1"/>
  <c r="C667" i="1"/>
  <c r="C276" i="1"/>
  <c r="C475" i="1"/>
  <c r="C683" i="1"/>
  <c r="C277" i="1"/>
  <c r="C488" i="1"/>
  <c r="C684" i="1"/>
  <c r="C294" i="1"/>
  <c r="C489" i="1"/>
  <c r="C685" i="1"/>
  <c r="C326" i="1"/>
  <c r="C525" i="1"/>
  <c r="C327" i="1"/>
  <c r="C526" i="1"/>
  <c r="C328" i="1"/>
  <c r="C528" i="1"/>
  <c r="C334" i="1"/>
  <c r="C529" i="1"/>
  <c r="C379" i="1"/>
  <c r="C577" i="1"/>
  <c r="C385" i="1"/>
  <c r="C578" i="1"/>
  <c r="C90" i="1"/>
  <c r="H4" i="2"/>
  <c r="I4" i="2" s="1"/>
  <c r="C164" i="1"/>
  <c r="C95" i="1"/>
  <c r="C98" i="1"/>
  <c r="C96" i="1"/>
  <c r="C92" i="1"/>
  <c r="C94" i="1"/>
  <c r="C93" i="1"/>
  <c r="C91" i="1"/>
  <c r="C178" i="1"/>
  <c r="C185" i="1"/>
  <c r="C166" i="1"/>
  <c r="C162" i="1"/>
  <c r="C177" i="1"/>
  <c r="C172" i="1"/>
  <c r="C181" i="1"/>
  <c r="C175" i="1"/>
  <c r="C192" i="1"/>
  <c r="C187" i="1"/>
  <c r="C176" i="1"/>
  <c r="C163" i="1"/>
  <c r="C195" i="1"/>
  <c r="C168" i="1"/>
  <c r="C188" i="1"/>
  <c r="C117" i="1"/>
  <c r="C194" i="1"/>
  <c r="C179" i="1"/>
  <c r="C182" i="1"/>
  <c r="C197" i="1"/>
  <c r="C180" i="1"/>
  <c r="C138" i="1"/>
  <c r="C186" i="1"/>
  <c r="C193" i="1"/>
  <c r="C174" i="1"/>
  <c r="C196" i="1"/>
  <c r="C169" i="1"/>
  <c r="C191" i="1"/>
  <c r="C158" i="1"/>
  <c r="C161" i="1"/>
  <c r="C183" i="1"/>
  <c r="C189" i="1"/>
  <c r="C167" i="1"/>
  <c r="C160" i="1"/>
  <c r="C159" i="1"/>
  <c r="C173" i="1"/>
  <c r="C165" i="1"/>
  <c r="C170" i="1"/>
  <c r="C171" i="1"/>
  <c r="C184" i="1"/>
  <c r="C190" i="1"/>
  <c r="B6" i="2"/>
  <c r="H5" i="2" s="1"/>
  <c r="I5" i="2" s="1"/>
  <c r="C147" i="1"/>
  <c r="C155" i="1"/>
  <c r="C151" i="1"/>
  <c r="C153" i="1"/>
  <c r="C148" i="1"/>
  <c r="C156" i="1"/>
  <c r="C152" i="1"/>
  <c r="C154" i="1"/>
  <c r="C149" i="1"/>
  <c r="C157" i="1"/>
  <c r="C150" i="1"/>
  <c r="C121" i="1"/>
  <c r="C143" i="1"/>
  <c r="C100" i="1"/>
  <c r="C140" i="1"/>
  <c r="C130" i="1"/>
  <c r="C142" i="1"/>
  <c r="C99" i="1"/>
  <c r="H5" i="1" s="1"/>
  <c r="C109" i="1"/>
  <c r="C113" i="1"/>
  <c r="C132" i="1"/>
  <c r="C122" i="1"/>
  <c r="C135" i="1"/>
  <c r="C134" i="1"/>
  <c r="C107" i="1"/>
  <c r="C114" i="1"/>
  <c r="C126" i="1"/>
  <c r="C136" i="1"/>
  <c r="C106" i="1"/>
  <c r="C124" i="1"/>
  <c r="G88" i="1" s="1"/>
  <c r="C139" i="1"/>
  <c r="C144" i="1"/>
  <c r="C103" i="1"/>
  <c r="C116" i="1"/>
  <c r="C131" i="1"/>
  <c r="C119" i="1"/>
  <c r="C118" i="1"/>
  <c r="C127" i="1"/>
  <c r="C108" i="1"/>
  <c r="C123" i="1"/>
  <c r="C145" i="1"/>
  <c r="C128" i="1"/>
  <c r="C110" i="1"/>
  <c r="C105" i="1"/>
  <c r="C141" i="1"/>
  <c r="C111" i="1"/>
  <c r="C115" i="1"/>
  <c r="C137" i="1"/>
  <c r="C120" i="1"/>
  <c r="C104" i="1"/>
  <c r="C125" i="1"/>
  <c r="C133" i="1"/>
  <c r="C146" i="1"/>
  <c r="C129" i="1"/>
  <c r="C112" i="1"/>
  <c r="C101" i="1"/>
  <c r="C102" i="1"/>
  <c r="J4" i="2"/>
  <c r="G91" i="1" l="1"/>
  <c r="H16" i="2"/>
  <c r="I16" i="2" s="1"/>
  <c r="J16" i="2" s="1"/>
  <c r="H498" i="2"/>
  <c r="I498" i="2" s="1"/>
  <c r="J498" i="2" s="1"/>
  <c r="H26" i="2"/>
  <c r="I26" i="2" s="1"/>
  <c r="J26" i="2" s="1"/>
  <c r="H61" i="2"/>
  <c r="I61" i="2" s="1"/>
  <c r="J61" i="2" s="1"/>
  <c r="H75" i="2"/>
  <c r="I75" i="2" s="1"/>
  <c r="J75" i="2" s="1"/>
  <c r="H91" i="2"/>
  <c r="I91" i="2" s="1"/>
  <c r="J91" i="2" s="1"/>
  <c r="H107" i="2"/>
  <c r="I107" i="2" s="1"/>
  <c r="J107" i="2" s="1"/>
  <c r="H123" i="2"/>
  <c r="I123" i="2" s="1"/>
  <c r="J123" i="2" s="1"/>
  <c r="H139" i="2"/>
  <c r="I139" i="2" s="1"/>
  <c r="J139" i="2" s="1"/>
  <c r="H155" i="2"/>
  <c r="I155" i="2" s="1"/>
  <c r="J155" i="2" s="1"/>
  <c r="H171" i="2"/>
  <c r="I171" i="2" s="1"/>
  <c r="J171" i="2" s="1"/>
  <c r="H187" i="2"/>
  <c r="I187" i="2" s="1"/>
  <c r="J187" i="2" s="1"/>
  <c r="H203" i="2"/>
  <c r="I203" i="2" s="1"/>
  <c r="J203" i="2" s="1"/>
  <c r="H214" i="2"/>
  <c r="I214" i="2" s="1"/>
  <c r="J214" i="2" s="1"/>
  <c r="H227" i="2"/>
  <c r="I227" i="2" s="1"/>
  <c r="J227" i="2" s="1"/>
  <c r="H246" i="2"/>
  <c r="I246" i="2" s="1"/>
  <c r="J246" i="2" s="1"/>
  <c r="H255" i="2"/>
  <c r="I255" i="2" s="1"/>
  <c r="J255" i="2" s="1"/>
  <c r="H300" i="2"/>
  <c r="I300" i="2" s="1"/>
  <c r="J300" i="2" s="1"/>
  <c r="H334" i="2"/>
  <c r="I334" i="2" s="1"/>
  <c r="J334" i="2" s="1"/>
  <c r="H357" i="2"/>
  <c r="I357" i="2" s="1"/>
  <c r="J357" i="2" s="1"/>
  <c r="H500" i="2"/>
  <c r="I500" i="2" s="1"/>
  <c r="J500" i="2" s="1"/>
  <c r="H21" i="2"/>
  <c r="I21" i="2" s="1"/>
  <c r="J21" i="2" s="1"/>
  <c r="H56" i="2"/>
  <c r="I56" i="2" s="1"/>
  <c r="J56" i="2" s="1"/>
  <c r="H69" i="2"/>
  <c r="I69" i="2" s="1"/>
  <c r="J69" i="2" s="1"/>
  <c r="H86" i="2"/>
  <c r="I86" i="2" s="1"/>
  <c r="J86" i="2" s="1"/>
  <c r="H103" i="2"/>
  <c r="I103" i="2" s="1"/>
  <c r="J103" i="2" s="1"/>
  <c r="H120" i="2"/>
  <c r="I120" i="2" s="1"/>
  <c r="J120" i="2" s="1"/>
  <c r="H137" i="2"/>
  <c r="I137" i="2" s="1"/>
  <c r="J137" i="2" s="1"/>
  <c r="H154" i="2"/>
  <c r="I154" i="2" s="1"/>
  <c r="J154" i="2" s="1"/>
  <c r="H172" i="2"/>
  <c r="I172" i="2" s="1"/>
  <c r="J172" i="2" s="1"/>
  <c r="H189" i="2"/>
  <c r="I189" i="2" s="1"/>
  <c r="J189" i="2" s="1"/>
  <c r="H217" i="2"/>
  <c r="I217" i="2" s="1"/>
  <c r="J217" i="2" s="1"/>
  <c r="H230" i="2"/>
  <c r="I230" i="2" s="1"/>
  <c r="J230" i="2" s="1"/>
  <c r="H240" i="2"/>
  <c r="I240" i="2" s="1"/>
  <c r="J240" i="2" s="1"/>
  <c r="H298" i="2"/>
  <c r="I298" i="2" s="1"/>
  <c r="J298" i="2" s="1"/>
  <c r="H342" i="2"/>
  <c r="I342" i="2" s="1"/>
  <c r="J342" i="2" s="1"/>
  <c r="H352" i="2"/>
  <c r="I352" i="2" s="1"/>
  <c r="J352" i="2" s="1"/>
  <c r="H377" i="2"/>
  <c r="I377" i="2" s="1"/>
  <c r="J377" i="2" s="1"/>
  <c r="H386" i="2"/>
  <c r="I386" i="2" s="1"/>
  <c r="J386" i="2" s="1"/>
  <c r="H403" i="2"/>
  <c r="I403" i="2" s="1"/>
  <c r="J403" i="2" s="1"/>
  <c r="H420" i="2"/>
  <c r="I420" i="2" s="1"/>
  <c r="J420" i="2" s="1"/>
  <c r="H445" i="2"/>
  <c r="I445" i="2" s="1"/>
  <c r="J445" i="2" s="1"/>
  <c r="H454" i="2"/>
  <c r="I454" i="2" s="1"/>
  <c r="J454" i="2" s="1"/>
  <c r="H463" i="2"/>
  <c r="I463" i="2" s="1"/>
  <c r="J463" i="2" s="1"/>
  <c r="H480" i="2"/>
  <c r="I480" i="2" s="1"/>
  <c r="J480" i="2" s="1"/>
  <c r="H9" i="2"/>
  <c r="I9" i="2" s="1"/>
  <c r="J9" i="2" s="1"/>
  <c r="H495" i="2"/>
  <c r="I495" i="2" s="1"/>
  <c r="J495" i="2" s="1"/>
  <c r="H45" i="2"/>
  <c r="I45" i="2" s="1"/>
  <c r="J45" i="2" s="1"/>
  <c r="H67" i="2"/>
  <c r="I67" i="2" s="1"/>
  <c r="J67" i="2" s="1"/>
  <c r="H85" i="2"/>
  <c r="I85" i="2" s="1"/>
  <c r="J85" i="2" s="1"/>
  <c r="H104" i="2"/>
  <c r="I104" i="2" s="1"/>
  <c r="J104" i="2" s="1"/>
  <c r="H122" i="2"/>
  <c r="I122" i="2" s="1"/>
  <c r="J122" i="2" s="1"/>
  <c r="H141" i="2"/>
  <c r="I141" i="2" s="1"/>
  <c r="J141" i="2" s="1"/>
  <c r="H159" i="2"/>
  <c r="I159" i="2" s="1"/>
  <c r="J159" i="2" s="1"/>
  <c r="H177" i="2"/>
  <c r="I177" i="2" s="1"/>
  <c r="J177" i="2" s="1"/>
  <c r="H195" i="2"/>
  <c r="I195" i="2" s="1"/>
  <c r="J195" i="2" s="1"/>
  <c r="H224" i="2"/>
  <c r="I224" i="2" s="1"/>
  <c r="J224" i="2" s="1"/>
  <c r="H235" i="2"/>
  <c r="I235" i="2" s="1"/>
  <c r="J235" i="2" s="1"/>
  <c r="H278" i="2"/>
  <c r="I278" i="2" s="1"/>
  <c r="J278" i="2" s="1"/>
  <c r="H288" i="2"/>
  <c r="I288" i="2" s="1"/>
  <c r="J288" i="2" s="1"/>
  <c r="H308" i="2"/>
  <c r="I308" i="2" s="1"/>
  <c r="J308" i="2" s="1"/>
  <c r="H318" i="2"/>
  <c r="I318" i="2" s="1"/>
  <c r="J318" i="2" s="1"/>
  <c r="H344" i="2"/>
  <c r="I344" i="2" s="1"/>
  <c r="J344" i="2" s="1"/>
  <c r="H364" i="2"/>
  <c r="I364" i="2" s="1"/>
  <c r="J364" i="2" s="1"/>
  <c r="H382" i="2"/>
  <c r="I382" i="2" s="1"/>
  <c r="J382" i="2" s="1"/>
  <c r="H409" i="2"/>
  <c r="I409" i="2" s="1"/>
  <c r="J409" i="2" s="1"/>
  <c r="H446" i="2"/>
  <c r="I446" i="2" s="1"/>
  <c r="J446" i="2" s="1"/>
  <c r="H473" i="2"/>
  <c r="I473" i="2" s="1"/>
  <c r="J473" i="2" s="1"/>
  <c r="H10" i="2"/>
  <c r="I10" i="2" s="1"/>
  <c r="J10" i="2" s="1"/>
  <c r="H18" i="2"/>
  <c r="H68" i="2"/>
  <c r="I68" i="2" s="1"/>
  <c r="J68" i="2" s="1"/>
  <c r="H87" i="2"/>
  <c r="I87" i="2" s="1"/>
  <c r="J87" i="2" s="1"/>
  <c r="H105" i="2"/>
  <c r="I105" i="2" s="1"/>
  <c r="J105" i="2" s="1"/>
  <c r="H124" i="2"/>
  <c r="I124" i="2" s="1"/>
  <c r="J124" i="2" s="1"/>
  <c r="H142" i="2"/>
  <c r="I142" i="2" s="1"/>
  <c r="J142" i="2" s="1"/>
  <c r="H160" i="2"/>
  <c r="I160" i="2" s="1"/>
  <c r="J160" i="2" s="1"/>
  <c r="H178" i="2"/>
  <c r="I178" i="2" s="1"/>
  <c r="J178" i="2" s="1"/>
  <c r="H196" i="2"/>
  <c r="I196" i="2" s="1"/>
  <c r="J196" i="2" s="1"/>
  <c r="H210" i="2"/>
  <c r="I210" i="2" s="1"/>
  <c r="J210" i="2" s="1"/>
  <c r="H225" i="2"/>
  <c r="I225" i="2" s="1"/>
  <c r="J225" i="2" s="1"/>
  <c r="H236" i="2"/>
  <c r="I236" i="2" s="1"/>
  <c r="J236" i="2" s="1"/>
  <c r="H247" i="2"/>
  <c r="I247" i="2" s="1"/>
  <c r="J247" i="2" s="1"/>
  <c r="H258" i="2"/>
  <c r="I258" i="2" s="1"/>
  <c r="J258" i="2" s="1"/>
  <c r="H279" i="2"/>
  <c r="I279" i="2" s="1"/>
  <c r="J279" i="2" s="1"/>
  <c r="H289" i="2"/>
  <c r="I289" i="2" s="1"/>
  <c r="J289" i="2" s="1"/>
  <c r="H328" i="2"/>
  <c r="I328" i="2" s="1"/>
  <c r="J328" i="2" s="1"/>
  <c r="H337" i="2"/>
  <c r="I337" i="2" s="1"/>
  <c r="J337" i="2" s="1"/>
  <c r="H345" i="2"/>
  <c r="I345" i="2" s="1"/>
  <c r="J345" i="2" s="1"/>
  <c r="H373" i="2"/>
  <c r="I373" i="2" s="1"/>
  <c r="J373" i="2" s="1"/>
  <c r="H383" i="2"/>
  <c r="I383" i="2" s="1"/>
  <c r="J383" i="2" s="1"/>
  <c r="H392" i="2"/>
  <c r="I392" i="2" s="1"/>
  <c r="J392" i="2" s="1"/>
  <c r="H410" i="2"/>
  <c r="I410" i="2" s="1"/>
  <c r="J410" i="2" s="1"/>
  <c r="H419" i="2"/>
  <c r="I419" i="2" s="1"/>
  <c r="J419" i="2" s="1"/>
  <c r="H428" i="2"/>
  <c r="I428" i="2" s="1"/>
  <c r="J428" i="2" s="1"/>
  <c r="H437" i="2"/>
  <c r="I437" i="2" s="1"/>
  <c r="J437" i="2" s="1"/>
  <c r="H447" i="2"/>
  <c r="I447" i="2" s="1"/>
  <c r="J447" i="2" s="1"/>
  <c r="H456" i="2"/>
  <c r="I456" i="2" s="1"/>
  <c r="J456" i="2" s="1"/>
  <c r="H474" i="2"/>
  <c r="I474" i="2" s="1"/>
  <c r="J474" i="2" s="1"/>
  <c r="H483" i="2"/>
  <c r="I483" i="2" s="1"/>
  <c r="J483" i="2" s="1"/>
  <c r="H11" i="2"/>
  <c r="I11" i="2" s="1"/>
  <c r="J11" i="2" s="1"/>
  <c r="H7" i="2"/>
  <c r="I7" i="2" s="1"/>
  <c r="J7" i="2" s="1"/>
  <c r="H497" i="2"/>
  <c r="I497" i="2" s="1"/>
  <c r="J497" i="2" s="1"/>
  <c r="H22" i="2"/>
  <c r="I22" i="2" s="1"/>
  <c r="J22" i="2" s="1"/>
  <c r="H53" i="2"/>
  <c r="I53" i="2" s="1"/>
  <c r="J53" i="2" s="1"/>
  <c r="H66" i="2"/>
  <c r="I66" i="2" s="1"/>
  <c r="J66" i="2" s="1"/>
  <c r="H89" i="2"/>
  <c r="I89" i="2" s="1"/>
  <c r="J89" i="2" s="1"/>
  <c r="H110" i="2"/>
  <c r="I110" i="2" s="1"/>
  <c r="J110" i="2" s="1"/>
  <c r="H130" i="2"/>
  <c r="I130" i="2" s="1"/>
  <c r="J130" i="2" s="1"/>
  <c r="H150" i="2"/>
  <c r="I150" i="2" s="1"/>
  <c r="J150" i="2" s="1"/>
  <c r="H170" i="2"/>
  <c r="I170" i="2" s="1"/>
  <c r="J170" i="2" s="1"/>
  <c r="H192" i="2"/>
  <c r="I192" i="2" s="1"/>
  <c r="J192" i="2" s="1"/>
  <c r="H226" i="2"/>
  <c r="I226" i="2" s="1"/>
  <c r="J226" i="2" s="1"/>
  <c r="H251" i="2"/>
  <c r="I251" i="2" s="1"/>
  <c r="J251" i="2" s="1"/>
  <c r="H263" i="2"/>
  <c r="I263" i="2" s="1"/>
  <c r="J263" i="2" s="1"/>
  <c r="H286" i="2"/>
  <c r="I286" i="2" s="1"/>
  <c r="J286" i="2" s="1"/>
  <c r="H297" i="2"/>
  <c r="I297" i="2" s="1"/>
  <c r="J297" i="2" s="1"/>
  <c r="H310" i="2"/>
  <c r="I310" i="2" s="1"/>
  <c r="J310" i="2" s="1"/>
  <c r="H320" i="2"/>
  <c r="I320" i="2" s="1"/>
  <c r="J320" i="2" s="1"/>
  <c r="H330" i="2"/>
  <c r="I330" i="2" s="1"/>
  <c r="J330" i="2" s="1"/>
  <c r="H384" i="2"/>
  <c r="I384" i="2" s="1"/>
  <c r="J384" i="2" s="1"/>
  <c r="H394" i="2"/>
  <c r="I394" i="2" s="1"/>
  <c r="J394" i="2" s="1"/>
  <c r="H415" i="2"/>
  <c r="I415" i="2" s="1"/>
  <c r="J415" i="2" s="1"/>
  <c r="H435" i="2"/>
  <c r="I435" i="2" s="1"/>
  <c r="J435" i="2" s="1"/>
  <c r="H467" i="2"/>
  <c r="I467" i="2" s="1"/>
  <c r="J467" i="2" s="1"/>
  <c r="H8" i="2"/>
  <c r="I8" i="2" s="1"/>
  <c r="H42" i="2"/>
  <c r="I42" i="2" s="1"/>
  <c r="J42" i="2" s="1"/>
  <c r="H70" i="2"/>
  <c r="I70" i="2" s="1"/>
  <c r="J70" i="2" s="1"/>
  <c r="H90" i="2"/>
  <c r="I90" i="2" s="1"/>
  <c r="J90" i="2" s="1"/>
  <c r="H111" i="2"/>
  <c r="I111" i="2" s="1"/>
  <c r="J111" i="2" s="1"/>
  <c r="H131" i="2"/>
  <c r="I131" i="2" s="1"/>
  <c r="J131" i="2" s="1"/>
  <c r="H151" i="2"/>
  <c r="I151" i="2" s="1"/>
  <c r="J151" i="2" s="1"/>
  <c r="H173" i="2"/>
  <c r="I173" i="2" s="1"/>
  <c r="J173" i="2" s="1"/>
  <c r="H193" i="2"/>
  <c r="I193" i="2" s="1"/>
  <c r="J193" i="2" s="1"/>
  <c r="H211" i="2"/>
  <c r="I211" i="2" s="1"/>
  <c r="J211" i="2" s="1"/>
  <c r="H228" i="2"/>
  <c r="I228" i="2" s="1"/>
  <c r="J228" i="2" s="1"/>
  <c r="H239" i="2"/>
  <c r="I239" i="2" s="1"/>
  <c r="J239" i="2" s="1"/>
  <c r="H252" i="2"/>
  <c r="I252" i="2" s="1"/>
  <c r="J252" i="2" s="1"/>
  <c r="H264" i="2"/>
  <c r="I264" i="2" s="1"/>
  <c r="J264" i="2" s="1"/>
  <c r="H311" i="2"/>
  <c r="I311" i="2" s="1"/>
  <c r="J311" i="2" s="1"/>
  <c r="H321" i="2"/>
  <c r="I321" i="2" s="1"/>
  <c r="J321" i="2" s="1"/>
  <c r="H341" i="2"/>
  <c r="I341" i="2" s="1"/>
  <c r="J341" i="2" s="1"/>
  <c r="H353" i="2"/>
  <c r="I353" i="2" s="1"/>
  <c r="J353" i="2" s="1"/>
  <c r="H363" i="2"/>
  <c r="I363" i="2" s="1"/>
  <c r="J363" i="2" s="1"/>
  <c r="H374" i="2"/>
  <c r="I374" i="2" s="1"/>
  <c r="J374" i="2" s="1"/>
  <c r="H395" i="2"/>
  <c r="I395" i="2" s="1"/>
  <c r="J395" i="2" s="1"/>
  <c r="H425" i="2"/>
  <c r="I425" i="2" s="1"/>
  <c r="J425" i="2" s="1"/>
  <c r="H457" i="2"/>
  <c r="I457" i="2" s="1"/>
  <c r="J457" i="2" s="1"/>
  <c r="H477" i="2"/>
  <c r="I477" i="2" s="1"/>
  <c r="J477" i="2" s="1"/>
  <c r="H488" i="2"/>
  <c r="I488" i="2" s="1"/>
  <c r="J488" i="2" s="1"/>
  <c r="H12" i="2"/>
  <c r="I12" i="2" s="1"/>
  <c r="J12" i="2" s="1"/>
  <c r="H31" i="2"/>
  <c r="I31" i="2" s="1"/>
  <c r="J31" i="2" s="1"/>
  <c r="H54" i="2"/>
  <c r="I54" i="2" s="1"/>
  <c r="J54" i="2" s="1"/>
  <c r="H71" i="2"/>
  <c r="I71" i="2" s="1"/>
  <c r="J71" i="2" s="1"/>
  <c r="H92" i="2"/>
  <c r="I92" i="2" s="1"/>
  <c r="J92" i="2" s="1"/>
  <c r="H112" i="2"/>
  <c r="I112" i="2" s="1"/>
  <c r="J112" i="2" s="1"/>
  <c r="H132" i="2"/>
  <c r="I132" i="2" s="1"/>
  <c r="J132" i="2" s="1"/>
  <c r="H152" i="2"/>
  <c r="I152" i="2" s="1"/>
  <c r="J152" i="2" s="1"/>
  <c r="H174" i="2"/>
  <c r="I174" i="2" s="1"/>
  <c r="J174" i="2" s="1"/>
  <c r="H194" i="2"/>
  <c r="I194" i="2" s="1"/>
  <c r="J194" i="2" s="1"/>
  <c r="H212" i="2"/>
  <c r="I212" i="2" s="1"/>
  <c r="J212" i="2" s="1"/>
  <c r="H241" i="2"/>
  <c r="I241" i="2" s="1"/>
  <c r="J241" i="2" s="1"/>
  <c r="H265" i="2"/>
  <c r="I265" i="2" s="1"/>
  <c r="J265" i="2" s="1"/>
  <c r="H275" i="2"/>
  <c r="I275" i="2" s="1"/>
  <c r="J275" i="2" s="1"/>
  <c r="H287" i="2"/>
  <c r="I287" i="2" s="1"/>
  <c r="J287" i="2" s="1"/>
  <c r="H299" i="2"/>
  <c r="I299" i="2" s="1"/>
  <c r="J299" i="2" s="1"/>
  <c r="H312" i="2"/>
  <c r="I312" i="2" s="1"/>
  <c r="J312" i="2" s="1"/>
  <c r="H331" i="2"/>
  <c r="I331" i="2" s="1"/>
  <c r="J331" i="2" s="1"/>
  <c r="H375" i="2"/>
  <c r="I375" i="2" s="1"/>
  <c r="J375" i="2" s="1"/>
  <c r="H13" i="2"/>
  <c r="I13" i="2" s="1"/>
  <c r="J13" i="2" s="1"/>
  <c r="H52" i="2"/>
  <c r="I52" i="2" s="1"/>
  <c r="J52" i="2" s="1"/>
  <c r="H74" i="2"/>
  <c r="I74" i="2" s="1"/>
  <c r="J74" i="2" s="1"/>
  <c r="H98" i="2"/>
  <c r="I98" i="2" s="1"/>
  <c r="J98" i="2" s="1"/>
  <c r="H125" i="2"/>
  <c r="I125" i="2" s="1"/>
  <c r="J125" i="2" s="1"/>
  <c r="H148" i="2"/>
  <c r="I148" i="2" s="1"/>
  <c r="J148" i="2" s="1"/>
  <c r="H176" i="2"/>
  <c r="I176" i="2" s="1"/>
  <c r="J176" i="2" s="1"/>
  <c r="H201" i="2"/>
  <c r="I201" i="2" s="1"/>
  <c r="J201" i="2" s="1"/>
  <c r="H219" i="2"/>
  <c r="I219" i="2" s="1"/>
  <c r="J219" i="2" s="1"/>
  <c r="H237" i="2"/>
  <c r="I237" i="2" s="1"/>
  <c r="J237" i="2" s="1"/>
  <c r="H253" i="2"/>
  <c r="I253" i="2" s="1"/>
  <c r="J253" i="2" s="1"/>
  <c r="H268" i="2"/>
  <c r="I268" i="2" s="1"/>
  <c r="J268" i="2" s="1"/>
  <c r="H282" i="2"/>
  <c r="I282" i="2" s="1"/>
  <c r="J282" i="2" s="1"/>
  <c r="H309" i="2"/>
  <c r="I309" i="2" s="1"/>
  <c r="J309" i="2" s="1"/>
  <c r="H323" i="2"/>
  <c r="I323" i="2" s="1"/>
  <c r="J323" i="2" s="1"/>
  <c r="H336" i="2"/>
  <c r="I336" i="2" s="1"/>
  <c r="J336" i="2" s="1"/>
  <c r="H349" i="2"/>
  <c r="I349" i="2" s="1"/>
  <c r="J349" i="2" s="1"/>
  <c r="H361" i="2"/>
  <c r="I361" i="2" s="1"/>
  <c r="J361" i="2" s="1"/>
  <c r="H376" i="2"/>
  <c r="I376" i="2" s="1"/>
  <c r="J376" i="2" s="1"/>
  <c r="H388" i="2"/>
  <c r="I388" i="2" s="1"/>
  <c r="J388" i="2" s="1"/>
  <c r="H412" i="2"/>
  <c r="I412" i="2" s="1"/>
  <c r="J412" i="2" s="1"/>
  <c r="H471" i="2"/>
  <c r="I471" i="2" s="1"/>
  <c r="J471" i="2" s="1"/>
  <c r="H14" i="2"/>
  <c r="I14" i="2" s="1"/>
  <c r="J14" i="2" s="1"/>
  <c r="H27" i="2"/>
  <c r="I27" i="2" s="1"/>
  <c r="J27" i="2" s="1"/>
  <c r="H39" i="2"/>
  <c r="I39" i="2" s="1"/>
  <c r="J39" i="2" s="1"/>
  <c r="H55" i="2"/>
  <c r="I55" i="2" s="1"/>
  <c r="J55" i="2" s="1"/>
  <c r="H76" i="2"/>
  <c r="I76" i="2" s="1"/>
  <c r="J76" i="2" s="1"/>
  <c r="H99" i="2"/>
  <c r="I99" i="2" s="1"/>
  <c r="J99" i="2" s="1"/>
  <c r="H126" i="2"/>
  <c r="I126" i="2" s="1"/>
  <c r="J126" i="2" s="1"/>
  <c r="H149" i="2"/>
  <c r="I149" i="2" s="1"/>
  <c r="J149" i="2" s="1"/>
  <c r="H179" i="2"/>
  <c r="I179" i="2" s="1"/>
  <c r="J179" i="2" s="1"/>
  <c r="H202" i="2"/>
  <c r="I202" i="2" s="1"/>
  <c r="J202" i="2" s="1"/>
  <c r="H220" i="2"/>
  <c r="I220" i="2" s="1"/>
  <c r="J220" i="2" s="1"/>
  <c r="H269" i="2"/>
  <c r="I269" i="2" s="1"/>
  <c r="J269" i="2" s="1"/>
  <c r="H295" i="2"/>
  <c r="I295" i="2" s="1"/>
  <c r="J295" i="2" s="1"/>
  <c r="H324" i="2"/>
  <c r="I324" i="2" s="1"/>
  <c r="J324" i="2" s="1"/>
  <c r="H362" i="2"/>
  <c r="I362" i="2" s="1"/>
  <c r="J362" i="2" s="1"/>
  <c r="H400" i="2"/>
  <c r="I400" i="2" s="1"/>
  <c r="J400" i="2" s="1"/>
  <c r="H424" i="2"/>
  <c r="I424" i="2" s="1"/>
  <c r="J424" i="2" s="1"/>
  <c r="H436" i="2"/>
  <c r="I436" i="2" s="1"/>
  <c r="J436" i="2" s="1"/>
  <c r="H460" i="2"/>
  <c r="I460" i="2" s="1"/>
  <c r="J460" i="2" s="1"/>
  <c r="H472" i="2"/>
  <c r="I472" i="2" s="1"/>
  <c r="J472" i="2" s="1"/>
  <c r="H484" i="2"/>
  <c r="I484" i="2" s="1"/>
  <c r="J484" i="2" s="1"/>
  <c r="H15" i="2"/>
  <c r="I15" i="2" s="1"/>
  <c r="J15" i="2" s="1"/>
  <c r="H503" i="2"/>
  <c r="I503" i="2" s="1"/>
  <c r="J503" i="2" s="1"/>
  <c r="H28" i="2"/>
  <c r="I28" i="2" s="1"/>
  <c r="J28" i="2" s="1"/>
  <c r="H40" i="2"/>
  <c r="I40" i="2" s="1"/>
  <c r="J40" i="2" s="1"/>
  <c r="H57" i="2"/>
  <c r="I57" i="2" s="1"/>
  <c r="J57" i="2" s="1"/>
  <c r="H77" i="2"/>
  <c r="I77" i="2" s="1"/>
  <c r="J77" i="2" s="1"/>
  <c r="H100" i="2"/>
  <c r="I100" i="2" s="1"/>
  <c r="J100" i="2" s="1"/>
  <c r="H127" i="2"/>
  <c r="I127" i="2" s="1"/>
  <c r="J127" i="2" s="1"/>
  <c r="H153" i="2"/>
  <c r="I153" i="2" s="1"/>
  <c r="J153" i="2" s="1"/>
  <c r="H180" i="2"/>
  <c r="I180" i="2" s="1"/>
  <c r="J180" i="2" s="1"/>
  <c r="H204" i="2"/>
  <c r="I204" i="2" s="1"/>
  <c r="J204" i="2" s="1"/>
  <c r="H221" i="2"/>
  <c r="I221" i="2" s="1"/>
  <c r="J221" i="2" s="1"/>
  <c r="H238" i="2"/>
  <c r="I238" i="2" s="1"/>
  <c r="J238" i="2" s="1"/>
  <c r="H254" i="2"/>
  <c r="I254" i="2" s="1"/>
  <c r="J254" i="2" s="1"/>
  <c r="H283" i="2"/>
  <c r="I283" i="2" s="1"/>
  <c r="J283" i="2" s="1"/>
  <c r="H296" i="2"/>
  <c r="I296" i="2" s="1"/>
  <c r="J296" i="2" s="1"/>
  <c r="H338" i="2"/>
  <c r="I338" i="2" s="1"/>
  <c r="J338" i="2" s="1"/>
  <c r="H350" i="2"/>
  <c r="I350" i="2" s="1"/>
  <c r="J350" i="2" s="1"/>
  <c r="H401" i="2"/>
  <c r="I401" i="2" s="1"/>
  <c r="J401" i="2" s="1"/>
  <c r="H438" i="2"/>
  <c r="I438" i="2" s="1"/>
  <c r="J438" i="2" s="1"/>
  <c r="H449" i="2"/>
  <c r="I449" i="2" s="1"/>
  <c r="J449" i="2" s="1"/>
  <c r="H17" i="2"/>
  <c r="I17" i="2" s="1"/>
  <c r="J17" i="2" s="1"/>
  <c r="H504" i="2"/>
  <c r="I504" i="2" s="1"/>
  <c r="J504" i="2" s="1"/>
  <c r="H41" i="2"/>
  <c r="I41" i="2" s="1"/>
  <c r="J41" i="2" s="1"/>
  <c r="H78" i="2"/>
  <c r="I78" i="2" s="1"/>
  <c r="J78" i="2" s="1"/>
  <c r="H101" i="2"/>
  <c r="I101" i="2" s="1"/>
  <c r="J101" i="2" s="1"/>
  <c r="H128" i="2"/>
  <c r="I128" i="2" s="1"/>
  <c r="J128" i="2" s="1"/>
  <c r="H156" i="2"/>
  <c r="I156" i="2" s="1"/>
  <c r="J156" i="2" s="1"/>
  <c r="H181" i="2"/>
  <c r="I181" i="2" s="1"/>
  <c r="J181" i="2" s="1"/>
  <c r="H205" i="2"/>
  <c r="I205" i="2" s="1"/>
  <c r="J205" i="2" s="1"/>
  <c r="H222" i="2"/>
  <c r="I222" i="2" s="1"/>
  <c r="J222" i="2" s="1"/>
  <c r="H270" i="2"/>
  <c r="I270" i="2" s="1"/>
  <c r="J270" i="2" s="1"/>
  <c r="H284" i="2"/>
  <c r="I284" i="2" s="1"/>
  <c r="J284" i="2" s="1"/>
  <c r="H313" i="2"/>
  <c r="I313" i="2" s="1"/>
  <c r="J313" i="2" s="1"/>
  <c r="H325" i="2"/>
  <c r="I325" i="2" s="1"/>
  <c r="J325" i="2" s="1"/>
  <c r="H351" i="2"/>
  <c r="I351" i="2" s="1"/>
  <c r="J351" i="2" s="1"/>
  <c r="H365" i="2"/>
  <c r="I365" i="2" s="1"/>
  <c r="J365" i="2" s="1"/>
  <c r="H378" i="2"/>
  <c r="I378" i="2" s="1"/>
  <c r="J378" i="2" s="1"/>
  <c r="H389" i="2"/>
  <c r="I389" i="2" s="1"/>
  <c r="J389" i="2" s="1"/>
  <c r="H402" i="2"/>
  <c r="I402" i="2" s="1"/>
  <c r="J402" i="2" s="1"/>
  <c r="H413" i="2"/>
  <c r="I413" i="2" s="1"/>
  <c r="J413" i="2" s="1"/>
  <c r="H426" i="2"/>
  <c r="I426" i="2" s="1"/>
  <c r="J426" i="2" s="1"/>
  <c r="H439" i="2"/>
  <c r="I439" i="2" s="1"/>
  <c r="J439" i="2" s="1"/>
  <c r="H450" i="2"/>
  <c r="I450" i="2" s="1"/>
  <c r="J450" i="2" s="1"/>
  <c r="H29" i="2"/>
  <c r="I29" i="2" s="1"/>
  <c r="J29" i="2" s="1"/>
  <c r="H43" i="2"/>
  <c r="I43" i="2" s="1"/>
  <c r="J43" i="2" s="1"/>
  <c r="H79" i="2"/>
  <c r="I79" i="2" s="1"/>
  <c r="J79" i="2" s="1"/>
  <c r="H102" i="2"/>
  <c r="I102" i="2" s="1"/>
  <c r="J102" i="2" s="1"/>
  <c r="H129" i="2"/>
  <c r="I129" i="2" s="1"/>
  <c r="J129" i="2" s="1"/>
  <c r="H157" i="2"/>
  <c r="I157" i="2" s="1"/>
  <c r="J157" i="2" s="1"/>
  <c r="H182" i="2"/>
  <c r="I182" i="2" s="1"/>
  <c r="J182" i="2" s="1"/>
  <c r="H223" i="2"/>
  <c r="I223" i="2" s="1"/>
  <c r="J223" i="2" s="1"/>
  <c r="H242" i="2"/>
  <c r="I242" i="2" s="1"/>
  <c r="J242" i="2" s="1"/>
  <c r="H256" i="2"/>
  <c r="I256" i="2" s="1"/>
  <c r="J256" i="2" s="1"/>
  <c r="H301" i="2"/>
  <c r="I301" i="2" s="1"/>
  <c r="J301" i="2" s="1"/>
  <c r="H314" i="2"/>
  <c r="I314" i="2" s="1"/>
  <c r="J314" i="2" s="1"/>
  <c r="H326" i="2"/>
  <c r="I326" i="2" s="1"/>
  <c r="J326" i="2" s="1"/>
  <c r="H366" i="2"/>
  <c r="I366" i="2" s="1"/>
  <c r="J366" i="2" s="1"/>
  <c r="H390" i="2"/>
  <c r="I390" i="2" s="1"/>
  <c r="J390" i="2" s="1"/>
  <c r="H414" i="2"/>
  <c r="I414" i="2" s="1"/>
  <c r="J414" i="2" s="1"/>
  <c r="H461" i="2"/>
  <c r="I461" i="2" s="1"/>
  <c r="J461" i="2" s="1"/>
  <c r="H485" i="2"/>
  <c r="I485" i="2" s="1"/>
  <c r="J485" i="2" s="1"/>
  <c r="H491" i="2"/>
  <c r="I491" i="2" s="1"/>
  <c r="J491" i="2" s="1"/>
  <c r="H44" i="2"/>
  <c r="I44" i="2" s="1"/>
  <c r="J44" i="2" s="1"/>
  <c r="H58" i="2"/>
  <c r="I58" i="2" s="1"/>
  <c r="J58" i="2" s="1"/>
  <c r="H80" i="2"/>
  <c r="I80" i="2" s="1"/>
  <c r="J80" i="2" s="1"/>
  <c r="H106" i="2"/>
  <c r="I106" i="2" s="1"/>
  <c r="J106" i="2" s="1"/>
  <c r="H133" i="2"/>
  <c r="I133" i="2" s="1"/>
  <c r="J133" i="2" s="1"/>
  <c r="H158" i="2"/>
  <c r="I158" i="2" s="1"/>
  <c r="J158" i="2" s="1"/>
  <c r="H183" i="2"/>
  <c r="I183" i="2" s="1"/>
  <c r="J183" i="2" s="1"/>
  <c r="H206" i="2"/>
  <c r="I206" i="2" s="1"/>
  <c r="J206" i="2" s="1"/>
  <c r="H257" i="2"/>
  <c r="I257" i="2" s="1"/>
  <c r="J257" i="2" s="1"/>
  <c r="H271" i="2"/>
  <c r="I271" i="2" s="1"/>
  <c r="J271" i="2" s="1"/>
  <c r="H302" i="2"/>
  <c r="I302" i="2" s="1"/>
  <c r="J302" i="2" s="1"/>
  <c r="H327" i="2"/>
  <c r="I327" i="2" s="1"/>
  <c r="J327" i="2" s="1"/>
  <c r="H339" i="2"/>
  <c r="I339" i="2" s="1"/>
  <c r="J339" i="2" s="1"/>
  <c r="H367" i="2"/>
  <c r="I367" i="2" s="1"/>
  <c r="J367" i="2" s="1"/>
  <c r="H379" i="2"/>
  <c r="I379" i="2" s="1"/>
  <c r="J379" i="2" s="1"/>
  <c r="H391" i="2"/>
  <c r="I391" i="2" s="1"/>
  <c r="J391" i="2" s="1"/>
  <c r="H416" i="2"/>
  <c r="I416" i="2" s="1"/>
  <c r="J416" i="2" s="1"/>
  <c r="H427" i="2"/>
  <c r="I427" i="2" s="1"/>
  <c r="J427" i="2" s="1"/>
  <c r="H440" i="2"/>
  <c r="I440" i="2" s="1"/>
  <c r="J440" i="2" s="1"/>
  <c r="H451" i="2"/>
  <c r="I451" i="2" s="1"/>
  <c r="J451" i="2" s="1"/>
  <c r="H462" i="2"/>
  <c r="I462" i="2" s="1"/>
  <c r="J462" i="2" s="1"/>
  <c r="H475" i="2"/>
  <c r="I475" i="2" s="1"/>
  <c r="J475" i="2" s="1"/>
  <c r="H486" i="2"/>
  <c r="I486" i="2" s="1"/>
  <c r="J486" i="2" s="1"/>
  <c r="H19" i="2"/>
  <c r="I19" i="2" s="1"/>
  <c r="J19" i="2" s="1"/>
  <c r="H30" i="2"/>
  <c r="I30" i="2" s="1"/>
  <c r="J30" i="2" s="1"/>
  <c r="H59" i="2"/>
  <c r="I59" i="2" s="1"/>
  <c r="J59" i="2" s="1"/>
  <c r="H81" i="2"/>
  <c r="I81" i="2" s="1"/>
  <c r="J81" i="2" s="1"/>
  <c r="H108" i="2"/>
  <c r="I108" i="2" s="1"/>
  <c r="J108" i="2" s="1"/>
  <c r="H134" i="2"/>
  <c r="I134" i="2" s="1"/>
  <c r="J134" i="2" s="1"/>
  <c r="H161" i="2"/>
  <c r="I161" i="2" s="1"/>
  <c r="J161" i="2" s="1"/>
  <c r="H184" i="2"/>
  <c r="I184" i="2" s="1"/>
  <c r="J184" i="2" s="1"/>
  <c r="H207" i="2"/>
  <c r="I207" i="2" s="1"/>
  <c r="J207" i="2" s="1"/>
  <c r="H243" i="2"/>
  <c r="I243" i="2" s="1"/>
  <c r="J243" i="2" s="1"/>
  <c r="H272" i="2"/>
  <c r="I272" i="2" s="1"/>
  <c r="J272" i="2" s="1"/>
  <c r="H285" i="2"/>
  <c r="I285" i="2" s="1"/>
  <c r="J285" i="2" s="1"/>
  <c r="H303" i="2"/>
  <c r="I303" i="2" s="1"/>
  <c r="J303" i="2" s="1"/>
  <c r="H315" i="2"/>
  <c r="I315" i="2" s="1"/>
  <c r="J315" i="2" s="1"/>
  <c r="H340" i="2"/>
  <c r="I340" i="2" s="1"/>
  <c r="J340" i="2" s="1"/>
  <c r="H354" i="2"/>
  <c r="I354" i="2" s="1"/>
  <c r="J354" i="2" s="1"/>
  <c r="H404" i="2"/>
  <c r="I404" i="2" s="1"/>
  <c r="J404" i="2" s="1"/>
  <c r="H65" i="2"/>
  <c r="I65" i="2" s="1"/>
  <c r="J65" i="2" s="1"/>
  <c r="H116" i="2"/>
  <c r="I116" i="2" s="1"/>
  <c r="J116" i="2" s="1"/>
  <c r="H164" i="2"/>
  <c r="I164" i="2" s="1"/>
  <c r="J164" i="2" s="1"/>
  <c r="H208" i="2"/>
  <c r="I208" i="2" s="1"/>
  <c r="J208" i="2" s="1"/>
  <c r="H292" i="2"/>
  <c r="I292" i="2" s="1"/>
  <c r="J292" i="2" s="1"/>
  <c r="H316" i="2"/>
  <c r="I316" i="2" s="1"/>
  <c r="J316" i="2" s="1"/>
  <c r="H335" i="2"/>
  <c r="I335" i="2" s="1"/>
  <c r="J335" i="2" s="1"/>
  <c r="H359" i="2"/>
  <c r="I359" i="2" s="1"/>
  <c r="J359" i="2" s="1"/>
  <c r="H407" i="2"/>
  <c r="I407" i="2" s="1"/>
  <c r="J407" i="2" s="1"/>
  <c r="H465" i="2"/>
  <c r="I465" i="2" s="1"/>
  <c r="J465" i="2" s="1"/>
  <c r="H481" i="2"/>
  <c r="I481" i="2" s="1"/>
  <c r="J481" i="2" s="1"/>
  <c r="H20" i="2"/>
  <c r="I20" i="2" s="1"/>
  <c r="J20" i="2" s="1"/>
  <c r="H46" i="2"/>
  <c r="I46" i="2" s="1"/>
  <c r="J46" i="2" s="1"/>
  <c r="H72" i="2"/>
  <c r="I72" i="2" s="1"/>
  <c r="J72" i="2" s="1"/>
  <c r="H117" i="2"/>
  <c r="I117" i="2" s="1"/>
  <c r="J117" i="2" s="1"/>
  <c r="H165" i="2"/>
  <c r="I165" i="2" s="1"/>
  <c r="J165" i="2" s="1"/>
  <c r="H209" i="2"/>
  <c r="I209" i="2" s="1"/>
  <c r="J209" i="2" s="1"/>
  <c r="H234" i="2"/>
  <c r="I234" i="2" s="1"/>
  <c r="J234" i="2" s="1"/>
  <c r="H360" i="2"/>
  <c r="I360" i="2" s="1"/>
  <c r="J360" i="2" s="1"/>
  <c r="H385" i="2"/>
  <c r="I385" i="2" s="1"/>
  <c r="J385" i="2" s="1"/>
  <c r="H429" i="2"/>
  <c r="I429" i="2" s="1"/>
  <c r="J429" i="2" s="1"/>
  <c r="H444" i="2"/>
  <c r="I444" i="2" s="1"/>
  <c r="J444" i="2" s="1"/>
  <c r="H466" i="2"/>
  <c r="I466" i="2" s="1"/>
  <c r="J466" i="2" s="1"/>
  <c r="H482" i="2"/>
  <c r="I482" i="2" s="1"/>
  <c r="J482" i="2" s="1"/>
  <c r="H23" i="2"/>
  <c r="I23" i="2" s="1"/>
  <c r="J23" i="2" s="1"/>
  <c r="H73" i="2"/>
  <c r="I73" i="2" s="1"/>
  <c r="J73" i="2" s="1"/>
  <c r="H118" i="2"/>
  <c r="I118" i="2" s="1"/>
  <c r="J118" i="2" s="1"/>
  <c r="H166" i="2"/>
  <c r="I166" i="2" s="1"/>
  <c r="J166" i="2" s="1"/>
  <c r="H244" i="2"/>
  <c r="I244" i="2" s="1"/>
  <c r="J244" i="2" s="1"/>
  <c r="H266" i="2"/>
  <c r="I266" i="2" s="1"/>
  <c r="J266" i="2" s="1"/>
  <c r="H293" i="2"/>
  <c r="I293" i="2" s="1"/>
  <c r="J293" i="2" s="1"/>
  <c r="H317" i="2"/>
  <c r="I317" i="2" s="1"/>
  <c r="J317" i="2" s="1"/>
  <c r="H408" i="2"/>
  <c r="I408" i="2" s="1"/>
  <c r="J408" i="2" s="1"/>
  <c r="H430" i="2"/>
  <c r="I430" i="2" s="1"/>
  <c r="J430" i="2" s="1"/>
  <c r="H487" i="2"/>
  <c r="I487" i="2" s="1"/>
  <c r="J487" i="2" s="1"/>
  <c r="H24" i="2"/>
  <c r="I24" i="2" s="1"/>
  <c r="J24" i="2" s="1"/>
  <c r="H47" i="2"/>
  <c r="I47" i="2" s="1"/>
  <c r="J47" i="2" s="1"/>
  <c r="H82" i="2"/>
  <c r="I82" i="2" s="1"/>
  <c r="J82" i="2" s="1"/>
  <c r="H119" i="2"/>
  <c r="I119" i="2" s="1"/>
  <c r="J119" i="2" s="1"/>
  <c r="H167" i="2"/>
  <c r="I167" i="2" s="1"/>
  <c r="J167" i="2" s="1"/>
  <c r="H213" i="2"/>
  <c r="I213" i="2" s="1"/>
  <c r="J213" i="2" s="1"/>
  <c r="H267" i="2"/>
  <c r="I267" i="2" s="1"/>
  <c r="J267" i="2" s="1"/>
  <c r="H368" i="2"/>
  <c r="I368" i="2" s="1"/>
  <c r="J368" i="2" s="1"/>
  <c r="H387" i="2"/>
  <c r="I387" i="2" s="1"/>
  <c r="J387" i="2" s="1"/>
  <c r="H431" i="2"/>
  <c r="I431" i="2" s="1"/>
  <c r="J431" i="2" s="1"/>
  <c r="H448" i="2"/>
  <c r="I448" i="2" s="1"/>
  <c r="J448" i="2" s="1"/>
  <c r="H468" i="2"/>
  <c r="I468" i="2" s="1"/>
  <c r="J468" i="2" s="1"/>
  <c r="H48" i="2"/>
  <c r="I48" i="2" s="1"/>
  <c r="J48" i="2" s="1"/>
  <c r="H83" i="2"/>
  <c r="I83" i="2" s="1"/>
  <c r="J83" i="2" s="1"/>
  <c r="H121" i="2"/>
  <c r="I121" i="2" s="1"/>
  <c r="J121" i="2" s="1"/>
  <c r="H168" i="2"/>
  <c r="I168" i="2" s="1"/>
  <c r="J168" i="2" s="1"/>
  <c r="H215" i="2"/>
  <c r="I215" i="2" s="1"/>
  <c r="J215" i="2" s="1"/>
  <c r="H319" i="2"/>
  <c r="I319" i="2" s="1"/>
  <c r="J319" i="2" s="1"/>
  <c r="H343" i="2"/>
  <c r="I343" i="2" s="1"/>
  <c r="J343" i="2" s="1"/>
  <c r="H489" i="2"/>
  <c r="I489" i="2" s="1"/>
  <c r="J489" i="2" s="1"/>
  <c r="H6" i="2"/>
  <c r="I6" i="2" s="1"/>
  <c r="J6" i="2" s="1"/>
  <c r="H49" i="2"/>
  <c r="I49" i="2" s="1"/>
  <c r="J49" i="2" s="1"/>
  <c r="H84" i="2"/>
  <c r="I84" i="2" s="1"/>
  <c r="J84" i="2" s="1"/>
  <c r="H135" i="2"/>
  <c r="I135" i="2" s="1"/>
  <c r="J135" i="2" s="1"/>
  <c r="H169" i="2"/>
  <c r="I169" i="2" s="1"/>
  <c r="J169" i="2" s="1"/>
  <c r="H216" i="2"/>
  <c r="I216" i="2" s="1"/>
  <c r="J216" i="2" s="1"/>
  <c r="H245" i="2"/>
  <c r="I245" i="2" s="1"/>
  <c r="J245" i="2" s="1"/>
  <c r="H273" i="2"/>
  <c r="I273" i="2" s="1"/>
  <c r="J273" i="2" s="1"/>
  <c r="H294" i="2"/>
  <c r="I294" i="2" s="1"/>
  <c r="J294" i="2" s="1"/>
  <c r="H369" i="2"/>
  <c r="I369" i="2" s="1"/>
  <c r="J369" i="2" s="1"/>
  <c r="H432" i="2"/>
  <c r="I432" i="2" s="1"/>
  <c r="J432" i="2" s="1"/>
  <c r="H452" i="2"/>
  <c r="I452" i="2" s="1"/>
  <c r="J452" i="2" s="1"/>
  <c r="H490" i="2"/>
  <c r="I490" i="2" s="1"/>
  <c r="J490" i="2" s="1"/>
  <c r="H492" i="2"/>
  <c r="I492" i="2" s="1"/>
  <c r="J492" i="2" s="1"/>
  <c r="H25" i="2"/>
  <c r="I25" i="2" s="1"/>
  <c r="J25" i="2" s="1"/>
  <c r="H88" i="2"/>
  <c r="I88" i="2" s="1"/>
  <c r="J88" i="2" s="1"/>
  <c r="H136" i="2"/>
  <c r="I136" i="2" s="1"/>
  <c r="J136" i="2" s="1"/>
  <c r="H175" i="2"/>
  <c r="I175" i="2" s="1"/>
  <c r="J175" i="2" s="1"/>
  <c r="H248" i="2"/>
  <c r="I248" i="2" s="1"/>
  <c r="J248" i="2" s="1"/>
  <c r="H274" i="2"/>
  <c r="I274" i="2" s="1"/>
  <c r="J274" i="2" s="1"/>
  <c r="H304" i="2"/>
  <c r="I304" i="2" s="1"/>
  <c r="J304" i="2" s="1"/>
  <c r="H346" i="2"/>
  <c r="I346" i="2" s="1"/>
  <c r="J346" i="2" s="1"/>
  <c r="H370" i="2"/>
  <c r="I370" i="2" s="1"/>
  <c r="J370" i="2" s="1"/>
  <c r="H393" i="2"/>
  <c r="I393" i="2" s="1"/>
  <c r="J393" i="2" s="1"/>
  <c r="H411" i="2"/>
  <c r="I411" i="2" s="1"/>
  <c r="J411" i="2" s="1"/>
  <c r="H469" i="2"/>
  <c r="I469" i="2" s="1"/>
  <c r="J469" i="2" s="1"/>
  <c r="H493" i="2"/>
  <c r="I493" i="2" s="1"/>
  <c r="J493" i="2" s="1"/>
  <c r="H50" i="2"/>
  <c r="I50" i="2" s="1"/>
  <c r="J50" i="2" s="1"/>
  <c r="H93" i="2"/>
  <c r="I93" i="2" s="1"/>
  <c r="J93" i="2" s="1"/>
  <c r="H138" i="2"/>
  <c r="I138" i="2" s="1"/>
  <c r="J138" i="2" s="1"/>
  <c r="H185" i="2"/>
  <c r="I185" i="2" s="1"/>
  <c r="J185" i="2" s="1"/>
  <c r="H276" i="2"/>
  <c r="I276" i="2" s="1"/>
  <c r="J276" i="2" s="1"/>
  <c r="H322" i="2"/>
  <c r="I322" i="2" s="1"/>
  <c r="J322" i="2" s="1"/>
  <c r="H347" i="2"/>
  <c r="I347" i="2" s="1"/>
  <c r="J347" i="2" s="1"/>
  <c r="H470" i="2"/>
  <c r="I470" i="2" s="1"/>
  <c r="J470" i="2" s="1"/>
  <c r="H494" i="2"/>
  <c r="I494" i="2" s="1"/>
  <c r="J494" i="2" s="1"/>
  <c r="H32" i="2"/>
  <c r="I32" i="2" s="1"/>
  <c r="J32" i="2" s="1"/>
  <c r="H94" i="2"/>
  <c r="I94" i="2" s="1"/>
  <c r="J94" i="2" s="1"/>
  <c r="H140" i="2"/>
  <c r="I140" i="2" s="1"/>
  <c r="J140" i="2" s="1"/>
  <c r="H186" i="2"/>
  <c r="I186" i="2" s="1"/>
  <c r="J186" i="2" s="1"/>
  <c r="H218" i="2"/>
  <c r="I218" i="2" s="1"/>
  <c r="J218" i="2" s="1"/>
  <c r="H249" i="2"/>
  <c r="I249" i="2" s="1"/>
  <c r="J249" i="2" s="1"/>
  <c r="H277" i="2"/>
  <c r="I277" i="2" s="1"/>
  <c r="J277" i="2" s="1"/>
  <c r="H305" i="2"/>
  <c r="I305" i="2" s="1"/>
  <c r="J305" i="2" s="1"/>
  <c r="H371" i="2"/>
  <c r="I371" i="2" s="1"/>
  <c r="J371" i="2" s="1"/>
  <c r="H396" i="2"/>
  <c r="I396" i="2" s="1"/>
  <c r="J396" i="2" s="1"/>
  <c r="H417" i="2"/>
  <c r="I417" i="2" s="1"/>
  <c r="J417" i="2" s="1"/>
  <c r="H433" i="2"/>
  <c r="I433" i="2" s="1"/>
  <c r="J433" i="2" s="1"/>
  <c r="H453" i="2"/>
  <c r="I453" i="2" s="1"/>
  <c r="J453" i="2" s="1"/>
  <c r="H33" i="2"/>
  <c r="I33" i="2" s="1"/>
  <c r="J33" i="2" s="1"/>
  <c r="H51" i="2"/>
  <c r="I51" i="2" s="1"/>
  <c r="J51" i="2" s="1"/>
  <c r="H95" i="2"/>
  <c r="I95" i="2" s="1"/>
  <c r="J95" i="2" s="1"/>
  <c r="H143" i="2"/>
  <c r="I143" i="2" s="1"/>
  <c r="J143" i="2" s="1"/>
  <c r="H188" i="2"/>
  <c r="I188" i="2" s="1"/>
  <c r="J188" i="2" s="1"/>
  <c r="H229" i="2"/>
  <c r="I229" i="2" s="1"/>
  <c r="J229" i="2" s="1"/>
  <c r="H280" i="2"/>
  <c r="I280" i="2" s="1"/>
  <c r="J280" i="2" s="1"/>
  <c r="H329" i="2"/>
  <c r="I329" i="2" s="1"/>
  <c r="J329" i="2" s="1"/>
  <c r="H348" i="2"/>
  <c r="I348" i="2" s="1"/>
  <c r="J348" i="2" s="1"/>
  <c r="H418" i="2"/>
  <c r="I418" i="2" s="1"/>
  <c r="J418" i="2" s="1"/>
  <c r="H434" i="2"/>
  <c r="I434" i="2" s="1"/>
  <c r="J434" i="2" s="1"/>
  <c r="H455" i="2"/>
  <c r="I455" i="2" s="1"/>
  <c r="J455" i="2" s="1"/>
  <c r="H476" i="2"/>
  <c r="I476" i="2" s="1"/>
  <c r="J476" i="2" s="1"/>
  <c r="H60" i="2"/>
  <c r="I60" i="2" s="1"/>
  <c r="J60" i="2" s="1"/>
  <c r="H96" i="2"/>
  <c r="I96" i="2" s="1"/>
  <c r="J96" i="2" s="1"/>
  <c r="H144" i="2"/>
  <c r="I144" i="2" s="1"/>
  <c r="J144" i="2" s="1"/>
  <c r="H190" i="2"/>
  <c r="I190" i="2" s="1"/>
  <c r="J190" i="2" s="1"/>
  <c r="H250" i="2"/>
  <c r="I250" i="2" s="1"/>
  <c r="J250" i="2" s="1"/>
  <c r="H281" i="2"/>
  <c r="I281" i="2" s="1"/>
  <c r="J281" i="2" s="1"/>
  <c r="H355" i="2"/>
  <c r="I355" i="2" s="1"/>
  <c r="J355" i="2" s="1"/>
  <c r="H372" i="2"/>
  <c r="I372" i="2" s="1"/>
  <c r="J372" i="2" s="1"/>
  <c r="H496" i="2"/>
  <c r="I496" i="2" s="1"/>
  <c r="J496" i="2" s="1"/>
  <c r="H34" i="2"/>
  <c r="I34" i="2" s="1"/>
  <c r="J34" i="2" s="1"/>
  <c r="H97" i="2"/>
  <c r="I97" i="2" s="1"/>
  <c r="J97" i="2" s="1"/>
  <c r="H145" i="2"/>
  <c r="I145" i="2" s="1"/>
  <c r="J145" i="2" s="1"/>
  <c r="H191" i="2"/>
  <c r="I191" i="2" s="1"/>
  <c r="J191" i="2" s="1"/>
  <c r="H231" i="2"/>
  <c r="I231" i="2" s="1"/>
  <c r="J231" i="2" s="1"/>
  <c r="H259" i="2"/>
  <c r="I259" i="2" s="1"/>
  <c r="J259" i="2" s="1"/>
  <c r="H306" i="2"/>
  <c r="I306" i="2" s="1"/>
  <c r="J306" i="2" s="1"/>
  <c r="H397" i="2"/>
  <c r="I397" i="2" s="1"/>
  <c r="J397" i="2" s="1"/>
  <c r="H458" i="2"/>
  <c r="I458" i="2" s="1"/>
  <c r="J458" i="2" s="1"/>
  <c r="H478" i="2"/>
  <c r="I478" i="2" s="1"/>
  <c r="J478" i="2" s="1"/>
  <c r="H37" i="2"/>
  <c r="I37" i="2" s="1"/>
  <c r="J37" i="2" s="1"/>
  <c r="H199" i="2"/>
  <c r="I199" i="2" s="1"/>
  <c r="J199" i="2" s="1"/>
  <c r="H307" i="2"/>
  <c r="I307" i="2" s="1"/>
  <c r="J307" i="2" s="1"/>
  <c r="H405" i="2"/>
  <c r="I405" i="2" s="1"/>
  <c r="J405" i="2" s="1"/>
  <c r="H38" i="2"/>
  <c r="I38" i="2" s="1"/>
  <c r="J38" i="2" s="1"/>
  <c r="H200" i="2"/>
  <c r="I200" i="2" s="1"/>
  <c r="J200" i="2" s="1"/>
  <c r="H406" i="2"/>
  <c r="I406" i="2" s="1"/>
  <c r="J406" i="2" s="1"/>
  <c r="H232" i="2"/>
  <c r="I232" i="2" s="1"/>
  <c r="J232" i="2" s="1"/>
  <c r="H62" i="2"/>
  <c r="I62" i="2" s="1"/>
  <c r="J62" i="2" s="1"/>
  <c r="H332" i="2"/>
  <c r="I332" i="2" s="1"/>
  <c r="J332" i="2" s="1"/>
  <c r="H421" i="2"/>
  <c r="I421" i="2" s="1"/>
  <c r="J421" i="2" s="1"/>
  <c r="H63" i="2"/>
  <c r="I63" i="2" s="1"/>
  <c r="J63" i="2" s="1"/>
  <c r="H233" i="2"/>
  <c r="I233" i="2" s="1"/>
  <c r="J233" i="2" s="1"/>
  <c r="H333" i="2"/>
  <c r="I333" i="2" s="1"/>
  <c r="J333" i="2" s="1"/>
  <c r="H422" i="2"/>
  <c r="I422" i="2" s="1"/>
  <c r="J422" i="2" s="1"/>
  <c r="H64" i="2"/>
  <c r="I64" i="2" s="1"/>
  <c r="J64" i="2" s="1"/>
  <c r="H423" i="2"/>
  <c r="I423" i="2" s="1"/>
  <c r="J423" i="2" s="1"/>
  <c r="H109" i="2"/>
  <c r="I109" i="2" s="1"/>
  <c r="J109" i="2" s="1"/>
  <c r="H260" i="2"/>
  <c r="I260" i="2" s="1"/>
  <c r="J260" i="2" s="1"/>
  <c r="H356" i="2"/>
  <c r="I356" i="2" s="1"/>
  <c r="J356" i="2" s="1"/>
  <c r="H441" i="2"/>
  <c r="I441" i="2" s="1"/>
  <c r="J441" i="2" s="1"/>
  <c r="H113" i="2"/>
  <c r="I113" i="2" s="1"/>
  <c r="J113" i="2" s="1"/>
  <c r="H442" i="2"/>
  <c r="I442" i="2" s="1"/>
  <c r="J442" i="2" s="1"/>
  <c r="H114" i="2"/>
  <c r="I114" i="2" s="1"/>
  <c r="J114" i="2" s="1"/>
  <c r="H261" i="2"/>
  <c r="I261" i="2" s="1"/>
  <c r="J261" i="2" s="1"/>
  <c r="H115" i="2"/>
  <c r="I115" i="2" s="1"/>
  <c r="J115" i="2" s="1"/>
  <c r="H262" i="2"/>
  <c r="I262" i="2" s="1"/>
  <c r="J262" i="2" s="1"/>
  <c r="H358" i="2"/>
  <c r="I358" i="2" s="1"/>
  <c r="J358" i="2" s="1"/>
  <c r="H443" i="2"/>
  <c r="I443" i="2" s="1"/>
  <c r="J443" i="2" s="1"/>
  <c r="H499" i="2"/>
  <c r="I499" i="2" s="1"/>
  <c r="J499" i="2" s="1"/>
  <c r="H146" i="2"/>
  <c r="I146" i="2" s="1"/>
  <c r="J146" i="2" s="1"/>
  <c r="H380" i="2"/>
  <c r="I380" i="2" s="1"/>
  <c r="J380" i="2" s="1"/>
  <c r="H501" i="2"/>
  <c r="I501" i="2" s="1"/>
  <c r="J501" i="2" s="1"/>
  <c r="H147" i="2"/>
  <c r="I147" i="2" s="1"/>
  <c r="J147" i="2" s="1"/>
  <c r="H459" i="2"/>
  <c r="I459" i="2" s="1"/>
  <c r="J459" i="2" s="1"/>
  <c r="H502" i="2"/>
  <c r="I502" i="2" s="1"/>
  <c r="J502" i="2" s="1"/>
  <c r="H162" i="2"/>
  <c r="I162" i="2" s="1"/>
  <c r="J162" i="2" s="1"/>
  <c r="H290" i="2"/>
  <c r="I290" i="2" s="1"/>
  <c r="J290" i="2" s="1"/>
  <c r="H163" i="2"/>
  <c r="I163" i="2" s="1"/>
  <c r="J163" i="2" s="1"/>
  <c r="H291" i="2"/>
  <c r="I291" i="2" s="1"/>
  <c r="J291" i="2" s="1"/>
  <c r="H381" i="2"/>
  <c r="I381" i="2" s="1"/>
  <c r="J381" i="2" s="1"/>
  <c r="H464" i="2"/>
  <c r="I464" i="2" s="1"/>
  <c r="J464" i="2" s="1"/>
  <c r="H35" i="2"/>
  <c r="I35" i="2" s="1"/>
  <c r="J35" i="2" s="1"/>
  <c r="H197" i="2"/>
  <c r="I197" i="2" s="1"/>
  <c r="J197" i="2" s="1"/>
  <c r="H398" i="2"/>
  <c r="I398" i="2" s="1"/>
  <c r="J398" i="2" s="1"/>
  <c r="H479" i="2"/>
  <c r="I479" i="2" s="1"/>
  <c r="J479" i="2" s="1"/>
  <c r="H36" i="2"/>
  <c r="I36" i="2" s="1"/>
  <c r="J36" i="2" s="1"/>
  <c r="H198" i="2"/>
  <c r="I198" i="2" s="1"/>
  <c r="J198" i="2" s="1"/>
  <c r="H399" i="2"/>
  <c r="I399" i="2" s="1"/>
  <c r="J399" i="2" s="1"/>
  <c r="B20" i="2"/>
  <c r="B21" i="2" s="1"/>
  <c r="F82" i="1"/>
  <c r="A14" i="2"/>
  <c r="C33" i="2"/>
  <c r="J5" i="2"/>
  <c r="A13" i="2"/>
  <c r="C24" i="2" l="1"/>
  <c r="C27" i="2"/>
  <c r="C31" i="2"/>
  <c r="J8" i="2"/>
  <c r="B17" i="2" s="1"/>
  <c r="B16" i="2"/>
  <c r="C37" i="2"/>
  <c r="I18" i="2"/>
  <c r="J18" i="2" s="1"/>
  <c r="C21" i="2"/>
  <c r="D33" i="2"/>
  <c r="D31" i="2"/>
</calcChain>
</file>

<file path=xl/sharedStrings.xml><?xml version="1.0" encoding="utf-8"?>
<sst xmlns="http://schemas.openxmlformats.org/spreadsheetml/2006/main" count="1008" uniqueCount="591">
  <si>
    <t>Diseño de Sismo</t>
  </si>
  <si>
    <t>Clasificacion de Obra</t>
  </si>
  <si>
    <t>Metodo de clasificacion de obra (Seccion3.1.7 NSE1)</t>
  </si>
  <si>
    <t>hn</t>
  </si>
  <si>
    <t>A losa</t>
  </si>
  <si>
    <t>Co</t>
  </si>
  <si>
    <t>Capacidad</t>
  </si>
  <si>
    <t>Minimo Ordinario  Co/Capacidad</t>
  </si>
  <si>
    <t>De ser obra importante</t>
  </si>
  <si>
    <t>Nota: Si no sabemos el tipo de suelo usamos D</t>
  </si>
  <si>
    <t>Espectros genericos para diseño (Seccion 4.5 NSE2)</t>
  </si>
  <si>
    <t>Io</t>
  </si>
  <si>
    <t>Scr</t>
  </si>
  <si>
    <t>S1r</t>
  </si>
  <si>
    <t>Tl</t>
  </si>
  <si>
    <t>Tabla A1 NSE 2</t>
  </si>
  <si>
    <t>Scs</t>
  </si>
  <si>
    <t>S1s</t>
  </si>
  <si>
    <t>Ts</t>
  </si>
  <si>
    <t>To</t>
  </si>
  <si>
    <t>Kd</t>
  </si>
  <si>
    <t>Scd</t>
  </si>
  <si>
    <t>S1d</t>
  </si>
  <si>
    <t>ϒc</t>
  </si>
  <si>
    <t>Sa(T)</t>
  </si>
  <si>
    <t>T(s)</t>
  </si>
  <si>
    <t>Cs</t>
  </si>
  <si>
    <t>CV=Cs*Ws</t>
  </si>
  <si>
    <t>Ta</t>
  </si>
  <si>
    <t>Kt</t>
  </si>
  <si>
    <t>x</t>
  </si>
  <si>
    <t>Municipio</t>
  </si>
  <si>
    <t>Nivel 1</t>
  </si>
  <si>
    <t>C</t>
  </si>
  <si>
    <t>Nivel 2</t>
  </si>
  <si>
    <t>Nivel 3</t>
  </si>
  <si>
    <t>Departamento</t>
  </si>
  <si>
    <t>Cv</t>
  </si>
  <si>
    <t>ESTUDIANTE:</t>
  </si>
  <si>
    <t>CARNET:</t>
  </si>
  <si>
    <t>CURSO:</t>
  </si>
  <si>
    <t>ESPECTRO DE RESPUESTA</t>
  </si>
  <si>
    <t>Area</t>
  </si>
  <si>
    <t>Area Bruta</t>
  </si>
  <si>
    <t>Tipo de suelo propuesto</t>
  </si>
  <si>
    <t>AMSd</t>
  </si>
  <si>
    <t>Svd</t>
  </si>
  <si>
    <t>D</t>
  </si>
  <si>
    <t>B</t>
  </si>
  <si>
    <t>A</t>
  </si>
  <si>
    <t>No</t>
  </si>
  <si>
    <t xml:space="preserve">Municipio </t>
  </si>
  <si>
    <t xml:space="preserve">Departamento </t>
  </si>
  <si>
    <t xml:space="preserve">Io      </t>
  </si>
  <si>
    <t>TL</t>
  </si>
  <si>
    <t xml:space="preserve">V viento </t>
  </si>
  <si>
    <t>E</t>
  </si>
  <si>
    <r>
      <rPr>
        <sz val="10"/>
        <rFont val="Calibri"/>
        <family val="1"/>
      </rPr>
      <t>Acatenango</t>
    </r>
  </si>
  <si>
    <r>
      <rPr>
        <sz val="10"/>
        <rFont val="Calibri"/>
        <family val="1"/>
      </rPr>
      <t>Chimaltenango</t>
    </r>
  </si>
  <si>
    <r>
      <rPr>
        <sz val="10"/>
        <rFont val="Calibri"/>
        <family val="1"/>
      </rPr>
      <t>Agua Blanca</t>
    </r>
  </si>
  <si>
    <r>
      <rPr>
        <sz val="10"/>
        <rFont val="Calibri"/>
        <family val="1"/>
      </rPr>
      <t>Jutiapa</t>
    </r>
  </si>
  <si>
    <r>
      <rPr>
        <sz val="10"/>
        <rFont val="Calibri"/>
        <family val="1"/>
      </rPr>
      <t>Aguacatán</t>
    </r>
  </si>
  <si>
    <r>
      <rPr>
        <sz val="10"/>
        <rFont val="Calibri"/>
        <family val="1"/>
      </rPr>
      <t>Huehuetenango</t>
    </r>
  </si>
  <si>
    <r>
      <rPr>
        <sz val="10"/>
        <rFont val="Calibri"/>
        <family val="1"/>
      </rPr>
      <t>Almolonga</t>
    </r>
  </si>
  <si>
    <r>
      <rPr>
        <sz val="10"/>
        <rFont val="Calibri"/>
        <family val="1"/>
      </rPr>
      <t>Quetzaltenango</t>
    </r>
  </si>
  <si>
    <r>
      <rPr>
        <sz val="10"/>
        <rFont val="Calibri"/>
        <family val="1"/>
      </rPr>
      <t>Alotenango</t>
    </r>
  </si>
  <si>
    <r>
      <rPr>
        <sz val="10"/>
        <rFont val="Calibri"/>
        <family val="1"/>
      </rPr>
      <t>Sacatepéquez</t>
    </r>
  </si>
  <si>
    <r>
      <rPr>
        <sz val="10"/>
        <rFont val="Calibri"/>
        <family val="1"/>
      </rPr>
      <t>Amatitlán</t>
    </r>
  </si>
  <si>
    <r>
      <rPr>
        <sz val="10"/>
        <rFont val="Calibri"/>
        <family val="1"/>
      </rPr>
      <t>Guatemala</t>
    </r>
  </si>
  <si>
    <r>
      <rPr>
        <sz val="10"/>
        <rFont val="Calibri"/>
        <family val="1"/>
      </rPr>
      <t>Antigua Guatemala</t>
    </r>
  </si>
  <si>
    <r>
      <rPr>
        <sz val="10"/>
        <rFont val="Calibri"/>
        <family val="1"/>
      </rPr>
      <t>Asunción Mita</t>
    </r>
  </si>
  <si>
    <r>
      <rPr>
        <sz val="10"/>
        <rFont val="Calibri"/>
        <family val="1"/>
      </rPr>
      <t>Atescatempa</t>
    </r>
  </si>
  <si>
    <r>
      <rPr>
        <sz val="10"/>
        <rFont val="Calibri"/>
        <family val="1"/>
      </rPr>
      <t>Ayutla</t>
    </r>
  </si>
  <si>
    <r>
      <rPr>
        <sz val="10"/>
        <rFont val="Calibri"/>
        <family val="1"/>
      </rPr>
      <t>San Marcos</t>
    </r>
  </si>
  <si>
    <r>
      <rPr>
        <sz val="10"/>
        <rFont val="Calibri"/>
        <family val="1"/>
      </rPr>
      <t>Barberena</t>
    </r>
  </si>
  <si>
    <r>
      <rPr>
        <sz val="10"/>
        <rFont val="Calibri"/>
        <family val="1"/>
      </rPr>
      <t>Santa Rosa</t>
    </r>
  </si>
  <si>
    <r>
      <rPr>
        <sz val="10"/>
        <rFont val="Calibri"/>
        <family val="1"/>
      </rPr>
      <t>Cabañas</t>
    </r>
  </si>
  <si>
    <r>
      <rPr>
        <sz val="10"/>
        <rFont val="Calibri"/>
        <family val="1"/>
      </rPr>
      <t>Zacapa</t>
    </r>
  </si>
  <si>
    <r>
      <rPr>
        <sz val="10"/>
        <rFont val="Calibri"/>
        <family val="1"/>
      </rPr>
      <t>Cabricán</t>
    </r>
  </si>
  <si>
    <r>
      <rPr>
        <sz val="10"/>
        <rFont val="Calibri"/>
        <family val="1"/>
      </rPr>
      <t>Cajola</t>
    </r>
  </si>
  <si>
    <r>
      <rPr>
        <sz val="10"/>
        <rFont val="Calibri"/>
        <family val="1"/>
      </rPr>
      <t>Camotán</t>
    </r>
  </si>
  <si>
    <r>
      <rPr>
        <sz val="10"/>
        <rFont val="Calibri"/>
        <family val="1"/>
      </rPr>
      <t>Chiquimula</t>
    </r>
  </si>
  <si>
    <r>
      <rPr>
        <sz val="10"/>
        <rFont val="Calibri"/>
        <family val="1"/>
      </rPr>
      <t>Canillá</t>
    </r>
  </si>
  <si>
    <r>
      <rPr>
        <sz val="10"/>
        <rFont val="Calibri"/>
        <family val="1"/>
      </rPr>
      <t>Quiché</t>
    </r>
  </si>
  <si>
    <r>
      <rPr>
        <sz val="10"/>
        <rFont val="Calibri"/>
        <family val="1"/>
      </rPr>
      <t>Cantel</t>
    </r>
  </si>
  <si>
    <r>
      <rPr>
        <sz val="10"/>
        <rFont val="Calibri"/>
        <family val="1"/>
      </rPr>
      <t>Casillas</t>
    </r>
  </si>
  <si>
    <r>
      <rPr>
        <sz val="10"/>
        <rFont val="Calibri"/>
        <family val="1"/>
      </rPr>
      <t>Catarina</t>
    </r>
  </si>
  <si>
    <r>
      <rPr>
        <sz val="10"/>
        <rFont val="Calibri"/>
        <family val="1"/>
      </rPr>
      <t>Chahal</t>
    </r>
  </si>
  <si>
    <r>
      <rPr>
        <sz val="10"/>
        <rFont val="Calibri"/>
        <family val="1"/>
      </rPr>
      <t>Alta Verapaz</t>
    </r>
  </si>
  <si>
    <r>
      <rPr>
        <sz val="10"/>
        <rFont val="Calibri"/>
        <family val="1"/>
      </rPr>
      <t>Chajul</t>
    </r>
  </si>
  <si>
    <r>
      <rPr>
        <sz val="10"/>
        <rFont val="Calibri"/>
        <family val="1"/>
      </rPr>
      <t>Champerico</t>
    </r>
  </si>
  <si>
    <r>
      <rPr>
        <sz val="10"/>
        <rFont val="Calibri"/>
        <family val="1"/>
      </rPr>
      <t>Retalhuleu</t>
    </r>
  </si>
  <si>
    <r>
      <rPr>
        <sz val="10"/>
        <rFont val="Calibri"/>
        <family val="1"/>
      </rPr>
      <t>Chiantla</t>
    </r>
  </si>
  <si>
    <r>
      <rPr>
        <sz val="10"/>
        <rFont val="Calibri"/>
        <family val="1"/>
      </rPr>
      <t>Chicacao</t>
    </r>
  </si>
  <si>
    <r>
      <rPr>
        <sz val="10"/>
        <rFont val="Calibri"/>
        <family val="1"/>
      </rPr>
      <t>Suchitepéquez</t>
    </r>
  </si>
  <si>
    <r>
      <rPr>
        <sz val="10"/>
        <rFont val="Calibri"/>
        <family val="1"/>
      </rPr>
      <t>Chicamán</t>
    </r>
  </si>
  <si>
    <r>
      <rPr>
        <sz val="10"/>
        <rFont val="Calibri"/>
        <family val="1"/>
      </rPr>
      <t>Chiché</t>
    </r>
  </si>
  <si>
    <r>
      <rPr>
        <sz val="10"/>
        <rFont val="Calibri"/>
        <family val="1"/>
      </rPr>
      <t>Chichicastenango</t>
    </r>
  </si>
  <si>
    <r>
      <rPr>
        <sz val="10"/>
        <rFont val="Calibri"/>
        <family val="1"/>
      </rPr>
      <t>Chinautla</t>
    </r>
  </si>
  <si>
    <r>
      <rPr>
        <sz val="10"/>
        <rFont val="Calibri"/>
        <family val="1"/>
      </rPr>
      <t>Chinique</t>
    </r>
  </si>
  <si>
    <r>
      <rPr>
        <sz val="10"/>
        <rFont val="Calibri"/>
        <family val="1"/>
      </rPr>
      <t>Chiquimulilla</t>
    </r>
  </si>
  <si>
    <r>
      <rPr>
        <sz val="10"/>
        <rFont val="Calibri"/>
        <family val="1"/>
      </rPr>
      <t>Chisec</t>
    </r>
  </si>
  <si>
    <r>
      <rPr>
        <sz val="10"/>
        <rFont val="Calibri"/>
        <family val="1"/>
      </rPr>
      <t>Chuarrancho</t>
    </r>
  </si>
  <si>
    <r>
      <rPr>
        <sz val="10"/>
        <rFont val="Calibri"/>
        <family val="1"/>
      </rPr>
      <t>Ciudad Vieja</t>
    </r>
  </si>
  <si>
    <r>
      <rPr>
        <sz val="10"/>
        <rFont val="Calibri"/>
        <family val="1"/>
      </rPr>
      <t>Coatepeque</t>
    </r>
  </si>
  <si>
    <r>
      <rPr>
        <sz val="10"/>
        <rFont val="Calibri"/>
        <family val="1"/>
      </rPr>
      <t>Cobán</t>
    </r>
  </si>
  <si>
    <r>
      <rPr>
        <sz val="10"/>
        <rFont val="Calibri"/>
        <family val="1"/>
      </rPr>
      <t>Colomba</t>
    </r>
  </si>
  <si>
    <r>
      <rPr>
        <sz val="10"/>
        <rFont val="Calibri"/>
        <family val="1"/>
      </rPr>
      <t>Colotenango</t>
    </r>
  </si>
  <si>
    <r>
      <rPr>
        <sz val="10"/>
        <rFont val="Calibri"/>
        <family val="1"/>
      </rPr>
      <t>Comapa</t>
    </r>
  </si>
  <si>
    <r>
      <rPr>
        <sz val="10"/>
        <rFont val="Calibri"/>
        <family val="1"/>
      </rPr>
      <t>Comitancillo</t>
    </r>
  </si>
  <si>
    <r>
      <rPr>
        <sz val="10"/>
        <rFont val="Calibri"/>
        <family val="1"/>
      </rPr>
      <t>Concepción</t>
    </r>
  </si>
  <si>
    <r>
      <rPr>
        <sz val="10"/>
        <rFont val="Calibri"/>
        <family val="1"/>
      </rPr>
      <t>Sololá</t>
    </r>
  </si>
  <si>
    <r>
      <rPr>
        <sz val="10"/>
        <rFont val="Calibri"/>
        <family val="1"/>
      </rPr>
      <t>Concepción Chiquirichapa</t>
    </r>
  </si>
  <si>
    <r>
      <rPr>
        <sz val="10"/>
        <rFont val="Calibri"/>
        <family val="1"/>
      </rPr>
      <t xml:space="preserve">Concepción
</t>
    </r>
    <r>
      <rPr>
        <sz val="10"/>
        <rFont val="Calibri"/>
        <family val="1"/>
      </rPr>
      <t>Huista</t>
    </r>
  </si>
  <si>
    <r>
      <rPr>
        <sz val="10"/>
        <rFont val="Calibri"/>
        <family val="1"/>
      </rPr>
      <t>Concepción Las Minas</t>
    </r>
  </si>
  <si>
    <r>
      <rPr>
        <sz val="10"/>
        <rFont val="Calibri"/>
        <family val="1"/>
      </rPr>
      <t xml:space="preserve">Concepción
</t>
    </r>
    <r>
      <rPr>
        <sz val="10"/>
        <rFont val="Calibri"/>
        <family val="1"/>
      </rPr>
      <t>Tutuapa</t>
    </r>
  </si>
  <si>
    <r>
      <rPr>
        <sz val="10"/>
        <rFont val="Calibri"/>
        <family val="1"/>
      </rPr>
      <t>Conguaco</t>
    </r>
  </si>
  <si>
    <r>
      <rPr>
        <sz val="10"/>
        <rFont val="Calibri"/>
        <family val="1"/>
      </rPr>
      <t>Cubulco</t>
    </r>
  </si>
  <si>
    <r>
      <rPr>
        <sz val="10"/>
        <rFont val="Calibri"/>
        <family val="1"/>
      </rPr>
      <t>Baja Verapaz</t>
    </r>
  </si>
  <si>
    <r>
      <rPr>
        <sz val="10"/>
        <rFont val="Calibri"/>
        <family val="1"/>
      </rPr>
      <t>Cuilapa</t>
    </r>
  </si>
  <si>
    <r>
      <rPr>
        <sz val="10"/>
        <rFont val="Calibri"/>
        <family val="1"/>
      </rPr>
      <t>Cuilco</t>
    </r>
  </si>
  <si>
    <r>
      <rPr>
        <sz val="10"/>
        <rFont val="Calibri"/>
        <family val="1"/>
      </rPr>
      <t>Cunén</t>
    </r>
  </si>
  <si>
    <r>
      <rPr>
        <sz val="10"/>
        <rFont val="Calibri"/>
        <family val="1"/>
      </rPr>
      <t>Cuyotenango</t>
    </r>
  </si>
  <si>
    <r>
      <rPr>
        <sz val="10"/>
        <rFont val="Calibri"/>
        <family val="1"/>
      </rPr>
      <t>Dolores</t>
    </r>
  </si>
  <si>
    <r>
      <rPr>
        <sz val="10"/>
        <rFont val="Calibri"/>
        <family val="1"/>
      </rPr>
      <t>Petén</t>
    </r>
  </si>
  <si>
    <r>
      <rPr>
        <sz val="10"/>
        <rFont val="Calibri"/>
        <family val="1"/>
      </rPr>
      <t>El Adelanto</t>
    </r>
  </si>
  <si>
    <r>
      <rPr>
        <sz val="10"/>
        <rFont val="Calibri"/>
        <family val="1"/>
      </rPr>
      <t>El Asintal</t>
    </r>
  </si>
  <si>
    <r>
      <rPr>
        <sz val="10"/>
        <rFont val="Calibri"/>
        <family val="1"/>
      </rPr>
      <t>El Chal</t>
    </r>
  </si>
  <si>
    <r>
      <rPr>
        <sz val="10"/>
        <rFont val="Calibri"/>
        <family val="1"/>
      </rPr>
      <t>El Estor</t>
    </r>
  </si>
  <si>
    <r>
      <rPr>
        <sz val="10"/>
        <rFont val="Calibri"/>
        <family val="1"/>
      </rPr>
      <t>Izabal</t>
    </r>
  </si>
  <si>
    <r>
      <rPr>
        <sz val="10"/>
        <rFont val="Calibri"/>
        <family val="1"/>
      </rPr>
      <t>El Jícaro</t>
    </r>
  </si>
  <si>
    <r>
      <rPr>
        <sz val="10"/>
        <rFont val="Calibri"/>
        <family val="1"/>
      </rPr>
      <t>El Progreso</t>
    </r>
  </si>
  <si>
    <r>
      <rPr>
        <sz val="10"/>
        <rFont val="Calibri"/>
        <family val="1"/>
      </rPr>
      <t>El Palmar</t>
    </r>
  </si>
  <si>
    <r>
      <rPr>
        <sz val="10"/>
        <rFont val="Calibri"/>
        <family val="1"/>
      </rPr>
      <t>El Quetzal</t>
    </r>
  </si>
  <si>
    <r>
      <rPr>
        <sz val="10"/>
        <rFont val="Calibri"/>
        <family val="1"/>
      </rPr>
      <t>El Rodeo</t>
    </r>
  </si>
  <si>
    <r>
      <rPr>
        <sz val="10"/>
        <rFont val="Calibri"/>
        <family val="1"/>
      </rPr>
      <t>El Tejar</t>
    </r>
  </si>
  <si>
    <r>
      <rPr>
        <sz val="10"/>
        <rFont val="Calibri"/>
        <family val="1"/>
      </rPr>
      <t>El Tumbador</t>
    </r>
  </si>
  <si>
    <r>
      <rPr>
        <sz val="10"/>
        <rFont val="Calibri"/>
        <family val="1"/>
      </rPr>
      <t>Escuintla</t>
    </r>
  </si>
  <si>
    <r>
      <rPr>
        <sz val="10"/>
        <rFont val="Calibri"/>
        <family val="1"/>
      </rPr>
      <t>Esquipulas</t>
    </r>
  </si>
  <si>
    <r>
      <rPr>
        <sz val="10"/>
        <rFont val="Calibri"/>
        <family val="1"/>
      </rPr>
      <t xml:space="preserve">Esquipulas Palo
</t>
    </r>
    <r>
      <rPr>
        <sz val="10"/>
        <rFont val="Calibri"/>
        <family val="1"/>
      </rPr>
      <t>Gordo</t>
    </r>
  </si>
  <si>
    <r>
      <rPr>
        <sz val="10"/>
        <rFont val="Calibri"/>
        <family val="1"/>
      </rPr>
      <t>Estanzuela</t>
    </r>
  </si>
  <si>
    <r>
      <rPr>
        <sz val="10"/>
        <rFont val="Calibri"/>
        <family val="1"/>
      </rPr>
      <t>Flores</t>
    </r>
  </si>
  <si>
    <r>
      <rPr>
        <sz val="10"/>
        <rFont val="Calibri"/>
        <family val="1"/>
      </rPr>
      <t>Flores Costa Cuca</t>
    </r>
  </si>
  <si>
    <r>
      <rPr>
        <sz val="10"/>
        <rFont val="Calibri"/>
        <family val="1"/>
      </rPr>
      <t>Fraijanes</t>
    </r>
  </si>
  <si>
    <r>
      <rPr>
        <sz val="10"/>
        <rFont val="Calibri"/>
        <family val="1"/>
      </rPr>
      <t xml:space="preserve">Fray Bartolomé
</t>
    </r>
    <r>
      <rPr>
        <sz val="10"/>
        <rFont val="Calibri"/>
        <family val="1"/>
      </rPr>
      <t>de las Casas</t>
    </r>
  </si>
  <si>
    <r>
      <rPr>
        <sz val="10"/>
        <rFont val="Calibri"/>
        <family val="1"/>
      </rPr>
      <t>Génova</t>
    </r>
  </si>
  <si>
    <r>
      <rPr>
        <sz val="10"/>
        <rFont val="Calibri"/>
        <family val="1"/>
      </rPr>
      <t>Granados</t>
    </r>
  </si>
  <si>
    <r>
      <rPr>
        <sz val="10"/>
        <rFont val="Calibri"/>
        <family val="1"/>
      </rPr>
      <t>Gualán</t>
    </r>
  </si>
  <si>
    <r>
      <rPr>
        <sz val="10"/>
        <rFont val="Calibri"/>
        <family val="1"/>
      </rPr>
      <t>Guanagazapa</t>
    </r>
  </si>
  <si>
    <r>
      <rPr>
        <sz val="10"/>
        <rFont val="Calibri"/>
        <family val="1"/>
      </rPr>
      <t>Guastatoya</t>
    </r>
  </si>
  <si>
    <r>
      <rPr>
        <sz val="10"/>
        <rFont val="Calibri"/>
        <family val="1"/>
      </rPr>
      <t>Guazacapán</t>
    </r>
  </si>
  <si>
    <r>
      <rPr>
        <sz val="10"/>
        <rFont val="Calibri"/>
        <family val="1"/>
      </rPr>
      <t>Huitán</t>
    </r>
  </si>
  <si>
    <r>
      <rPr>
        <sz val="10"/>
        <rFont val="Calibri"/>
        <family val="1"/>
      </rPr>
      <t>Huité</t>
    </r>
  </si>
  <si>
    <r>
      <rPr>
        <sz val="10"/>
        <rFont val="Calibri"/>
        <family val="1"/>
      </rPr>
      <t>Ipala</t>
    </r>
  </si>
  <si>
    <r>
      <rPr>
        <sz val="10"/>
        <rFont val="Calibri"/>
        <family val="1"/>
      </rPr>
      <t>Ixcán</t>
    </r>
  </si>
  <si>
    <r>
      <rPr>
        <sz val="10"/>
        <rFont val="Calibri"/>
        <family val="1"/>
      </rPr>
      <t>Ixchiguan</t>
    </r>
  </si>
  <si>
    <r>
      <rPr>
        <sz val="10"/>
        <rFont val="Calibri"/>
        <family val="1"/>
      </rPr>
      <t>Iztapa</t>
    </r>
  </si>
  <si>
    <r>
      <rPr>
        <sz val="10"/>
        <rFont val="Calibri"/>
        <family val="1"/>
      </rPr>
      <t>Jacaltenango</t>
    </r>
  </si>
  <si>
    <r>
      <rPr>
        <sz val="10"/>
        <rFont val="Calibri"/>
        <family val="1"/>
      </rPr>
      <t>Jalapa</t>
    </r>
  </si>
  <si>
    <r>
      <rPr>
        <sz val="10"/>
        <rFont val="Calibri"/>
        <family val="1"/>
      </rPr>
      <t>Jalpatagua</t>
    </r>
  </si>
  <si>
    <r>
      <rPr>
        <sz val="10"/>
        <rFont val="Calibri"/>
        <family val="1"/>
      </rPr>
      <t>Jerez</t>
    </r>
  </si>
  <si>
    <r>
      <rPr>
        <sz val="10"/>
        <rFont val="Calibri"/>
        <family val="1"/>
      </rPr>
      <t>Jocotán</t>
    </r>
  </si>
  <si>
    <r>
      <rPr>
        <sz val="10"/>
        <rFont val="Calibri"/>
        <family val="1"/>
      </rPr>
      <t>Jocotenango</t>
    </r>
  </si>
  <si>
    <r>
      <rPr>
        <sz val="10"/>
        <rFont val="Calibri"/>
        <family val="1"/>
      </rPr>
      <t>Joyabaj</t>
    </r>
  </si>
  <si>
    <r>
      <rPr>
        <sz val="10"/>
        <rFont val="Calibri"/>
        <family val="1"/>
      </rPr>
      <t>La Blanca</t>
    </r>
  </si>
  <si>
    <r>
      <rPr>
        <sz val="10"/>
        <rFont val="Calibri"/>
        <family val="1"/>
      </rPr>
      <t>La Democracia</t>
    </r>
  </si>
  <si>
    <r>
      <rPr>
        <sz val="10"/>
        <rFont val="Calibri"/>
        <family val="1"/>
      </rPr>
      <t>La Esperanza</t>
    </r>
  </si>
  <si>
    <r>
      <rPr>
        <sz val="10"/>
        <rFont val="Calibri"/>
        <family val="1"/>
      </rPr>
      <t>La Gomera</t>
    </r>
  </si>
  <si>
    <r>
      <rPr>
        <sz val="10"/>
        <rFont val="Calibri"/>
        <family val="1"/>
      </rPr>
      <t>La Libertad</t>
    </r>
  </si>
  <si>
    <r>
      <rPr>
        <sz val="10"/>
        <rFont val="Calibri"/>
        <family val="1"/>
      </rPr>
      <t>La Reforma</t>
    </r>
  </si>
  <si>
    <r>
      <rPr>
        <sz val="10"/>
        <rFont val="Calibri"/>
        <family val="1"/>
      </rPr>
      <t>La Unión</t>
    </r>
  </si>
  <si>
    <r>
      <rPr>
        <sz val="10"/>
        <rFont val="Calibri"/>
        <family val="1"/>
      </rPr>
      <t>Lanquín</t>
    </r>
  </si>
  <si>
    <r>
      <rPr>
        <sz val="10"/>
        <rFont val="Calibri"/>
        <family val="1"/>
      </rPr>
      <t>Las Cruces</t>
    </r>
  </si>
  <si>
    <r>
      <rPr>
        <sz val="10"/>
        <rFont val="Calibri"/>
        <family val="1"/>
      </rPr>
      <t>Livingston</t>
    </r>
  </si>
  <si>
    <r>
      <rPr>
        <sz val="10"/>
        <rFont val="Calibri"/>
        <family val="1"/>
      </rPr>
      <t>Los Amates</t>
    </r>
  </si>
  <si>
    <r>
      <rPr>
        <sz val="10"/>
        <rFont val="Calibri"/>
        <family val="1"/>
      </rPr>
      <t>Magdalena Milpas Altas</t>
    </r>
  </si>
  <si>
    <r>
      <rPr>
        <sz val="10"/>
        <rFont val="Calibri"/>
        <family val="1"/>
      </rPr>
      <t>Malacatán</t>
    </r>
  </si>
  <si>
    <r>
      <rPr>
        <sz val="10"/>
        <rFont val="Calibri"/>
        <family val="1"/>
      </rPr>
      <t>Malacatancito</t>
    </r>
  </si>
  <si>
    <r>
      <rPr>
        <sz val="10"/>
        <rFont val="Calibri"/>
        <family val="1"/>
      </rPr>
      <t>Masagua</t>
    </r>
  </si>
  <si>
    <r>
      <rPr>
        <sz val="10"/>
        <rFont val="Calibri"/>
        <family val="1"/>
      </rPr>
      <t>Mataquescuintla</t>
    </r>
  </si>
  <si>
    <r>
      <rPr>
        <sz val="10"/>
        <rFont val="Calibri"/>
        <family val="1"/>
      </rPr>
      <t>Mazatenango</t>
    </r>
  </si>
  <si>
    <r>
      <rPr>
        <sz val="10"/>
        <rFont val="Calibri"/>
        <family val="1"/>
      </rPr>
      <t xml:space="preserve">Melchor de
</t>
    </r>
    <r>
      <rPr>
        <sz val="10"/>
        <rFont val="Calibri"/>
        <family val="1"/>
      </rPr>
      <t>Mencos</t>
    </r>
  </si>
  <si>
    <r>
      <rPr>
        <sz val="10"/>
        <rFont val="Calibri"/>
        <family val="1"/>
      </rPr>
      <t>Mixco</t>
    </r>
  </si>
  <si>
    <r>
      <rPr>
        <sz val="10"/>
        <rFont val="Calibri"/>
        <family val="1"/>
      </rPr>
      <t>Momostenango</t>
    </r>
  </si>
  <si>
    <r>
      <rPr>
        <sz val="10"/>
        <rFont val="Calibri"/>
        <family val="1"/>
      </rPr>
      <t>Totonicapán</t>
    </r>
  </si>
  <si>
    <r>
      <rPr>
        <sz val="10"/>
        <rFont val="Calibri"/>
        <family val="1"/>
      </rPr>
      <t>Monjas</t>
    </r>
  </si>
  <si>
    <r>
      <rPr>
        <sz val="10"/>
        <rFont val="Calibri"/>
        <family val="1"/>
      </rPr>
      <t>Morales</t>
    </r>
  </si>
  <si>
    <r>
      <rPr>
        <sz val="10"/>
        <rFont val="Calibri"/>
        <family val="1"/>
      </rPr>
      <t>Morazán</t>
    </r>
  </si>
  <si>
    <r>
      <rPr>
        <sz val="10"/>
        <rFont val="Calibri"/>
        <family val="1"/>
      </rPr>
      <t>Moyuta</t>
    </r>
  </si>
  <si>
    <r>
      <rPr>
        <sz val="10"/>
        <rFont val="Calibri"/>
        <family val="1"/>
      </rPr>
      <t>Nahualá</t>
    </r>
  </si>
  <si>
    <r>
      <rPr>
        <sz val="10"/>
        <rFont val="Calibri"/>
        <family val="1"/>
      </rPr>
      <t>Nebaj</t>
    </r>
  </si>
  <si>
    <r>
      <rPr>
        <sz val="10"/>
        <rFont val="Calibri"/>
        <family val="1"/>
      </rPr>
      <t>Nentón</t>
    </r>
  </si>
  <si>
    <r>
      <rPr>
        <sz val="10"/>
        <rFont val="Calibri"/>
        <family val="1"/>
      </rPr>
      <t>Nueva Concepción</t>
    </r>
  </si>
  <si>
    <r>
      <rPr>
        <sz val="10"/>
        <rFont val="Calibri"/>
        <family val="1"/>
      </rPr>
      <t>Nueva Santa Rosa</t>
    </r>
  </si>
  <si>
    <r>
      <rPr>
        <sz val="10"/>
        <rFont val="Calibri"/>
        <family val="1"/>
      </rPr>
      <t>Nuevo Progreso</t>
    </r>
  </si>
  <si>
    <r>
      <rPr>
        <sz val="10"/>
        <rFont val="Calibri"/>
        <family val="1"/>
      </rPr>
      <t>Nuevo San Carlos</t>
    </r>
  </si>
  <si>
    <r>
      <rPr>
        <sz val="10"/>
        <rFont val="Calibri"/>
        <family val="1"/>
      </rPr>
      <t>Ocós</t>
    </r>
  </si>
  <si>
    <r>
      <rPr>
        <sz val="10"/>
        <rFont val="Calibri"/>
        <family val="1"/>
      </rPr>
      <t>Olintepeque</t>
    </r>
  </si>
  <si>
    <r>
      <rPr>
        <sz val="10"/>
        <rFont val="Calibri"/>
        <family val="1"/>
      </rPr>
      <t>Olopa</t>
    </r>
  </si>
  <si>
    <r>
      <rPr>
        <sz val="10"/>
        <rFont val="Calibri"/>
        <family val="1"/>
      </rPr>
      <t>Oratorio</t>
    </r>
  </si>
  <si>
    <r>
      <rPr>
        <sz val="10"/>
        <rFont val="Calibri"/>
        <family val="1"/>
      </rPr>
      <t>Pachalum</t>
    </r>
  </si>
  <si>
    <r>
      <rPr>
        <sz val="10"/>
        <rFont val="Calibri"/>
        <family val="1"/>
      </rPr>
      <t>Pajapita</t>
    </r>
  </si>
  <si>
    <r>
      <rPr>
        <sz val="10"/>
        <rFont val="Calibri"/>
        <family val="1"/>
      </rPr>
      <t>Palencia</t>
    </r>
  </si>
  <si>
    <r>
      <rPr>
        <sz val="10"/>
        <rFont val="Calibri"/>
        <family val="1"/>
      </rPr>
      <t>Palestina de Los Altos</t>
    </r>
  </si>
  <si>
    <r>
      <rPr>
        <sz val="10"/>
        <rFont val="Calibri"/>
        <family val="1"/>
      </rPr>
      <t>Palín</t>
    </r>
  </si>
  <si>
    <r>
      <rPr>
        <sz val="10"/>
        <rFont val="Calibri"/>
        <family val="1"/>
      </rPr>
      <t>Panajachel</t>
    </r>
  </si>
  <si>
    <r>
      <rPr>
        <sz val="10"/>
        <rFont val="Calibri"/>
        <family val="1"/>
      </rPr>
      <t>Panzós</t>
    </r>
  </si>
  <si>
    <r>
      <rPr>
        <sz val="10"/>
        <rFont val="Calibri"/>
        <family val="1"/>
      </rPr>
      <t>Parramos</t>
    </r>
  </si>
  <si>
    <r>
      <rPr>
        <sz val="10"/>
        <rFont val="Calibri"/>
        <family val="1"/>
      </rPr>
      <t>Pasaco</t>
    </r>
  </si>
  <si>
    <r>
      <rPr>
        <sz val="10"/>
        <rFont val="Calibri"/>
        <family val="1"/>
      </rPr>
      <t>Pastores</t>
    </r>
  </si>
  <si>
    <r>
      <rPr>
        <sz val="10"/>
        <rFont val="Calibri"/>
        <family val="1"/>
      </rPr>
      <t>Patulul</t>
    </r>
  </si>
  <si>
    <r>
      <rPr>
        <sz val="10"/>
        <rFont val="Calibri"/>
        <family val="1"/>
      </rPr>
      <t>Patzicía</t>
    </r>
  </si>
  <si>
    <r>
      <rPr>
        <sz val="10"/>
        <rFont val="Calibri"/>
        <family val="1"/>
      </rPr>
      <t>Patzité</t>
    </r>
  </si>
  <si>
    <r>
      <rPr>
        <sz val="10"/>
        <rFont val="Calibri"/>
        <family val="1"/>
      </rPr>
      <t>Patzún</t>
    </r>
  </si>
  <si>
    <r>
      <rPr>
        <sz val="10"/>
        <rFont val="Calibri"/>
        <family val="1"/>
      </rPr>
      <t>Petatán</t>
    </r>
  </si>
  <si>
    <r>
      <rPr>
        <sz val="10"/>
        <rFont val="Calibri"/>
        <family val="1"/>
      </rPr>
      <t>Pochuta</t>
    </r>
  </si>
  <si>
    <r>
      <rPr>
        <sz val="10"/>
        <rFont val="Calibri"/>
        <family val="1"/>
      </rPr>
      <t>Poptún</t>
    </r>
  </si>
  <si>
    <r>
      <rPr>
        <sz val="10"/>
        <rFont val="Calibri"/>
        <family val="1"/>
      </rPr>
      <t>Pueblo Nuevo</t>
    </r>
  </si>
  <si>
    <r>
      <rPr>
        <sz val="10"/>
        <rFont val="Calibri"/>
        <family val="1"/>
      </rPr>
      <t xml:space="preserve">Pueblo Nuevo
</t>
    </r>
    <r>
      <rPr>
        <sz val="10"/>
        <rFont val="Calibri"/>
        <family val="1"/>
      </rPr>
      <t>Viñas</t>
    </r>
  </si>
  <si>
    <r>
      <rPr>
        <sz val="10"/>
        <rFont val="Calibri"/>
        <family val="1"/>
      </rPr>
      <t>Puerto Barrios</t>
    </r>
  </si>
  <si>
    <r>
      <rPr>
        <sz val="10"/>
        <rFont val="Calibri"/>
        <family val="1"/>
      </rPr>
      <t>Purulhá</t>
    </r>
  </si>
  <si>
    <r>
      <rPr>
        <sz val="10"/>
        <rFont val="Calibri"/>
        <family val="1"/>
      </rPr>
      <t>Quesada</t>
    </r>
  </si>
  <si>
    <r>
      <rPr>
        <sz val="10"/>
        <rFont val="Calibri"/>
        <family val="1"/>
      </rPr>
      <t>Quetzaltepeque</t>
    </r>
  </si>
  <si>
    <r>
      <rPr>
        <sz val="10"/>
        <rFont val="Calibri"/>
        <family val="1"/>
      </rPr>
      <t>Rabinal</t>
    </r>
  </si>
  <si>
    <r>
      <rPr>
        <sz val="10"/>
        <rFont val="Calibri"/>
        <family val="1"/>
      </rPr>
      <t>Raxruhá</t>
    </r>
  </si>
  <si>
    <r>
      <rPr>
        <sz val="10"/>
        <rFont val="Calibri"/>
        <family val="1"/>
      </rPr>
      <t>Río Blanco</t>
    </r>
  </si>
  <si>
    <r>
      <rPr>
        <sz val="10"/>
        <rFont val="Calibri"/>
        <family val="1"/>
      </rPr>
      <t>Río Bravo</t>
    </r>
  </si>
  <si>
    <r>
      <rPr>
        <sz val="10"/>
        <rFont val="Calibri"/>
        <family val="1"/>
      </rPr>
      <t>Río Hondo</t>
    </r>
  </si>
  <si>
    <r>
      <rPr>
        <sz val="10"/>
        <rFont val="Calibri"/>
        <family val="1"/>
      </rPr>
      <t>Sacapulas</t>
    </r>
  </si>
  <si>
    <r>
      <rPr>
        <sz val="10"/>
        <rFont val="Calibri"/>
        <family val="1"/>
      </rPr>
      <t>Salamá</t>
    </r>
  </si>
  <si>
    <r>
      <rPr>
        <sz val="10"/>
        <rFont val="Calibri"/>
        <family val="1"/>
      </rPr>
      <t>Salcajá</t>
    </r>
  </si>
  <si>
    <r>
      <rPr>
        <sz val="10"/>
        <rFont val="Calibri"/>
        <family val="1"/>
      </rPr>
      <t>Samayac</t>
    </r>
  </si>
  <si>
    <r>
      <rPr>
        <sz val="10"/>
        <rFont val="Calibri"/>
        <family val="1"/>
      </rPr>
      <t xml:space="preserve">San Agustín
</t>
    </r>
    <r>
      <rPr>
        <sz val="10"/>
        <rFont val="Calibri"/>
        <family val="1"/>
      </rPr>
      <t>Acasaguastlán</t>
    </r>
  </si>
  <si>
    <r>
      <rPr>
        <sz val="10"/>
        <rFont val="Calibri"/>
        <family val="1"/>
      </rPr>
      <t>San Andrés</t>
    </r>
  </si>
  <si>
    <r>
      <rPr>
        <sz val="10"/>
        <rFont val="Calibri"/>
        <family val="1"/>
      </rPr>
      <t>San Andrés Sajcabajá</t>
    </r>
  </si>
  <si>
    <r>
      <rPr>
        <sz val="10"/>
        <rFont val="Calibri"/>
        <family val="1"/>
      </rPr>
      <t xml:space="preserve">San Andrés
</t>
    </r>
    <r>
      <rPr>
        <sz val="10"/>
        <rFont val="Calibri"/>
        <family val="1"/>
      </rPr>
      <t>Semetabaj</t>
    </r>
  </si>
  <si>
    <r>
      <rPr>
        <sz val="10"/>
        <rFont val="Calibri"/>
        <family val="1"/>
      </rPr>
      <t>San Andrés Villa Seca</t>
    </r>
  </si>
  <si>
    <r>
      <rPr>
        <sz val="10"/>
        <rFont val="Calibri"/>
        <family val="1"/>
      </rPr>
      <t>San Andrés Xecul</t>
    </r>
  </si>
  <si>
    <r>
      <rPr>
        <sz val="10"/>
        <rFont val="Calibri"/>
        <family val="1"/>
      </rPr>
      <t>San Antonio Aguas Calientes</t>
    </r>
  </si>
  <si>
    <r>
      <rPr>
        <sz val="10"/>
        <rFont val="Calibri"/>
        <family val="1"/>
      </rPr>
      <t xml:space="preserve">San Antonio
</t>
    </r>
    <r>
      <rPr>
        <sz val="10"/>
        <rFont val="Calibri"/>
        <family val="1"/>
      </rPr>
      <t>Huista</t>
    </r>
  </si>
  <si>
    <r>
      <rPr>
        <sz val="10"/>
        <rFont val="Calibri"/>
        <family val="1"/>
      </rPr>
      <t>San Antonio Ilotenango</t>
    </r>
  </si>
  <si>
    <r>
      <rPr>
        <sz val="10"/>
        <rFont val="Calibri"/>
        <family val="1"/>
      </rPr>
      <t>San Antonio La Paz</t>
    </r>
  </si>
  <si>
    <r>
      <rPr>
        <sz val="10"/>
        <rFont val="Calibri"/>
        <family val="1"/>
      </rPr>
      <t xml:space="preserve">San Antonio
</t>
    </r>
    <r>
      <rPr>
        <sz val="10"/>
        <rFont val="Calibri"/>
        <family val="1"/>
      </rPr>
      <t>Palopó</t>
    </r>
  </si>
  <si>
    <r>
      <rPr>
        <sz val="10"/>
        <rFont val="Calibri"/>
        <family val="1"/>
      </rPr>
      <t>San Antonio Sacatepéquez</t>
    </r>
  </si>
  <si>
    <r>
      <rPr>
        <sz val="10"/>
        <rFont val="Calibri"/>
        <family val="1"/>
      </rPr>
      <t xml:space="preserve">San Antonio
</t>
    </r>
    <r>
      <rPr>
        <sz val="10"/>
        <rFont val="Calibri"/>
        <family val="1"/>
      </rPr>
      <t>Suchitepéquez</t>
    </r>
  </si>
  <si>
    <r>
      <rPr>
        <sz val="10"/>
        <rFont val="Calibri"/>
        <family val="1"/>
      </rPr>
      <t>San Bartolo</t>
    </r>
  </si>
  <si>
    <r>
      <rPr>
        <sz val="10"/>
        <rFont val="Calibri"/>
        <family val="1"/>
      </rPr>
      <t xml:space="preserve">San Bartolomé
</t>
    </r>
    <r>
      <rPr>
        <sz val="10"/>
        <rFont val="Calibri"/>
        <family val="1"/>
      </rPr>
      <t>Jocotenango</t>
    </r>
  </si>
  <si>
    <r>
      <rPr>
        <sz val="10"/>
        <rFont val="Calibri"/>
        <family val="1"/>
      </rPr>
      <t>San Bartolomé Milpas Altas</t>
    </r>
  </si>
  <si>
    <r>
      <rPr>
        <sz val="10"/>
        <rFont val="Calibri"/>
        <family val="1"/>
      </rPr>
      <t>San Benito</t>
    </r>
  </si>
  <si>
    <r>
      <rPr>
        <sz val="10"/>
        <rFont val="Calibri"/>
        <family val="1"/>
      </rPr>
      <t>San Bernardino</t>
    </r>
  </si>
  <si>
    <r>
      <rPr>
        <sz val="10"/>
        <rFont val="Calibri"/>
        <family val="1"/>
      </rPr>
      <t>San Carlos Alzatate</t>
    </r>
  </si>
  <si>
    <r>
      <rPr>
        <sz val="10"/>
        <rFont val="Calibri"/>
        <family val="1"/>
      </rPr>
      <t>San Carlos Sija</t>
    </r>
  </si>
  <si>
    <r>
      <rPr>
        <sz val="10"/>
        <rFont val="Calibri"/>
        <family val="1"/>
      </rPr>
      <t>San Cristóbal Acasaguastlán</t>
    </r>
  </si>
  <si>
    <r>
      <rPr>
        <sz val="10"/>
        <rFont val="Calibri"/>
        <family val="1"/>
      </rPr>
      <t xml:space="preserve">San Cristóbal
</t>
    </r>
    <r>
      <rPr>
        <sz val="10"/>
        <rFont val="Calibri"/>
        <family val="1"/>
      </rPr>
      <t>Cucho</t>
    </r>
  </si>
  <si>
    <r>
      <rPr>
        <sz val="10"/>
        <rFont val="Calibri"/>
        <family val="1"/>
      </rPr>
      <t>San Cristóbal Totonicapán</t>
    </r>
  </si>
  <si>
    <r>
      <rPr>
        <sz val="10"/>
        <rFont val="Calibri"/>
        <family val="1"/>
      </rPr>
      <t xml:space="preserve">San Cristóbal
</t>
    </r>
    <r>
      <rPr>
        <sz val="10"/>
        <rFont val="Calibri"/>
        <family val="1"/>
      </rPr>
      <t>Verapaz</t>
    </r>
  </si>
  <si>
    <r>
      <rPr>
        <sz val="10"/>
        <rFont val="Calibri"/>
        <family val="1"/>
      </rPr>
      <t>San Diego</t>
    </r>
  </si>
  <si>
    <r>
      <rPr>
        <sz val="10"/>
        <rFont val="Calibri"/>
        <family val="1"/>
      </rPr>
      <t>San Felipe</t>
    </r>
  </si>
  <si>
    <r>
      <rPr>
        <sz val="10"/>
        <rFont val="Calibri"/>
        <family val="1"/>
      </rPr>
      <t>San Francisco</t>
    </r>
  </si>
  <si>
    <r>
      <rPr>
        <sz val="10"/>
        <rFont val="Calibri"/>
        <family val="1"/>
      </rPr>
      <t>San Francisco El Alto</t>
    </r>
  </si>
  <si>
    <r>
      <rPr>
        <sz val="10"/>
        <rFont val="Calibri"/>
        <family val="1"/>
      </rPr>
      <t xml:space="preserve">San Francisco La
</t>
    </r>
    <r>
      <rPr>
        <sz val="10"/>
        <rFont val="Calibri"/>
        <family val="1"/>
      </rPr>
      <t>Unión</t>
    </r>
  </si>
  <si>
    <r>
      <rPr>
        <sz val="10"/>
        <rFont val="Calibri"/>
        <family val="1"/>
      </rPr>
      <t>San Francisco Zapotitlán</t>
    </r>
  </si>
  <si>
    <r>
      <rPr>
        <sz val="10"/>
        <rFont val="Calibri"/>
        <family val="1"/>
      </rPr>
      <t>San Gabriel</t>
    </r>
  </si>
  <si>
    <r>
      <rPr>
        <sz val="10"/>
        <rFont val="Calibri"/>
        <family val="1"/>
      </rPr>
      <t>San Gaspar Ixchil</t>
    </r>
  </si>
  <si>
    <r>
      <rPr>
        <sz val="10"/>
        <rFont val="Calibri"/>
        <family val="1"/>
      </rPr>
      <t>San Ildefonso Ixtahuacán</t>
    </r>
  </si>
  <si>
    <r>
      <rPr>
        <sz val="10"/>
        <rFont val="Calibri"/>
        <family val="1"/>
      </rPr>
      <t>San Jacinto</t>
    </r>
  </si>
  <si>
    <r>
      <rPr>
        <sz val="10"/>
        <rFont val="Calibri"/>
        <family val="1"/>
      </rPr>
      <t>San Jerónimo</t>
    </r>
  </si>
  <si>
    <r>
      <rPr>
        <sz val="10"/>
        <rFont val="Calibri"/>
        <family val="1"/>
      </rPr>
      <t>San Jorge</t>
    </r>
  </si>
  <si>
    <r>
      <rPr>
        <sz val="10"/>
        <rFont val="Calibri"/>
        <family val="1"/>
      </rPr>
      <t xml:space="preserve">San José
</t>
    </r>
    <r>
      <rPr>
        <sz val="10"/>
        <rFont val="Calibri"/>
        <family val="1"/>
      </rPr>
      <t>(Escuintla)</t>
    </r>
  </si>
  <si>
    <r>
      <rPr>
        <sz val="10"/>
        <rFont val="Calibri"/>
        <family val="1"/>
      </rPr>
      <t>San José (Petén)</t>
    </r>
  </si>
  <si>
    <r>
      <rPr>
        <sz val="10"/>
        <rFont val="Calibri"/>
        <family val="1"/>
      </rPr>
      <t xml:space="preserve">San José
</t>
    </r>
    <r>
      <rPr>
        <sz val="10"/>
        <rFont val="Calibri"/>
        <family val="1"/>
      </rPr>
      <t>Acatempa</t>
    </r>
  </si>
  <si>
    <r>
      <rPr>
        <sz val="10"/>
        <rFont val="Calibri"/>
        <family val="1"/>
      </rPr>
      <t>San José Chacayá</t>
    </r>
  </si>
  <si>
    <r>
      <rPr>
        <sz val="10"/>
        <rFont val="Calibri"/>
        <family val="1"/>
      </rPr>
      <t>San José del Golfo</t>
    </r>
  </si>
  <si>
    <r>
      <rPr>
        <sz val="10"/>
        <rFont val="Calibri"/>
        <family val="1"/>
      </rPr>
      <t>San José El Ídolo</t>
    </r>
  </si>
  <si>
    <r>
      <rPr>
        <sz val="10"/>
        <rFont val="Calibri"/>
        <family val="1"/>
      </rPr>
      <t>San José La Arada</t>
    </r>
  </si>
  <si>
    <r>
      <rPr>
        <sz val="10"/>
        <rFont val="Calibri"/>
        <family val="1"/>
      </rPr>
      <t>San José La Máquina</t>
    </r>
  </si>
  <si>
    <r>
      <rPr>
        <sz val="10"/>
        <rFont val="Calibri"/>
        <family val="1"/>
      </rPr>
      <t>San José Ojetenam</t>
    </r>
  </si>
  <si>
    <r>
      <rPr>
        <sz val="10"/>
        <rFont val="Calibri"/>
        <family val="1"/>
      </rPr>
      <t>San José Pinula</t>
    </r>
  </si>
  <si>
    <r>
      <rPr>
        <sz val="10"/>
        <rFont val="Calibri"/>
        <family val="1"/>
      </rPr>
      <t>San José Poaquil</t>
    </r>
  </si>
  <si>
    <r>
      <rPr>
        <sz val="10"/>
        <rFont val="Calibri"/>
        <family val="1"/>
      </rPr>
      <t>San Juan Atitán</t>
    </r>
  </si>
  <si>
    <r>
      <rPr>
        <sz val="10"/>
        <rFont val="Calibri"/>
        <family val="1"/>
      </rPr>
      <t>San Juan Bautista</t>
    </r>
  </si>
  <si>
    <r>
      <rPr>
        <sz val="10"/>
        <rFont val="Calibri"/>
        <family val="1"/>
      </rPr>
      <t xml:space="preserve">San Juan
</t>
    </r>
    <r>
      <rPr>
        <sz val="10"/>
        <rFont val="Calibri"/>
        <family val="1"/>
      </rPr>
      <t>Chamelco</t>
    </r>
  </si>
  <si>
    <r>
      <rPr>
        <sz val="10"/>
        <rFont val="Calibri"/>
        <family val="1"/>
      </rPr>
      <t>San Juan Comalapa</t>
    </r>
  </si>
  <si>
    <r>
      <rPr>
        <sz val="10"/>
        <rFont val="Calibri"/>
        <family val="1"/>
      </rPr>
      <t>San Juan Cotzal</t>
    </r>
  </si>
  <si>
    <r>
      <rPr>
        <sz val="10"/>
        <rFont val="Calibri"/>
        <family val="1"/>
      </rPr>
      <t>San Juan Ermita</t>
    </r>
  </si>
  <si>
    <r>
      <rPr>
        <sz val="10"/>
        <rFont val="Calibri"/>
        <family val="1"/>
      </rPr>
      <t>San Juan Ixcoy</t>
    </r>
  </si>
  <si>
    <r>
      <rPr>
        <sz val="10"/>
        <rFont val="Calibri"/>
        <family val="1"/>
      </rPr>
      <t xml:space="preserve">San Juan La
</t>
    </r>
    <r>
      <rPr>
        <sz val="10"/>
        <rFont val="Calibri"/>
        <family val="1"/>
      </rPr>
      <t>Laguna</t>
    </r>
  </si>
  <si>
    <r>
      <rPr>
        <sz val="10"/>
        <rFont val="Calibri"/>
        <family val="1"/>
      </rPr>
      <t>San Juan Ostuncalco</t>
    </r>
  </si>
  <si>
    <r>
      <rPr>
        <sz val="10"/>
        <rFont val="Calibri"/>
        <family val="1"/>
      </rPr>
      <t xml:space="preserve">San Juan
</t>
    </r>
    <r>
      <rPr>
        <sz val="10"/>
        <rFont val="Calibri"/>
        <family val="1"/>
      </rPr>
      <t>Sacatepéquez</t>
    </r>
  </si>
  <si>
    <r>
      <rPr>
        <sz val="10"/>
        <rFont val="Calibri"/>
        <family val="1"/>
      </rPr>
      <t>San Juan Tecuaco</t>
    </r>
  </si>
  <si>
    <r>
      <rPr>
        <sz val="10"/>
        <rFont val="Calibri"/>
        <family val="1"/>
      </rPr>
      <t>San Lorenzo</t>
    </r>
  </si>
  <si>
    <r>
      <rPr>
        <sz val="10"/>
        <rFont val="Calibri"/>
        <family val="1"/>
      </rPr>
      <t>San Lucas Sacatepéquez</t>
    </r>
  </si>
  <si>
    <r>
      <rPr>
        <sz val="10"/>
        <rFont val="Calibri"/>
        <family val="1"/>
      </rPr>
      <t xml:space="preserve">San Lucas
</t>
    </r>
    <r>
      <rPr>
        <sz val="10"/>
        <rFont val="Calibri"/>
        <family val="1"/>
      </rPr>
      <t>Tolimán</t>
    </r>
  </si>
  <si>
    <r>
      <rPr>
        <sz val="10"/>
        <rFont val="Calibri"/>
        <family val="1"/>
      </rPr>
      <t>San Luis</t>
    </r>
  </si>
  <si>
    <r>
      <rPr>
        <sz val="10"/>
        <rFont val="Calibri"/>
        <family val="1"/>
      </rPr>
      <t xml:space="preserve">San Luis
</t>
    </r>
    <r>
      <rPr>
        <sz val="10"/>
        <rFont val="Calibri"/>
        <family val="1"/>
      </rPr>
      <t>Jilotepeque</t>
    </r>
  </si>
  <si>
    <r>
      <rPr>
        <sz val="10"/>
        <rFont val="Calibri"/>
        <family val="1"/>
      </rPr>
      <t>San Manuel Chaparrón</t>
    </r>
  </si>
  <si>
    <r>
      <rPr>
        <sz val="10"/>
        <rFont val="Calibri"/>
        <family val="1"/>
      </rPr>
      <t>San Marcos La Laguna</t>
    </r>
  </si>
  <si>
    <r>
      <rPr>
        <sz val="10"/>
        <rFont val="Calibri"/>
        <family val="1"/>
      </rPr>
      <t xml:space="preserve">San Martín
</t>
    </r>
    <r>
      <rPr>
        <sz val="10"/>
        <rFont val="Calibri"/>
        <family val="1"/>
      </rPr>
      <t>Jilotepeque</t>
    </r>
  </si>
  <si>
    <r>
      <rPr>
        <sz val="10"/>
        <rFont val="Calibri"/>
        <family val="1"/>
      </rPr>
      <t>San Martín Sacatepéquez</t>
    </r>
  </si>
  <si>
    <r>
      <rPr>
        <sz val="10"/>
        <rFont val="Calibri"/>
        <family val="1"/>
      </rPr>
      <t xml:space="preserve">San Martín
</t>
    </r>
    <r>
      <rPr>
        <sz val="10"/>
        <rFont val="Calibri"/>
        <family val="1"/>
      </rPr>
      <t>Zapotitlán</t>
    </r>
  </si>
  <si>
    <r>
      <rPr>
        <sz val="10"/>
        <rFont val="Calibri"/>
        <family val="1"/>
      </rPr>
      <t>San Mateo Ixtatán</t>
    </r>
  </si>
  <si>
    <r>
      <rPr>
        <sz val="10"/>
        <rFont val="Calibri"/>
        <family val="1"/>
      </rPr>
      <t xml:space="preserve">San Mateo
</t>
    </r>
    <r>
      <rPr>
        <sz val="10"/>
        <rFont val="Calibri"/>
        <family val="1"/>
      </rPr>
      <t>Ixtatán</t>
    </r>
  </si>
  <si>
    <r>
      <rPr>
        <sz val="10"/>
        <rFont val="Calibri"/>
        <family val="1"/>
      </rPr>
      <t>San Miguel Acatán</t>
    </r>
  </si>
  <si>
    <r>
      <rPr>
        <sz val="10"/>
        <rFont val="Calibri"/>
        <family val="1"/>
      </rPr>
      <t>San Miguel Chicaj</t>
    </r>
  </si>
  <si>
    <r>
      <rPr>
        <sz val="10"/>
        <rFont val="Calibri"/>
        <family val="1"/>
      </rPr>
      <t>San Miguel Dueñas</t>
    </r>
  </si>
  <si>
    <r>
      <rPr>
        <sz val="10"/>
        <rFont val="Calibri"/>
        <family val="1"/>
      </rPr>
      <t xml:space="preserve">San Miguel
</t>
    </r>
    <r>
      <rPr>
        <sz val="10"/>
        <rFont val="Calibri"/>
        <family val="1"/>
      </rPr>
      <t>Ixtahuacán</t>
    </r>
  </si>
  <si>
    <r>
      <rPr>
        <sz val="10"/>
        <rFont val="Calibri"/>
        <family val="1"/>
      </rPr>
      <t>San Miguel Panán</t>
    </r>
  </si>
  <si>
    <r>
      <rPr>
        <sz val="10"/>
        <rFont val="Calibri"/>
        <family val="1"/>
      </rPr>
      <t xml:space="preserve">San Miguel
</t>
    </r>
    <r>
      <rPr>
        <sz val="10"/>
        <rFont val="Calibri"/>
        <family val="1"/>
      </rPr>
      <t>Petapa</t>
    </r>
  </si>
  <si>
    <r>
      <rPr>
        <sz val="10"/>
        <rFont val="Calibri"/>
        <family val="1"/>
      </rPr>
      <t>San Miguel Sigüilá</t>
    </r>
  </si>
  <si>
    <r>
      <rPr>
        <sz val="10"/>
        <rFont val="Calibri"/>
        <family val="1"/>
      </rPr>
      <t>San Pablo</t>
    </r>
  </si>
  <si>
    <r>
      <rPr>
        <sz val="10"/>
        <rFont val="Calibri"/>
        <family val="1"/>
      </rPr>
      <t xml:space="preserve">San Pablo
</t>
    </r>
    <r>
      <rPr>
        <sz val="10"/>
        <rFont val="Calibri"/>
        <family val="1"/>
      </rPr>
      <t>Jocopilas</t>
    </r>
  </si>
  <si>
    <r>
      <rPr>
        <sz val="10"/>
        <rFont val="Calibri"/>
        <family val="1"/>
      </rPr>
      <t>San Pablo La Laguna</t>
    </r>
  </si>
  <si>
    <r>
      <rPr>
        <sz val="10"/>
        <rFont val="Calibri"/>
        <family val="1"/>
      </rPr>
      <t xml:space="preserve">San Pedro
</t>
    </r>
    <r>
      <rPr>
        <sz val="10"/>
        <rFont val="Calibri"/>
        <family val="1"/>
      </rPr>
      <t>Ayampuc</t>
    </r>
  </si>
  <si>
    <r>
      <rPr>
        <sz val="10"/>
        <rFont val="Calibri"/>
        <family val="1"/>
      </rPr>
      <t>San Pedro Carchá</t>
    </r>
  </si>
  <si>
    <r>
      <rPr>
        <sz val="10"/>
        <rFont val="Calibri"/>
        <family val="1"/>
      </rPr>
      <t>San Pedro Jocopilas</t>
    </r>
  </si>
  <si>
    <r>
      <rPr>
        <sz val="10"/>
        <rFont val="Calibri"/>
        <family val="1"/>
      </rPr>
      <t xml:space="preserve">San Pedro La
</t>
    </r>
    <r>
      <rPr>
        <sz val="10"/>
        <rFont val="Calibri"/>
        <family val="1"/>
      </rPr>
      <t>Laguna</t>
    </r>
  </si>
  <si>
    <r>
      <rPr>
        <sz val="10"/>
        <rFont val="Calibri"/>
        <family val="1"/>
      </rPr>
      <t>San Pedro Necta</t>
    </r>
  </si>
  <si>
    <r>
      <rPr>
        <sz val="10"/>
        <rFont val="Calibri"/>
        <family val="1"/>
      </rPr>
      <t>San Pedro Pinula</t>
    </r>
  </si>
  <si>
    <r>
      <rPr>
        <sz val="10"/>
        <rFont val="Calibri"/>
        <family val="1"/>
      </rPr>
      <t>San Pedro Sacatepéquez</t>
    </r>
  </si>
  <si>
    <r>
      <rPr>
        <sz val="10"/>
        <rFont val="Calibri"/>
        <family val="1"/>
      </rPr>
      <t xml:space="preserve">San Pedro
</t>
    </r>
    <r>
      <rPr>
        <sz val="10"/>
        <rFont val="Calibri"/>
        <family val="1"/>
      </rPr>
      <t>Sacatepéquez</t>
    </r>
  </si>
  <si>
    <r>
      <rPr>
        <sz val="10"/>
        <rFont val="Calibri"/>
        <family val="1"/>
      </rPr>
      <t>San Pedro Soloma</t>
    </r>
  </si>
  <si>
    <r>
      <rPr>
        <sz val="10"/>
        <rFont val="Calibri"/>
        <family val="1"/>
      </rPr>
      <t xml:space="preserve">San Rafael La
</t>
    </r>
    <r>
      <rPr>
        <sz val="10"/>
        <rFont val="Calibri"/>
        <family val="1"/>
      </rPr>
      <t>Independencia</t>
    </r>
  </si>
  <si>
    <r>
      <rPr>
        <sz val="10"/>
        <rFont val="Calibri"/>
        <family val="1"/>
      </rPr>
      <t>San Rafael Las Flores</t>
    </r>
  </si>
  <si>
    <r>
      <rPr>
        <sz val="10"/>
        <rFont val="Calibri"/>
        <family val="1"/>
      </rPr>
      <t>San Rafael Petzal</t>
    </r>
  </si>
  <si>
    <r>
      <rPr>
        <sz val="10"/>
        <rFont val="Calibri"/>
        <family val="1"/>
      </rPr>
      <t>San Rafael Pie de la Cuesta</t>
    </r>
  </si>
  <si>
    <r>
      <rPr>
        <sz val="10"/>
        <rFont val="Calibri"/>
        <family val="1"/>
      </rPr>
      <t>San Raymundo</t>
    </r>
  </si>
  <si>
    <r>
      <rPr>
        <sz val="10"/>
        <rFont val="Calibri"/>
        <family val="1"/>
      </rPr>
      <t>San Sebastián</t>
    </r>
  </si>
  <si>
    <r>
      <rPr>
        <sz val="10"/>
        <rFont val="Calibri"/>
        <family val="1"/>
      </rPr>
      <t>San Sebastián Coatán</t>
    </r>
  </si>
  <si>
    <r>
      <rPr>
        <sz val="10"/>
        <rFont val="Calibri"/>
        <family val="1"/>
      </rPr>
      <t xml:space="preserve">San Sebastián
</t>
    </r>
    <r>
      <rPr>
        <sz val="10"/>
        <rFont val="Calibri"/>
        <family val="1"/>
      </rPr>
      <t>Huehuetenango</t>
    </r>
  </si>
  <si>
    <r>
      <rPr>
        <sz val="10"/>
        <rFont val="Calibri"/>
        <family val="1"/>
      </rPr>
      <t>San Vicente Pacaya</t>
    </r>
  </si>
  <si>
    <r>
      <rPr>
        <sz val="10"/>
        <rFont val="Calibri"/>
        <family val="1"/>
      </rPr>
      <t>Sanarate</t>
    </r>
  </si>
  <si>
    <r>
      <rPr>
        <sz val="10"/>
        <rFont val="Calibri"/>
        <family val="1"/>
      </rPr>
      <t>Sansare</t>
    </r>
  </si>
  <si>
    <r>
      <rPr>
        <sz val="10"/>
        <rFont val="Calibri"/>
        <family val="1"/>
      </rPr>
      <t>Santa Ana</t>
    </r>
  </si>
  <si>
    <r>
      <rPr>
        <sz val="10"/>
        <rFont val="Calibri"/>
        <family val="1"/>
      </rPr>
      <t>Santa Ana Huista</t>
    </r>
  </si>
  <si>
    <r>
      <rPr>
        <sz val="10"/>
        <rFont val="Calibri"/>
        <family val="1"/>
      </rPr>
      <t>Santa Apolonia</t>
    </r>
  </si>
  <si>
    <r>
      <rPr>
        <sz val="10"/>
        <rFont val="Calibri"/>
        <family val="1"/>
      </rPr>
      <t>Santa Bárbara</t>
    </r>
  </si>
  <si>
    <r>
      <rPr>
        <sz val="10"/>
        <rFont val="Calibri"/>
        <family val="1"/>
      </rPr>
      <t xml:space="preserve">Santa Catalina La
</t>
    </r>
    <r>
      <rPr>
        <sz val="10"/>
        <rFont val="Calibri"/>
        <family val="1"/>
      </rPr>
      <t>Tinta</t>
    </r>
  </si>
  <si>
    <r>
      <rPr>
        <sz val="10"/>
        <rFont val="Calibri"/>
        <family val="1"/>
      </rPr>
      <t xml:space="preserve">Santa Catarina
</t>
    </r>
    <r>
      <rPr>
        <sz val="10"/>
        <rFont val="Calibri"/>
        <family val="1"/>
      </rPr>
      <t>Barahona</t>
    </r>
  </si>
  <si>
    <r>
      <rPr>
        <sz val="10"/>
        <rFont val="Calibri"/>
        <family val="1"/>
      </rPr>
      <t>Santa Catarina Ixtahuacán</t>
    </r>
  </si>
  <si>
    <r>
      <rPr>
        <sz val="10"/>
        <rFont val="Calibri"/>
        <family val="1"/>
      </rPr>
      <t xml:space="preserve">Santa Catarina
</t>
    </r>
    <r>
      <rPr>
        <sz val="10"/>
        <rFont val="Calibri"/>
        <family val="1"/>
      </rPr>
      <t>Mita</t>
    </r>
  </si>
  <si>
    <r>
      <rPr>
        <sz val="10"/>
        <rFont val="Calibri"/>
        <family val="1"/>
      </rPr>
      <t>Santa Catarina Palopó</t>
    </r>
  </si>
  <si>
    <r>
      <rPr>
        <sz val="10"/>
        <rFont val="Calibri"/>
        <family val="1"/>
      </rPr>
      <t xml:space="preserve">Santa Catarina
</t>
    </r>
    <r>
      <rPr>
        <sz val="10"/>
        <rFont val="Calibri"/>
        <family val="1"/>
      </rPr>
      <t>Pinula</t>
    </r>
  </si>
  <si>
    <r>
      <rPr>
        <sz val="10"/>
        <rFont val="Calibri"/>
        <family val="1"/>
      </rPr>
      <t>Santa Clara La Laguna</t>
    </r>
  </si>
  <si>
    <r>
      <rPr>
        <sz val="10"/>
        <rFont val="Calibri"/>
        <family val="1"/>
      </rPr>
      <t xml:space="preserve">Santa Cruz
</t>
    </r>
    <r>
      <rPr>
        <sz val="10"/>
        <rFont val="Calibri"/>
        <family val="1"/>
      </rPr>
      <t>Balanyá</t>
    </r>
  </si>
  <si>
    <r>
      <rPr>
        <sz val="10"/>
        <rFont val="Calibri"/>
        <family val="1"/>
      </rPr>
      <t>Santa Cruz Barillas</t>
    </r>
  </si>
  <si>
    <r>
      <rPr>
        <sz val="10"/>
        <rFont val="Calibri"/>
        <family val="1"/>
      </rPr>
      <t xml:space="preserve">Santa Cruz del
</t>
    </r>
    <r>
      <rPr>
        <sz val="10"/>
        <rFont val="Calibri"/>
        <family val="1"/>
      </rPr>
      <t>Quiché</t>
    </r>
  </si>
  <si>
    <r>
      <rPr>
        <sz val="10"/>
        <rFont val="Calibri"/>
        <family val="1"/>
      </rPr>
      <t>Santa Cruz el Chol</t>
    </r>
  </si>
  <si>
    <r>
      <rPr>
        <sz val="10"/>
        <rFont val="Calibri"/>
        <family val="1"/>
      </rPr>
      <t xml:space="preserve">Santa Cruz La
</t>
    </r>
    <r>
      <rPr>
        <sz val="10"/>
        <rFont val="Calibri"/>
        <family val="1"/>
      </rPr>
      <t>Laguna</t>
    </r>
  </si>
  <si>
    <r>
      <rPr>
        <sz val="10"/>
        <rFont val="Calibri"/>
        <family val="1"/>
      </rPr>
      <t>Santa Cruz Muluá</t>
    </r>
  </si>
  <si>
    <r>
      <rPr>
        <sz val="10"/>
        <rFont val="Calibri"/>
        <family val="1"/>
      </rPr>
      <t xml:space="preserve">Santa Cruz
</t>
    </r>
    <r>
      <rPr>
        <sz val="10"/>
        <rFont val="Calibri"/>
        <family val="1"/>
      </rPr>
      <t>Naranjo</t>
    </r>
  </si>
  <si>
    <r>
      <rPr>
        <sz val="10"/>
        <rFont val="Calibri"/>
        <family val="1"/>
      </rPr>
      <t>Santa Cruz Verapaz</t>
    </r>
  </si>
  <si>
    <r>
      <rPr>
        <sz val="10"/>
        <rFont val="Calibri"/>
        <family val="1"/>
      </rPr>
      <t>Santa Eulalia</t>
    </r>
  </si>
  <si>
    <r>
      <rPr>
        <sz val="10"/>
        <rFont val="Calibri"/>
        <family val="1"/>
      </rPr>
      <t xml:space="preserve">Santa Lucía
</t>
    </r>
    <r>
      <rPr>
        <sz val="10"/>
        <rFont val="Calibri"/>
        <family val="1"/>
      </rPr>
      <t>Cotzumalguapa</t>
    </r>
  </si>
  <si>
    <r>
      <rPr>
        <sz val="10"/>
        <rFont val="Calibri"/>
        <family val="1"/>
      </rPr>
      <t xml:space="preserve">Santa Lucía La
</t>
    </r>
    <r>
      <rPr>
        <sz val="10"/>
        <rFont val="Calibri"/>
        <family val="1"/>
      </rPr>
      <t>Reforma</t>
    </r>
  </si>
  <si>
    <r>
      <rPr>
        <sz val="10"/>
        <rFont val="Calibri"/>
        <family val="1"/>
      </rPr>
      <t>Santa Lucía Milpas Altas</t>
    </r>
  </si>
  <si>
    <r>
      <rPr>
        <sz val="10"/>
        <rFont val="Calibri"/>
        <family val="1"/>
      </rPr>
      <t xml:space="preserve">Santa Lucía
</t>
    </r>
    <r>
      <rPr>
        <sz val="10"/>
        <rFont val="Calibri"/>
        <family val="1"/>
      </rPr>
      <t>Utatlán</t>
    </r>
  </si>
  <si>
    <r>
      <rPr>
        <sz val="10"/>
        <rFont val="Calibri"/>
        <family val="1"/>
      </rPr>
      <t>Santa María Cahabón</t>
    </r>
  </si>
  <si>
    <r>
      <rPr>
        <sz val="10"/>
        <rFont val="Calibri"/>
        <family val="1"/>
      </rPr>
      <t xml:space="preserve">Santa María
</t>
    </r>
    <r>
      <rPr>
        <sz val="10"/>
        <rFont val="Calibri"/>
        <family val="1"/>
      </rPr>
      <t>Chiquimula</t>
    </r>
  </si>
  <si>
    <r>
      <rPr>
        <sz val="10"/>
        <rFont val="Calibri"/>
        <family val="1"/>
      </rPr>
      <t>Santa María de Jesús</t>
    </r>
  </si>
  <si>
    <r>
      <rPr>
        <sz val="10"/>
        <rFont val="Calibri"/>
        <family val="1"/>
      </rPr>
      <t xml:space="preserve">Santa María
</t>
    </r>
    <r>
      <rPr>
        <sz val="10"/>
        <rFont val="Calibri"/>
        <family val="1"/>
      </rPr>
      <t>Ixhuatán</t>
    </r>
  </si>
  <si>
    <r>
      <rPr>
        <sz val="10"/>
        <rFont val="Calibri"/>
        <family val="1"/>
      </rPr>
      <t>Santa María Visitación</t>
    </r>
  </si>
  <si>
    <r>
      <rPr>
        <sz val="10"/>
        <rFont val="Calibri"/>
        <family val="1"/>
      </rPr>
      <t xml:space="preserve">Santa Rosa de
</t>
    </r>
    <r>
      <rPr>
        <sz val="10"/>
        <rFont val="Calibri"/>
        <family val="1"/>
      </rPr>
      <t>Lima</t>
    </r>
  </si>
  <si>
    <r>
      <rPr>
        <sz val="10"/>
        <rFont val="Calibri"/>
        <family val="1"/>
      </rPr>
      <t>Santiago Atitlán</t>
    </r>
  </si>
  <si>
    <r>
      <rPr>
        <sz val="10"/>
        <rFont val="Calibri"/>
        <family val="1"/>
      </rPr>
      <t xml:space="preserve">Santiago
</t>
    </r>
    <r>
      <rPr>
        <sz val="10"/>
        <rFont val="Calibri"/>
        <family val="1"/>
      </rPr>
      <t>Chimaltenango</t>
    </r>
  </si>
  <si>
    <r>
      <rPr>
        <sz val="10"/>
        <rFont val="Calibri"/>
        <family val="1"/>
      </rPr>
      <t>Santiago Sacatepéquez</t>
    </r>
  </si>
  <si>
    <r>
      <rPr>
        <sz val="10"/>
        <rFont val="Calibri"/>
        <family val="1"/>
      </rPr>
      <t xml:space="preserve">Santo Domingo
</t>
    </r>
    <r>
      <rPr>
        <sz val="10"/>
        <rFont val="Calibri"/>
        <family val="1"/>
      </rPr>
      <t>Suchitepéquez</t>
    </r>
  </si>
  <si>
    <r>
      <rPr>
        <sz val="10"/>
        <rFont val="Calibri"/>
        <family val="1"/>
      </rPr>
      <t>Santo Domingo Xenacoj</t>
    </r>
  </si>
  <si>
    <r>
      <rPr>
        <sz val="10"/>
        <rFont val="Calibri"/>
        <family val="1"/>
      </rPr>
      <t xml:space="preserve">Santo Tomás La
</t>
    </r>
    <r>
      <rPr>
        <sz val="10"/>
        <rFont val="Calibri"/>
        <family val="1"/>
      </rPr>
      <t>Unión</t>
    </r>
  </si>
  <si>
    <r>
      <rPr>
        <sz val="10"/>
        <rFont val="Calibri"/>
        <family val="1"/>
      </rPr>
      <t>Sayaxché</t>
    </r>
  </si>
  <si>
    <r>
      <rPr>
        <sz val="10"/>
        <rFont val="Calibri"/>
        <family val="1"/>
      </rPr>
      <t>Senahú</t>
    </r>
  </si>
  <si>
    <r>
      <rPr>
        <sz val="10"/>
        <rFont val="Calibri"/>
        <family val="1"/>
      </rPr>
      <t>Sibilia</t>
    </r>
  </si>
  <si>
    <r>
      <rPr>
        <sz val="10"/>
        <rFont val="Calibri"/>
        <family val="1"/>
      </rPr>
      <t>Sibinal</t>
    </r>
  </si>
  <si>
    <r>
      <rPr>
        <sz val="10"/>
        <rFont val="Calibri"/>
        <family val="1"/>
      </rPr>
      <t>Sipacapa</t>
    </r>
  </si>
  <si>
    <r>
      <rPr>
        <sz val="10"/>
        <rFont val="Calibri"/>
        <family val="1"/>
      </rPr>
      <t>Sipacate</t>
    </r>
  </si>
  <si>
    <r>
      <rPr>
        <sz val="10"/>
        <rFont val="Calibri"/>
        <family val="1"/>
      </rPr>
      <t>Siquinalá</t>
    </r>
  </si>
  <si>
    <r>
      <rPr>
        <sz val="10"/>
        <rFont val="Calibri"/>
        <family val="1"/>
      </rPr>
      <t>Sumpango</t>
    </r>
  </si>
  <si>
    <r>
      <rPr>
        <sz val="10"/>
        <rFont val="Calibri"/>
        <family val="1"/>
      </rPr>
      <t>Tacaná</t>
    </r>
  </si>
  <si>
    <r>
      <rPr>
        <sz val="10"/>
        <rFont val="Calibri"/>
        <family val="1"/>
      </rPr>
      <t>Tactic</t>
    </r>
  </si>
  <si>
    <r>
      <rPr>
        <sz val="10"/>
        <rFont val="Calibri"/>
        <family val="1"/>
      </rPr>
      <t>Tajumulco</t>
    </r>
  </si>
  <si>
    <r>
      <rPr>
        <sz val="10"/>
        <rFont val="Calibri"/>
        <family val="1"/>
      </rPr>
      <t>Tamahú</t>
    </r>
  </si>
  <si>
    <r>
      <rPr>
        <sz val="10"/>
        <rFont val="Calibri"/>
        <family val="1"/>
      </rPr>
      <t>Taxisco</t>
    </r>
  </si>
  <si>
    <r>
      <rPr>
        <sz val="10"/>
        <rFont val="Calibri"/>
        <family val="1"/>
      </rPr>
      <t>Tecpán Guatemala</t>
    </r>
  </si>
  <si>
    <r>
      <rPr>
        <sz val="10"/>
        <rFont val="Calibri"/>
        <family val="1"/>
      </rPr>
      <t>Tectitán</t>
    </r>
  </si>
  <si>
    <r>
      <rPr>
        <sz val="10"/>
        <rFont val="Calibri"/>
        <family val="1"/>
      </rPr>
      <t>Teculután</t>
    </r>
  </si>
  <si>
    <r>
      <rPr>
        <sz val="10"/>
        <rFont val="Calibri"/>
        <family val="1"/>
      </rPr>
      <t>Tejutla</t>
    </r>
  </si>
  <si>
    <r>
      <rPr>
        <sz val="10"/>
        <rFont val="Calibri"/>
        <family val="1"/>
      </rPr>
      <t>Tiquisate</t>
    </r>
  </si>
  <si>
    <r>
      <rPr>
        <sz val="10"/>
        <rFont val="Calibri"/>
        <family val="1"/>
      </rPr>
      <t xml:space="preserve">Todos Santos
</t>
    </r>
    <r>
      <rPr>
        <sz val="10"/>
        <rFont val="Calibri"/>
        <family val="1"/>
      </rPr>
      <t>Cuchumatanes</t>
    </r>
  </si>
  <si>
    <r>
      <rPr>
        <sz val="10"/>
        <rFont val="Calibri"/>
        <family val="1"/>
      </rPr>
      <t>Tucurú</t>
    </r>
  </si>
  <si>
    <r>
      <rPr>
        <sz val="10"/>
        <rFont val="Calibri"/>
        <family val="1"/>
      </rPr>
      <t>Unión Cantinil</t>
    </r>
  </si>
  <si>
    <r>
      <rPr>
        <sz val="10"/>
        <rFont val="Calibri"/>
        <family val="1"/>
      </rPr>
      <t>Uspantán</t>
    </r>
  </si>
  <si>
    <r>
      <rPr>
        <sz val="10"/>
        <rFont val="Calibri"/>
        <family val="1"/>
      </rPr>
      <t>Usumatlán</t>
    </r>
  </si>
  <si>
    <r>
      <rPr>
        <sz val="10"/>
        <rFont val="Calibri"/>
        <family val="1"/>
      </rPr>
      <t>Villa Canales</t>
    </r>
  </si>
  <si>
    <r>
      <rPr>
        <sz val="10"/>
        <rFont val="Calibri"/>
        <family val="1"/>
      </rPr>
      <t>Villa Nueva</t>
    </r>
  </si>
  <si>
    <r>
      <rPr>
        <sz val="10"/>
        <rFont val="Calibri"/>
        <family val="1"/>
      </rPr>
      <t>Yepocapa</t>
    </r>
  </si>
  <si>
    <r>
      <rPr>
        <sz val="10"/>
        <rFont val="Calibri"/>
        <family val="1"/>
      </rPr>
      <t>Yupiltepeque</t>
    </r>
  </si>
  <si>
    <r>
      <rPr>
        <sz val="10"/>
        <rFont val="Calibri"/>
        <family val="1"/>
      </rPr>
      <t>Zacualpa</t>
    </r>
  </si>
  <si>
    <r>
      <rPr>
        <sz val="10"/>
        <rFont val="Calibri"/>
        <family val="1"/>
      </rPr>
      <t>Zapotitlán</t>
    </r>
  </si>
  <si>
    <r>
      <rPr>
        <sz val="10"/>
        <rFont val="Calibri"/>
        <family val="1"/>
      </rPr>
      <t>Zaragoza</t>
    </r>
  </si>
  <si>
    <r>
      <rPr>
        <sz val="10"/>
        <rFont val="Calibri"/>
        <family val="1"/>
      </rPr>
      <t>Zunil</t>
    </r>
  </si>
  <si>
    <r>
      <rPr>
        <sz val="10"/>
        <rFont val="Calibri"/>
        <family val="1"/>
      </rPr>
      <t>Zunilito</t>
    </r>
  </si>
  <si>
    <t>Suelo</t>
  </si>
  <si>
    <t>Matriz de Busqueda</t>
  </si>
  <si>
    <t>Tipo de Suelo</t>
  </si>
  <si>
    <t>1) Indice de sismisidad (seccion 4.2.1 NSE2-2020)</t>
  </si>
  <si>
    <t>Desplegar lista de municipios</t>
  </si>
  <si>
    <t>Desplegar lista tipo de suelo</t>
  </si>
  <si>
    <t>Crear Hoja con la estructura y niveles</t>
  </si>
  <si>
    <t>SISMO</t>
  </si>
  <si>
    <t>Sismo Minimo</t>
  </si>
  <si>
    <t>Sismo Básico</t>
  </si>
  <si>
    <t>Sismo Severo</t>
  </si>
  <si>
    <t>Sismo Extremo</t>
  </si>
  <si>
    <t>10% de probabilidad nominal de ser excedido en un periodo de 50 años</t>
  </si>
  <si>
    <t>5% de probabilidad nominal de ser excedido en un periodo de 50 años</t>
  </si>
  <si>
    <t>2% de probabilidad nominal de ser excedido en un periodo de 50 años</t>
  </si>
  <si>
    <t>2) Nivel de proteccion sismica NPS (Seccion 4.2.2-1 NSE 2-2020)</t>
  </si>
  <si>
    <t>5) Espectro de respuesta (Sección 4.5.1 NSE 2-2020)</t>
  </si>
  <si>
    <t xml:space="preserve"> 4) Sismo de diseño (Seccion 4.4.2 NSE2-2020)</t>
  </si>
  <si>
    <t>3) Clasificacion de Sitio (Seccion 4.3.1 NSE 2-2020)</t>
  </si>
  <si>
    <t>6)Ajuste por clase de sitio (secion 4.5.2 NSE 2-2020)</t>
  </si>
  <si>
    <t>7)Ajuste por intensidades sismicas especificas (seccion 4.5.3 NSE 2-2020)</t>
  </si>
  <si>
    <t>8) Periodos (T) de vibracion (Seccion 4.5.4 NSE 2-2020)</t>
  </si>
  <si>
    <t>PROBABILIDAD</t>
  </si>
  <si>
    <t>KD</t>
  </si>
  <si>
    <t>Depende del sismo de diseño Paso 4</t>
  </si>
  <si>
    <t>Condicion de excepcion</t>
  </si>
  <si>
    <t>TABLA 4.5.5-1 NSE 2-2020</t>
  </si>
  <si>
    <t>9) Periodo Nominal de Occurencia (Seccion 4.5.5 NSE 2-2020)</t>
  </si>
  <si>
    <t>10) Espectros Genericos Probables (Seccion 4.5.6 NSE2-2020)</t>
  </si>
  <si>
    <t>11) Aceleracion maxima del suelo (Seccion 4.5.8 NSE2-2020)</t>
  </si>
  <si>
    <t>12) Componente vertical del sismo (Seccion 4.5.9 NSE2-2020)</t>
  </si>
  <si>
    <t>15) Valores Normas</t>
  </si>
  <si>
    <t>16) Factores</t>
  </si>
  <si>
    <t>17) Reduccion</t>
  </si>
  <si>
    <t>Lista de tipo de sismo</t>
  </si>
  <si>
    <t>Lista de tipo de suelo paso 5)</t>
  </si>
  <si>
    <t>SIGUIENTE HOJA ESPECTRO DE RESPUESTA</t>
  </si>
  <si>
    <t>GRAFICA DEL ESPECTRO DE RESPUESTA</t>
  </si>
  <si>
    <t>Factor de carga ocupacional (Seccion 3.1.7 NSE 1-2020)</t>
  </si>
  <si>
    <t>MAMPOSTERIA R = 4</t>
  </si>
  <si>
    <t>COEFICIENTE SISMICO NORMAS AGIES 2020</t>
  </si>
  <si>
    <t>T</t>
  </si>
  <si>
    <t>Predimesionamiento de elementos</t>
  </si>
  <si>
    <t>LOSA 2 SENTIDOS</t>
  </si>
  <si>
    <t>a =</t>
  </si>
  <si>
    <t>b =</t>
  </si>
  <si>
    <t>fy =</t>
  </si>
  <si>
    <t>t =</t>
  </si>
  <si>
    <t>t min =</t>
  </si>
  <si>
    <t xml:space="preserve">t = </t>
  </si>
  <si>
    <t>LOSA 1 SENTIDO</t>
  </si>
  <si>
    <t xml:space="preserve">a = </t>
  </si>
  <si>
    <t xml:space="preserve">b = </t>
  </si>
  <si>
    <t>Factor</t>
  </si>
  <si>
    <t>Simple</t>
  </si>
  <si>
    <t>Predimesionamiento Vigas</t>
  </si>
  <si>
    <t>Ln</t>
  </si>
  <si>
    <t>Ln/14 &lt;</t>
  </si>
  <si>
    <t>h</t>
  </si>
  <si>
    <t>&lt; Ln/10</t>
  </si>
  <si>
    <t>h/2 &lt;</t>
  </si>
  <si>
    <t>b</t>
  </si>
  <si>
    <t>&lt; 2h/3</t>
  </si>
  <si>
    <t>Bmin</t>
  </si>
  <si>
    <t xml:space="preserve">Predimecionamiento de columnas </t>
  </si>
  <si>
    <t>Area Tributaria</t>
  </si>
  <si>
    <t>²</t>
  </si>
  <si>
    <t>kN/m2</t>
  </si>
  <si>
    <t>TIPO de COL</t>
  </si>
  <si>
    <t>CENTRAL</t>
  </si>
  <si>
    <t xml:space="preserve">b </t>
  </si>
  <si>
    <t>Asmin =</t>
  </si>
  <si>
    <t>nbarras =</t>
  </si>
  <si>
    <t>Barra #</t>
  </si>
  <si>
    <t>As barra =</t>
  </si>
  <si>
    <t>CERCANO</t>
  </si>
  <si>
    <t>13) Periodo Fundamental de vibracion Empirico(Seccion 2.1.6 NSE 3-2020)</t>
  </si>
  <si>
    <t>R</t>
  </si>
  <si>
    <t>βd</t>
  </si>
  <si>
    <t>Sa(t)</t>
  </si>
  <si>
    <t>K</t>
  </si>
  <si>
    <t>kt</t>
  </si>
  <si>
    <t>14) Cs (Seccion 2.1.2 NSE 3-2020)</t>
  </si>
  <si>
    <t>Importante</t>
  </si>
  <si>
    <t>muro</t>
  </si>
  <si>
    <t>Tabla 3.7.1-1 — Cargas vivas para edificaciones</t>
  </si>
  <si>
    <t>Vivienda</t>
  </si>
  <si>
    <t>Oficina</t>
  </si>
  <si>
    <t>Hospitales</t>
  </si>
  <si>
    <t>Tipo de ocupación o uso</t>
  </si>
  <si>
    <t>Balcones</t>
  </si>
  <si>
    <t>Habitaciones y pasillos</t>
  </si>
  <si>
    <t>Escaleras</t>
  </si>
  <si>
    <t>Wv (kg/m2)</t>
  </si>
  <si>
    <t>Pv (kg)</t>
  </si>
  <si>
    <t>300 [R]</t>
  </si>
  <si>
    <t>200 [R]</t>
  </si>
  <si>
    <t>Pasillos y escaleras</t>
  </si>
  <si>
    <t>Oficinas</t>
  </si>
  <si>
    <t>Áreas de cafetería</t>
  </si>
  <si>
    <t>Pasillos y rampas</t>
  </si>
  <si>
    <t>Clínicas y encamamiento</t>
  </si>
  <si>
    <t>Servicios médicos y laboratorio</t>
  </si>
  <si>
    <t>Farmacia</t>
  </si>
  <si>
    <t>Cafetería y cocina</t>
  </si>
  <si>
    <t>250 [R]</t>
  </si>
  <si>
    <t>350 [R]</t>
  </si>
  <si>
    <t>Tabla 3.7.1-1 (continuación)</t>
  </si>
  <si>
    <t>Hoteles, carga de escaleras y de elevadores</t>
  </si>
  <si>
    <t>Servicios y áreas públicas</t>
  </si>
  <si>
    <t xml:space="preserve">Habitaciones </t>
  </si>
  <si>
    <t xml:space="preserve">200 [R] </t>
  </si>
  <si>
    <t>Educativos</t>
  </si>
  <si>
    <t xml:space="preserve">Aulas </t>
  </si>
  <si>
    <t xml:space="preserve">Pasillos y escaleras </t>
  </si>
  <si>
    <t xml:space="preserve">Salones de lectura de biblioteca </t>
  </si>
  <si>
    <t xml:space="preserve">Área de estanterías de biblioteca </t>
  </si>
  <si>
    <t>Áreas de reunión</t>
  </si>
  <si>
    <t>Escaleras privadas</t>
  </si>
  <si>
    <t>Escaleras públicas</t>
  </si>
  <si>
    <t>Vestíbulos públicos</t>
  </si>
  <si>
    <t>Plazas a nivel de la calle</t>
  </si>
  <si>
    <t>Salones con asiento fijo</t>
  </si>
  <si>
    <t>Salones sin asiento fijo</t>
  </si>
  <si>
    <t>Escenarios y circulaciones</t>
  </si>
  <si>
    <t>Ver 3.2 (d)</t>
  </si>
  <si>
    <t>Estacionamientos</t>
  </si>
  <si>
    <t>Garajes para automóviles de pasajeros</t>
  </si>
  <si>
    <t>Ver 3.2 (c)</t>
  </si>
  <si>
    <t>Garajes para automóviles de carga (2000 Kg.)</t>
  </si>
  <si>
    <t>Rampas vehiculares de uso colectivo</t>
  </si>
  <si>
    <t>Áreas de circulación vehicular</t>
  </si>
  <si>
    <t>Áreas de servicio y reparación</t>
  </si>
  <si>
    <t>Instalaciones deportivas públicas</t>
  </si>
  <si>
    <t>Zonas de circulación</t>
  </si>
  <si>
    <t>Zonas de asientos fijos</t>
  </si>
  <si>
    <t>Zonas sin asientos</t>
  </si>
  <si>
    <t>Canchas deportivas</t>
  </si>
  <si>
    <t>Ver nota [a]</t>
  </si>
  <si>
    <t>Almacenes</t>
  </si>
  <si>
    <t>Minoristas</t>
  </si>
  <si>
    <t>Mayoristas</t>
  </si>
  <si>
    <t>Bodegas</t>
  </si>
  <si>
    <t>Cargas livianas</t>
  </si>
  <si>
    <t>Cargas pesadas</t>
  </si>
  <si>
    <t>Fábricas</t>
  </si>
  <si>
    <t>Industrias livianas</t>
  </si>
  <si>
    <t>Industrias pesadas</t>
  </si>
  <si>
    <t>Cubiertas pesadas (Inciso 3.3 (g))</t>
  </si>
  <si>
    <t>Azoteas de concreto con acceso</t>
  </si>
  <si>
    <t>Azoteas sin acceso horizontal o inclinadas</t>
  </si>
  <si>
    <t>Azoteas con inclinación mayor de 20°</t>
  </si>
  <si>
    <t>Azoteas usadas para jardín o para reuniones</t>
  </si>
  <si>
    <t>75 [b]</t>
  </si>
  <si>
    <t>Cubiertas livianas (Inciso 3.3 (h))</t>
  </si>
  <si>
    <t>Techos de láminas, tejas, cubiertas plásticas,</t>
  </si>
  <si>
    <t>lonas, etc. (aplica a la estructura que soporta</t>
  </si>
  <si>
    <t>la cubierta final)</t>
  </si>
  <si>
    <t>50 [b][c]</t>
  </si>
  <si>
    <t>Fa</t>
  </si>
  <si>
    <t>Fv</t>
  </si>
  <si>
    <t xml:space="preserve">CARGA DE OCUPACION </t>
  </si>
  <si>
    <t xml:space="preserve">Tabla 3.1.7 NSE 1 </t>
  </si>
  <si>
    <t>Foc</t>
  </si>
  <si>
    <t>m2/persona - Factor de Carga de Ocupación</t>
  </si>
  <si>
    <t>Apiso</t>
  </si>
  <si>
    <t>m2 - Área bruta de piso</t>
  </si>
  <si>
    <t>Npisos</t>
  </si>
  <si>
    <t>Número de pisos</t>
  </si>
  <si>
    <t>Coc</t>
  </si>
  <si>
    <t xml:space="preserve">Personas </t>
  </si>
  <si>
    <t xml:space="preserve">Altura total de la estructura </t>
  </si>
  <si>
    <t>Utilizado para Viviendas (Foc)</t>
  </si>
  <si>
    <t>VIGA EN Y</t>
  </si>
  <si>
    <t>VIGA EN X</t>
  </si>
  <si>
    <t>At                 =</t>
  </si>
  <si>
    <t>Niveles        =</t>
  </si>
  <si>
    <t xml:space="preserve">At Total       = </t>
  </si>
  <si>
    <t xml:space="preserve">Cv                = </t>
  </si>
  <si>
    <t>Cm              =</t>
  </si>
  <si>
    <t>Pg               =</t>
  </si>
  <si>
    <t>λ                 =</t>
  </si>
  <si>
    <t>n                =</t>
  </si>
  <si>
    <t>f'c              =</t>
  </si>
  <si>
    <t>Ac              =</t>
  </si>
  <si>
    <t>Largo</t>
  </si>
  <si>
    <t>Ancho</t>
  </si>
  <si>
    <t>Diafragma Rigido L/A &lt;3</t>
  </si>
  <si>
    <t>MIREA ANABELLA QUICHÉ IXCAMPARIC</t>
  </si>
  <si>
    <t>ETABS</t>
  </si>
  <si>
    <t>San Pedro
Sacatepéquez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</si>
</sst>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0.000"/>
    <numFmt numFmtId="165" formatCode="0.00\ &quot;m&quot;"/>
    <numFmt numFmtId="166" formatCode="0.00\ &quot;m2&quot;"/>
    <numFmt numFmtId="167" formatCode="0.00\ &quot;kg/m3&quot;"/>
    <numFmt numFmtId="168" formatCode="0.00\ &quot;kg&quot;"/>
    <numFmt numFmtId="169" formatCode="0.000\ &quot;s&quot;"/>
    <numFmt numFmtId="170" formatCode="0.00\ &quot;kg/m2&quot;"/>
    <numFmt numFmtId="171" formatCode="0.00\ &quot;s&quot;"/>
    <numFmt numFmtId="172" formatCode="0.0"/>
    <numFmt numFmtId="173" formatCode="0.00\ "/>
    <numFmt numFmtId="174" formatCode="0\ &quot;PSI&quot;"/>
    <numFmt numFmtId="175" formatCode="0.000\ &quot;m&quot;"/>
    <numFmt numFmtId="176" formatCode="0.00\ &quot;cm&quot;"/>
    <numFmt numFmtId="177" formatCode="0\ &quot;cm&quot;"/>
    <numFmt numFmtId="178" formatCode="0.00\ &quot;m²&quot;"/>
    <numFmt numFmtId="179" formatCode="0.00\ &quot;kg/m²&quot;"/>
    <numFmt numFmtId="180" formatCode="0.00\ &quot;kg/cm²&quot;"/>
    <numFmt numFmtId="181" formatCode="0.00\ &quot;cm²&quot;"/>
    <numFmt numFmtId="182" formatCode="0.000\ "/>
    <numFmt numFmtId="183" formatCode="0.0000\ "/>
    <numFmt numFmtId="18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1"/>
    </font>
    <font>
      <b/>
      <sz val="11"/>
      <color rgb="FF00FF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BE5F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077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4167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4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2" applyAlignment="1">
      <alignment horizontal="left" vertical="top"/>
    </xf>
    <xf numFmtId="1" fontId="6" fillId="0" borderId="17" xfId="2" applyNumberFormat="1" applyFont="1" applyBorder="1" applyAlignment="1">
      <alignment horizontal="center" vertical="top" shrinkToFit="1"/>
    </xf>
    <xf numFmtId="0" fontId="7" fillId="0" borderId="18" xfId="2" applyFont="1" applyBorder="1" applyAlignment="1">
      <alignment horizontal="left" vertical="top" wrapText="1"/>
    </xf>
    <xf numFmtId="0" fontId="7" fillId="0" borderId="17" xfId="2" applyFont="1" applyBorder="1" applyAlignment="1">
      <alignment horizontal="left" vertical="top" wrapText="1"/>
    </xf>
    <xf numFmtId="172" fontId="6" fillId="0" borderId="19" xfId="2" applyNumberFormat="1" applyFont="1" applyBorder="1" applyAlignment="1">
      <alignment horizontal="center" vertical="top" shrinkToFit="1"/>
    </xf>
    <xf numFmtId="2" fontId="6" fillId="0" borderId="18" xfId="2" applyNumberFormat="1" applyFont="1" applyBorder="1" applyAlignment="1">
      <alignment horizontal="center" vertical="top" shrinkToFit="1"/>
    </xf>
    <xf numFmtId="2" fontId="6" fillId="0" borderId="0" xfId="2" applyNumberFormat="1" applyFont="1" applyAlignment="1">
      <alignment horizontal="left" vertical="top" shrinkToFit="1"/>
    </xf>
    <xf numFmtId="2" fontId="6" fillId="0" borderId="17" xfId="2" applyNumberFormat="1" applyFont="1" applyBorder="1" applyAlignment="1">
      <alignment horizontal="left" vertical="top" shrinkToFit="1"/>
    </xf>
    <xf numFmtId="2" fontId="6" fillId="0" borderId="0" xfId="2" applyNumberFormat="1" applyFont="1" applyAlignment="1">
      <alignment horizontal="center" vertical="top" shrinkToFit="1"/>
    </xf>
    <xf numFmtId="2" fontId="6" fillId="0" borderId="17" xfId="2" applyNumberFormat="1" applyFont="1" applyBorder="1" applyAlignment="1">
      <alignment horizontal="center" vertical="top" shrinkToFit="1"/>
    </xf>
    <xf numFmtId="2" fontId="6" fillId="0" borderId="18" xfId="2" applyNumberFormat="1" applyFont="1" applyBorder="1" applyAlignment="1">
      <alignment horizontal="right" vertical="top" shrinkToFit="1"/>
    </xf>
    <xf numFmtId="2" fontId="6" fillId="0" borderId="18" xfId="2" applyNumberFormat="1" applyFont="1" applyBorder="1" applyAlignment="1">
      <alignment horizontal="left" vertical="top" shrinkToFit="1"/>
    </xf>
    <xf numFmtId="2" fontId="6" fillId="0" borderId="0" xfId="2" applyNumberFormat="1" applyFont="1" applyAlignment="1">
      <alignment horizontal="right" vertical="top" shrinkToFit="1"/>
    </xf>
    <xf numFmtId="1" fontId="6" fillId="0" borderId="18" xfId="2" applyNumberFormat="1" applyFont="1" applyBorder="1" applyAlignment="1">
      <alignment horizontal="center" vertical="top" shrinkToFit="1"/>
    </xf>
    <xf numFmtId="1" fontId="6" fillId="5" borderId="17" xfId="2" applyNumberFormat="1" applyFont="1" applyFill="1" applyBorder="1" applyAlignment="1">
      <alignment horizontal="center" vertical="top" shrinkToFit="1"/>
    </xf>
    <xf numFmtId="0" fontId="7" fillId="5" borderId="18" xfId="2" applyFont="1" applyFill="1" applyBorder="1" applyAlignment="1">
      <alignment horizontal="left" vertical="top" wrapText="1"/>
    </xf>
    <xf numFmtId="0" fontId="7" fillId="5" borderId="17" xfId="2" applyFont="1" applyFill="1" applyBorder="1" applyAlignment="1">
      <alignment horizontal="left" vertical="top" wrapText="1"/>
    </xf>
    <xf numFmtId="172" fontId="6" fillId="5" borderId="19" xfId="2" applyNumberFormat="1" applyFont="1" applyFill="1" applyBorder="1" applyAlignment="1">
      <alignment horizontal="center" vertical="top" shrinkToFit="1"/>
    </xf>
    <xf numFmtId="2" fontId="6" fillId="5" borderId="18" xfId="2" applyNumberFormat="1" applyFont="1" applyFill="1" applyBorder="1" applyAlignment="1">
      <alignment horizontal="center" vertical="top" shrinkToFit="1"/>
    </xf>
    <xf numFmtId="2" fontId="6" fillId="5" borderId="0" xfId="2" applyNumberFormat="1" applyFont="1" applyFill="1" applyAlignment="1">
      <alignment horizontal="left" vertical="top" shrinkToFit="1"/>
    </xf>
    <xf numFmtId="2" fontId="6" fillId="5" borderId="17" xfId="2" applyNumberFormat="1" applyFont="1" applyFill="1" applyBorder="1" applyAlignment="1">
      <alignment horizontal="left" vertical="top" shrinkToFit="1"/>
    </xf>
    <xf numFmtId="2" fontId="6" fillId="5" borderId="0" xfId="2" applyNumberFormat="1" applyFont="1" applyFill="1" applyAlignment="1">
      <alignment horizontal="center" vertical="top" shrinkToFit="1"/>
    </xf>
    <xf numFmtId="2" fontId="6" fillId="5" borderId="17" xfId="2" applyNumberFormat="1" applyFont="1" applyFill="1" applyBorder="1" applyAlignment="1">
      <alignment horizontal="center" vertical="top" shrinkToFit="1"/>
    </xf>
    <xf numFmtId="2" fontId="6" fillId="5" borderId="18" xfId="2" applyNumberFormat="1" applyFont="1" applyFill="1" applyBorder="1" applyAlignment="1">
      <alignment horizontal="right" vertical="top" shrinkToFit="1"/>
    </xf>
    <xf numFmtId="2" fontId="6" fillId="5" borderId="18" xfId="2" applyNumberFormat="1" applyFont="1" applyFill="1" applyBorder="1" applyAlignment="1">
      <alignment horizontal="left" vertical="top" shrinkToFit="1"/>
    </xf>
    <xf numFmtId="2" fontId="6" fillId="5" borderId="0" xfId="2" applyNumberFormat="1" applyFont="1" applyFill="1" applyAlignment="1">
      <alignment horizontal="right" vertical="top" shrinkToFit="1"/>
    </xf>
    <xf numFmtId="1" fontId="6" fillId="5" borderId="18" xfId="2" applyNumberFormat="1" applyFont="1" applyFill="1" applyBorder="1" applyAlignment="1">
      <alignment horizontal="center" vertical="top" shrinkToFit="1"/>
    </xf>
    <xf numFmtId="1" fontId="6" fillId="5" borderId="19" xfId="2" applyNumberFormat="1" applyFont="1" applyFill="1" applyBorder="1" applyAlignment="1">
      <alignment horizontal="center" vertical="top" shrinkToFit="1"/>
    </xf>
    <xf numFmtId="1" fontId="6" fillId="0" borderId="19" xfId="2" applyNumberFormat="1" applyFont="1" applyBorder="1" applyAlignment="1">
      <alignment horizontal="center" vertical="top" shrinkToFit="1"/>
    </xf>
    <xf numFmtId="0" fontId="4" fillId="5" borderId="18" xfId="2" applyFill="1" applyBorder="1" applyAlignment="1">
      <alignment horizontal="left" vertical="top" wrapText="1"/>
    </xf>
    <xf numFmtId="0" fontId="4" fillId="0" borderId="18" xfId="2" applyBorder="1" applyAlignment="1">
      <alignment horizontal="left" vertical="top" wrapText="1"/>
    </xf>
    <xf numFmtId="1" fontId="6" fillId="0" borderId="17" xfId="2" applyNumberFormat="1" applyFont="1" applyBorder="1" applyAlignment="1">
      <alignment horizontal="left" vertical="top" indent="1" shrinkToFit="1"/>
    </xf>
    <xf numFmtId="1" fontId="6" fillId="5" borderId="17" xfId="2" applyNumberFormat="1" applyFont="1" applyFill="1" applyBorder="1" applyAlignment="1">
      <alignment horizontal="left" vertical="top" indent="1" shrinkToFit="1"/>
    </xf>
    <xf numFmtId="172" fontId="6" fillId="0" borderId="19" xfId="2" applyNumberFormat="1" applyFont="1" applyBorder="1" applyAlignment="1">
      <alignment horizontal="right" vertical="top" indent="1" shrinkToFit="1"/>
    </xf>
    <xf numFmtId="172" fontId="6" fillId="5" borderId="19" xfId="2" applyNumberFormat="1" applyFont="1" applyFill="1" applyBorder="1" applyAlignment="1">
      <alignment horizontal="right" vertical="top" indent="1" shrinkToFit="1"/>
    </xf>
    <xf numFmtId="0" fontId="5" fillId="4" borderId="22" xfId="2" applyFont="1" applyFill="1" applyBorder="1" applyAlignment="1">
      <alignment horizontal="center" vertical="top"/>
    </xf>
    <xf numFmtId="0" fontId="3" fillId="0" borderId="0" xfId="0" applyFont="1"/>
    <xf numFmtId="177" fontId="3" fillId="0" borderId="0" xfId="0" applyNumberFormat="1" applyFont="1" applyAlignment="1">
      <alignment horizontal="center"/>
    </xf>
    <xf numFmtId="181" fontId="0" fillId="0" borderId="1" xfId="0" applyNumberFormat="1" applyBorder="1"/>
    <xf numFmtId="169" fontId="10" fillId="2" borderId="1" xfId="0" applyNumberFormat="1" applyFont="1" applyFill="1" applyBorder="1"/>
    <xf numFmtId="0" fontId="10" fillId="0" borderId="0" xfId="0" applyFont="1"/>
    <xf numFmtId="0" fontId="10" fillId="0" borderId="1" xfId="0" applyFont="1" applyBorder="1"/>
    <xf numFmtId="0" fontId="13" fillId="10" borderId="1" xfId="0" applyFont="1" applyFill="1" applyBorder="1"/>
    <xf numFmtId="173" fontId="10" fillId="0" borderId="1" xfId="0" applyNumberFormat="1" applyFont="1" applyBorder="1"/>
    <xf numFmtId="164" fontId="10" fillId="0" borderId="1" xfId="0" applyNumberFormat="1" applyFont="1" applyBorder="1"/>
    <xf numFmtId="2" fontId="10" fillId="0" borderId="1" xfId="0" applyNumberFormat="1" applyFont="1" applyBorder="1"/>
    <xf numFmtId="2" fontId="13" fillId="10" borderId="1" xfId="0" applyNumberFormat="1" applyFont="1" applyFill="1" applyBorder="1"/>
    <xf numFmtId="184" fontId="10" fillId="0" borderId="1" xfId="0" applyNumberFormat="1" applyFont="1" applyBorder="1"/>
    <xf numFmtId="0" fontId="10" fillId="2" borderId="1" xfId="0" applyFont="1" applyFill="1" applyBorder="1"/>
    <xf numFmtId="0" fontId="11" fillId="0" borderId="0" xfId="0" applyFont="1"/>
    <xf numFmtId="164" fontId="10" fillId="2" borderId="1" xfId="0" applyNumberFormat="1" applyFont="1" applyFill="1" applyBorder="1"/>
    <xf numFmtId="171" fontId="10" fillId="0" borderId="1" xfId="0" applyNumberFormat="1" applyFont="1" applyBorder="1"/>
    <xf numFmtId="171" fontId="10" fillId="0" borderId="0" xfId="0" applyNumberFormat="1" applyFont="1"/>
    <xf numFmtId="169" fontId="10" fillId="0" borderId="1" xfId="0" applyNumberFormat="1" applyFont="1" applyBorder="1"/>
    <xf numFmtId="0" fontId="10" fillId="0" borderId="2" xfId="0" applyFont="1" applyBorder="1"/>
    <xf numFmtId="0" fontId="10" fillId="0" borderId="14" xfId="0" applyFont="1" applyBorder="1"/>
    <xf numFmtId="0" fontId="10" fillId="0" borderId="3" xfId="0" applyFont="1" applyBorder="1"/>
    <xf numFmtId="0" fontId="10" fillId="0" borderId="4" xfId="0" applyFont="1" applyBorder="1"/>
    <xf numFmtId="0" fontId="14" fillId="0" borderId="1" xfId="0" applyFont="1" applyBorder="1"/>
    <xf numFmtId="166" fontId="15" fillId="2" borderId="30" xfId="0" applyNumberFormat="1" applyFont="1" applyFill="1" applyBorder="1"/>
    <xf numFmtId="165" fontId="10" fillId="6" borderId="1" xfId="0" applyNumberFormat="1" applyFont="1" applyFill="1" applyBorder="1"/>
    <xf numFmtId="166" fontId="15" fillId="2" borderId="31" xfId="0" applyNumberFormat="1" applyFont="1" applyFill="1" applyBorder="1"/>
    <xf numFmtId="0" fontId="16" fillId="0" borderId="4" xfId="0" applyFont="1" applyBorder="1"/>
    <xf numFmtId="167" fontId="10" fillId="6" borderId="2" xfId="0" applyNumberFormat="1" applyFont="1" applyFill="1" applyBorder="1"/>
    <xf numFmtId="0" fontId="17" fillId="0" borderId="0" xfId="0" applyFont="1"/>
    <xf numFmtId="165" fontId="15" fillId="2" borderId="32" xfId="0" applyNumberFormat="1" applyFont="1" applyFill="1" applyBorder="1"/>
    <xf numFmtId="0" fontId="10" fillId="6" borderId="0" xfId="0" applyFont="1" applyFill="1" applyAlignment="1">
      <alignment horizontal="center"/>
    </xf>
    <xf numFmtId="0" fontId="18" fillId="0" borderId="0" xfId="0" applyFont="1"/>
    <xf numFmtId="0" fontId="10" fillId="6" borderId="23" xfId="0" applyFont="1" applyFill="1" applyBorder="1" applyAlignment="1">
      <alignment horizontal="center"/>
    </xf>
    <xf numFmtId="0" fontId="10" fillId="9" borderId="1" xfId="0" applyFont="1" applyFill="1" applyBorder="1"/>
    <xf numFmtId="0" fontId="15" fillId="6" borderId="24" xfId="0" applyFont="1" applyFill="1" applyBorder="1" applyAlignment="1">
      <alignment horizontal="center"/>
    </xf>
    <xf numFmtId="0" fontId="10" fillId="7" borderId="1" xfId="0" applyFont="1" applyFill="1" applyBorder="1"/>
    <xf numFmtId="0" fontId="10" fillId="6" borderId="28" xfId="0" applyFont="1" applyFill="1" applyBorder="1" applyAlignment="1">
      <alignment horizontal="center"/>
    </xf>
    <xf numFmtId="0" fontId="11" fillId="2" borderId="1" xfId="0" applyFont="1" applyFill="1" applyBorder="1"/>
    <xf numFmtId="0" fontId="11" fillId="0" borderId="1" xfId="0" applyFont="1" applyBorder="1"/>
    <xf numFmtId="2" fontId="11" fillId="0" borderId="1" xfId="0" applyNumberFormat="1" applyFont="1" applyBorder="1"/>
    <xf numFmtId="178" fontId="14" fillId="0" borderId="1" xfId="0" applyNumberFormat="1" applyFont="1" applyBorder="1"/>
    <xf numFmtId="9" fontId="11" fillId="0" borderId="1" xfId="1" applyFont="1" applyBorder="1"/>
    <xf numFmtId="0" fontId="10" fillId="2" borderId="0" xfId="0" applyFont="1" applyFill="1"/>
    <xf numFmtId="2" fontId="10" fillId="9" borderId="1" xfId="0" applyNumberFormat="1" applyFont="1" applyFill="1" applyBorder="1"/>
    <xf numFmtId="0" fontId="12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84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5" fontId="10" fillId="0" borderId="0" xfId="0" applyNumberFormat="1" applyFont="1"/>
    <xf numFmtId="164" fontId="10" fillId="9" borderId="1" xfId="0" applyNumberFormat="1" applyFont="1" applyFill="1" applyBorder="1"/>
    <xf numFmtId="165" fontId="10" fillId="0" borderId="1" xfId="0" applyNumberFormat="1" applyFont="1" applyBorder="1"/>
    <xf numFmtId="182" fontId="10" fillId="0" borderId="1" xfId="0" applyNumberFormat="1" applyFont="1" applyBorder="1"/>
    <xf numFmtId="166" fontId="10" fillId="0" borderId="0" xfId="0" applyNumberFormat="1" applyFont="1"/>
    <xf numFmtId="0" fontId="10" fillId="0" borderId="26" xfId="0" applyFont="1" applyBorder="1"/>
    <xf numFmtId="0" fontId="10" fillId="6" borderId="27" xfId="0" applyFont="1" applyFill="1" applyBorder="1" applyAlignment="1">
      <alignment horizontal="center"/>
    </xf>
    <xf numFmtId="168" fontId="10" fillId="0" borderId="0" xfId="0" applyNumberFormat="1" applyFont="1"/>
    <xf numFmtId="0" fontId="10" fillId="0" borderId="23" xfId="0" applyFont="1" applyBorder="1"/>
    <xf numFmtId="183" fontId="10" fillId="0" borderId="24" xfId="0" applyNumberFormat="1" applyFont="1" applyBorder="1"/>
    <xf numFmtId="0" fontId="16" fillId="0" borderId="1" xfId="0" applyFont="1" applyBorder="1"/>
    <xf numFmtId="0" fontId="16" fillId="0" borderId="0" xfId="0" applyFont="1"/>
    <xf numFmtId="167" fontId="10" fillId="0" borderId="0" xfId="0" applyNumberFormat="1" applyFont="1"/>
    <xf numFmtId="170" fontId="10" fillId="0" borderId="0" xfId="0" applyNumberFormat="1" applyFont="1"/>
    <xf numFmtId="182" fontId="10" fillId="0" borderId="24" xfId="0" applyNumberFormat="1" applyFont="1" applyBorder="1"/>
    <xf numFmtId="182" fontId="10" fillId="0" borderId="29" xfId="0" applyNumberFormat="1" applyFont="1" applyBorder="1"/>
    <xf numFmtId="2" fontId="10" fillId="0" borderId="28" xfId="0" applyNumberFormat="1" applyFont="1" applyBorder="1"/>
    <xf numFmtId="0" fontId="10" fillId="11" borderId="23" xfId="0" applyFont="1" applyFill="1" applyBorder="1" applyAlignment="1">
      <alignment horizontal="left"/>
    </xf>
    <xf numFmtId="0" fontId="10" fillId="11" borderId="1" xfId="0" applyFont="1" applyFill="1" applyBorder="1"/>
    <xf numFmtId="165" fontId="10" fillId="11" borderId="1" xfId="0" applyNumberFormat="1" applyFont="1" applyFill="1" applyBorder="1"/>
    <xf numFmtId="164" fontId="10" fillId="11" borderId="1" xfId="0" applyNumberFormat="1" applyFont="1" applyFill="1" applyBorder="1"/>
    <xf numFmtId="0" fontId="16" fillId="11" borderId="1" xfId="0" applyFont="1" applyFill="1" applyBorder="1"/>
    <xf numFmtId="0" fontId="10" fillId="11" borderId="1" xfId="0" applyFont="1" applyFill="1" applyBorder="1" applyAlignment="1">
      <alignment horizontal="center"/>
    </xf>
    <xf numFmtId="165" fontId="10" fillId="2" borderId="1" xfId="0" applyNumberFormat="1" applyFont="1" applyFill="1" applyBorder="1"/>
    <xf numFmtId="0" fontId="10" fillId="12" borderId="1" xfId="0" applyFont="1" applyFill="1" applyBorder="1"/>
    <xf numFmtId="2" fontId="10" fillId="12" borderId="1" xfId="0" applyNumberFormat="1" applyFont="1" applyFill="1" applyBorder="1"/>
    <xf numFmtId="164" fontId="10" fillId="12" borderId="1" xfId="0" applyNumberFormat="1" applyFont="1" applyFill="1" applyBorder="1"/>
    <xf numFmtId="0" fontId="13" fillId="8" borderId="1" xfId="0" applyFont="1" applyFill="1" applyBorder="1"/>
    <xf numFmtId="169" fontId="13" fillId="10" borderId="1" xfId="0" applyNumberFormat="1" applyFont="1" applyFill="1" applyBorder="1"/>
    <xf numFmtId="0" fontId="10" fillId="6" borderId="15" xfId="0" applyFont="1" applyFill="1" applyBorder="1"/>
    <xf numFmtId="0" fontId="10" fillId="6" borderId="0" xfId="0" applyFont="1" applyFill="1"/>
    <xf numFmtId="0" fontId="13" fillId="10" borderId="24" xfId="0" applyFont="1" applyFill="1" applyBorder="1" applyAlignment="1">
      <alignment horizontal="center"/>
    </xf>
    <xf numFmtId="0" fontId="15" fillId="10" borderId="29" xfId="0" applyFont="1" applyFill="1" applyBorder="1" applyAlignment="1">
      <alignment horizontal="center"/>
    </xf>
    <xf numFmtId="1" fontId="11" fillId="2" borderId="1" xfId="0" applyNumberFormat="1" applyFont="1" applyFill="1" applyBorder="1"/>
    <xf numFmtId="0" fontId="10" fillId="6" borderId="24" xfId="0" applyFont="1" applyFill="1" applyBorder="1" applyAlignment="1">
      <alignment horizontal="right"/>
    </xf>
    <xf numFmtId="0" fontId="11" fillId="11" borderId="1" xfId="0" applyFont="1" applyFill="1" applyBorder="1"/>
    <xf numFmtId="0" fontId="9" fillId="0" borderId="0" xfId="0" applyFont="1"/>
    <xf numFmtId="0" fontId="0" fillId="0" borderId="26" xfId="0" applyBorder="1"/>
    <xf numFmtId="165" fontId="0" fillId="14" borderId="27" xfId="0" applyNumberFormat="1" applyFill="1" applyBorder="1"/>
    <xf numFmtId="0" fontId="0" fillId="0" borderId="23" xfId="0" applyBorder="1"/>
    <xf numFmtId="165" fontId="0" fillId="14" borderId="24" xfId="0" applyNumberFormat="1" applyFill="1" applyBorder="1"/>
    <xf numFmtId="174" fontId="0" fillId="0" borderId="24" xfId="0" applyNumberFormat="1" applyBorder="1"/>
    <xf numFmtId="175" fontId="0" fillId="0" borderId="24" xfId="0" applyNumberFormat="1" applyBorder="1"/>
    <xf numFmtId="0" fontId="0" fillId="0" borderId="28" xfId="0" applyBorder="1"/>
    <xf numFmtId="175" fontId="0" fillId="0" borderId="29" xfId="0" applyNumberFormat="1" applyBorder="1"/>
    <xf numFmtId="0" fontId="0" fillId="0" borderId="40" xfId="0" applyBorder="1"/>
    <xf numFmtId="0" fontId="0" fillId="0" borderId="24" xfId="0" applyBorder="1"/>
    <xf numFmtId="0" fontId="0" fillId="0" borderId="29" xfId="0" applyBorder="1"/>
    <xf numFmtId="177" fontId="3" fillId="0" borderId="42" xfId="0" applyNumberFormat="1" applyFont="1" applyBorder="1" applyAlignment="1">
      <alignment horizontal="center"/>
    </xf>
    <xf numFmtId="165" fontId="0" fillId="13" borderId="39" xfId="0" applyNumberFormat="1" applyFill="1" applyBorder="1"/>
    <xf numFmtId="0" fontId="0" fillId="0" borderId="9" xfId="0" applyBorder="1"/>
    <xf numFmtId="0" fontId="0" fillId="0" borderId="27" xfId="0" applyBorder="1"/>
    <xf numFmtId="165" fontId="0" fillId="0" borderId="28" xfId="0" applyNumberFormat="1" applyBorder="1"/>
    <xf numFmtId="165" fontId="0" fillId="13" borderId="36" xfId="0" applyNumberFormat="1" applyFill="1" applyBorder="1"/>
    <xf numFmtId="165" fontId="0" fillId="0" borderId="29" xfId="0" applyNumberFormat="1" applyBorder="1"/>
    <xf numFmtId="0" fontId="0" fillId="0" borderId="35" xfId="0" applyBorder="1"/>
    <xf numFmtId="177" fontId="3" fillId="0" borderId="41" xfId="0" applyNumberFormat="1" applyFont="1" applyBorder="1" applyAlignment="1">
      <alignment horizontal="center"/>
    </xf>
    <xf numFmtId="178" fontId="0" fillId="0" borderId="27" xfId="0" applyNumberFormat="1" applyBorder="1"/>
    <xf numFmtId="178" fontId="0" fillId="0" borderId="29" xfId="0" applyNumberFormat="1" applyBorder="1"/>
    <xf numFmtId="179" fontId="0" fillId="0" borderId="29" xfId="0" applyNumberFormat="1" applyBorder="1"/>
    <xf numFmtId="168" fontId="0" fillId="0" borderId="27" xfId="0" applyNumberFormat="1" applyBorder="1"/>
    <xf numFmtId="0" fontId="2" fillId="0" borderId="23" xfId="0" applyFont="1" applyBorder="1"/>
    <xf numFmtId="180" fontId="0" fillId="0" borderId="24" xfId="0" applyNumberFormat="1" applyBorder="1"/>
    <xf numFmtId="181" fontId="0" fillId="0" borderId="29" xfId="0" applyNumberFormat="1" applyBorder="1"/>
    <xf numFmtId="179" fontId="0" fillId="0" borderId="0" xfId="0" applyNumberFormat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79" fontId="0" fillId="14" borderId="27" xfId="0" applyNumberFormat="1" applyFill="1" applyBorder="1"/>
    <xf numFmtId="177" fontId="22" fillId="0" borderId="28" xfId="0" applyNumberFormat="1" applyFont="1" applyBorder="1" applyAlignment="1">
      <alignment horizontal="center"/>
    </xf>
    <xf numFmtId="177" fontId="22" fillId="0" borderId="29" xfId="0" applyNumberFormat="1" applyFont="1" applyBorder="1" applyAlignment="1">
      <alignment horizontal="center"/>
    </xf>
    <xf numFmtId="0" fontId="0" fillId="13" borderId="1" xfId="0" applyFill="1" applyBorder="1"/>
    <xf numFmtId="165" fontId="0" fillId="13" borderId="39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13" borderId="3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177" fontId="0" fillId="0" borderId="23" xfId="0" applyNumberFormat="1" applyBorder="1" applyAlignment="1">
      <alignment horizontal="center"/>
    </xf>
    <xf numFmtId="177" fontId="0" fillId="0" borderId="24" xfId="0" applyNumberFormat="1" applyBorder="1" applyAlignment="1">
      <alignment horizontal="center"/>
    </xf>
    <xf numFmtId="0" fontId="21" fillId="15" borderId="0" xfId="0" applyFont="1" applyFill="1" applyAlignment="1">
      <alignment horizontal="center"/>
    </xf>
    <xf numFmtId="0" fontId="20" fillId="4" borderId="40" xfId="0" applyFont="1" applyFill="1" applyBorder="1" applyAlignment="1">
      <alignment horizontal="center"/>
    </xf>
    <xf numFmtId="176" fontId="20" fillId="4" borderId="41" xfId="0" applyNumberFormat="1" applyFont="1" applyFill="1" applyBorder="1" applyAlignment="1">
      <alignment horizontal="center"/>
    </xf>
    <xf numFmtId="165" fontId="0" fillId="0" borderId="27" xfId="0" applyNumberFormat="1" applyBorder="1"/>
    <xf numFmtId="165" fontId="0" fillId="0" borderId="24" xfId="0" applyNumberFormat="1" applyBorder="1"/>
    <xf numFmtId="0" fontId="20" fillId="16" borderId="29" xfId="0" applyFont="1" applyFill="1" applyBorder="1"/>
    <xf numFmtId="0" fontId="5" fillId="4" borderId="22" xfId="2" applyFont="1" applyFill="1" applyBorder="1" applyAlignment="1">
      <alignment horizontal="center" vertical="top"/>
    </xf>
    <xf numFmtId="0" fontId="4" fillId="4" borderId="22" xfId="2" applyFill="1" applyBorder="1" applyAlignment="1">
      <alignment horizontal="center" vertical="center"/>
    </xf>
    <xf numFmtId="0" fontId="5" fillId="4" borderId="22" xfId="2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0" fontId="19" fillId="6" borderId="28" xfId="0" applyFont="1" applyFill="1" applyBorder="1" applyAlignment="1">
      <alignment horizontal="center"/>
    </xf>
    <xf numFmtId="1" fontId="19" fillId="6" borderId="35" xfId="0" applyNumberFormat="1" applyFont="1" applyFill="1" applyBorder="1" applyAlignment="1">
      <alignment horizontal="center"/>
    </xf>
    <xf numFmtId="1" fontId="19" fillId="6" borderId="36" xfId="0" applyNumberFormat="1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16" borderId="28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20" fillId="15" borderId="12" xfId="0" applyFont="1" applyFill="1" applyBorder="1" applyAlignment="1">
      <alignment horizontal="center"/>
    </xf>
    <xf numFmtId="0" fontId="20" fillId="15" borderId="43" xfId="0" applyFont="1" applyFill="1" applyBorder="1" applyAlignment="1">
      <alignment horizontal="center"/>
    </xf>
    <xf numFmtId="0" fontId="20" fillId="15" borderId="44" xfId="0" applyFont="1" applyFill="1" applyBorder="1" applyAlignment="1">
      <alignment horizontal="center"/>
    </xf>
    <xf numFmtId="0" fontId="20" fillId="15" borderId="45" xfId="0" applyFont="1" applyFill="1" applyBorder="1" applyAlignment="1">
      <alignment horizontal="center"/>
    </xf>
    <xf numFmtId="0" fontId="20" fillId="4" borderId="15" xfId="0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colors>
    <mruColors>
      <color rgb="FF041672"/>
      <color rgb="FFE4C9FF"/>
      <color rgb="FFFCAEDE"/>
      <color rgb="FFCC99FF"/>
      <color rgb="FFC9077F"/>
      <color rgb="FF00F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Espectro'!$B$90:$B$690</c:f>
              <c:numCache>
                <c:formatCode>General</c:formatCode>
                <c:ptCount val="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0.69000000000000095</c:v>
                </c:pt>
                <c:pt idx="70">
                  <c:v>0.70000000000000095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5.24000000000001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5.3200000000000101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5.4000000000000101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5.4500000000000099</c:v>
                </c:pt>
                <c:pt idx="546">
                  <c:v>5.46</c:v>
                </c:pt>
                <c:pt idx="547">
                  <c:v>5.47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5.53000000000001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5.5600000000000103</c:v>
                </c:pt>
                <c:pt idx="557">
                  <c:v>5.5700000000000101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5.6100000000000101</c:v>
                </c:pt>
                <c:pt idx="562">
                  <c:v>5.62</c:v>
                </c:pt>
                <c:pt idx="563">
                  <c:v>5.63</c:v>
                </c:pt>
                <c:pt idx="564">
                  <c:v>5.6400000000000103</c:v>
                </c:pt>
                <c:pt idx="565">
                  <c:v>5.6500000000000101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5.6900000000000102</c:v>
                </c:pt>
                <c:pt idx="570">
                  <c:v>5.7000000000000099</c:v>
                </c:pt>
                <c:pt idx="571">
                  <c:v>5.71</c:v>
                </c:pt>
                <c:pt idx="572">
                  <c:v>5.7200000000000104</c:v>
                </c:pt>
                <c:pt idx="573">
                  <c:v>5.7300000000000102</c:v>
                </c:pt>
                <c:pt idx="574">
                  <c:v>5.74000000000001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5.7700000000000102</c:v>
                </c:pt>
                <c:pt idx="578">
                  <c:v>5.78000000000001</c:v>
                </c:pt>
                <c:pt idx="579">
                  <c:v>5.79</c:v>
                </c:pt>
                <c:pt idx="580">
                  <c:v>5.8000000000000096</c:v>
                </c:pt>
                <c:pt idx="581">
                  <c:v>5.8100000000000103</c:v>
                </c:pt>
                <c:pt idx="582">
                  <c:v>5.8200000000000101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5.8500000000000103</c:v>
                </c:pt>
                <c:pt idx="586">
                  <c:v>5.8600000000000101</c:v>
                </c:pt>
                <c:pt idx="587">
                  <c:v>5.87</c:v>
                </c:pt>
                <c:pt idx="588">
                  <c:v>5.8800000000000097</c:v>
                </c:pt>
                <c:pt idx="589">
                  <c:v>5.8900000000000103</c:v>
                </c:pt>
                <c:pt idx="590">
                  <c:v>5.9000000000000101</c:v>
                </c:pt>
                <c:pt idx="591">
                  <c:v>5.91</c:v>
                </c:pt>
                <c:pt idx="592">
                  <c:v>5.92</c:v>
                </c:pt>
                <c:pt idx="593">
                  <c:v>5.9300000000000104</c:v>
                </c:pt>
                <c:pt idx="594">
                  <c:v>5.9400000000000102</c:v>
                </c:pt>
                <c:pt idx="595">
                  <c:v>5.9500000000000099</c:v>
                </c:pt>
                <c:pt idx="596">
                  <c:v>5.9600000000000097</c:v>
                </c:pt>
                <c:pt idx="597">
                  <c:v>5.9700000000000104</c:v>
                </c:pt>
                <c:pt idx="598">
                  <c:v>5.9800000000000102</c:v>
                </c:pt>
                <c:pt idx="599">
                  <c:v>5.99000000000001</c:v>
                </c:pt>
                <c:pt idx="600" formatCode="0.00">
                  <c:v>6</c:v>
                </c:pt>
              </c:numCache>
            </c:numRef>
          </c:xVal>
          <c:yVal>
            <c:numRef>
              <c:f>'Datos Espectro'!$C$90:$C$690</c:f>
              <c:numCache>
                <c:formatCode>0.0000\ </c:formatCode>
                <c:ptCount val="601"/>
                <c:pt idx="0">
                  <c:v>0.5152000000000001</c:v>
                </c:pt>
                <c:pt idx="1">
                  <c:v>0.58926000000000012</c:v>
                </c:pt>
                <c:pt idx="2">
                  <c:v>0.66332000000000013</c:v>
                </c:pt>
                <c:pt idx="3">
                  <c:v>0.73738000000000015</c:v>
                </c:pt>
                <c:pt idx="4">
                  <c:v>0.81144000000000016</c:v>
                </c:pt>
                <c:pt idx="5">
                  <c:v>0.88550000000000018</c:v>
                </c:pt>
                <c:pt idx="6">
                  <c:v>0.95956000000000019</c:v>
                </c:pt>
                <c:pt idx="7">
                  <c:v>1.0336200000000002</c:v>
                </c:pt>
                <c:pt idx="8">
                  <c:v>1.1076800000000002</c:v>
                </c:pt>
                <c:pt idx="9" formatCode="0.000\ ">
                  <c:v>1.1817400000000002</c:v>
                </c:pt>
                <c:pt idx="10" formatCode="0.000\ ">
                  <c:v>1.2558000000000002</c:v>
                </c:pt>
                <c:pt idx="11" formatCode="0.000\ ">
                  <c:v>1.2880000000000003</c:v>
                </c:pt>
                <c:pt idx="12" formatCode="0.000\ ">
                  <c:v>1.2880000000000003</c:v>
                </c:pt>
                <c:pt idx="13" formatCode="0.000\ ">
                  <c:v>1.2880000000000003</c:v>
                </c:pt>
                <c:pt idx="14" formatCode="0.000\ ">
                  <c:v>1.2880000000000003</c:v>
                </c:pt>
                <c:pt idx="15" formatCode="0.000\ ">
                  <c:v>1.2880000000000003</c:v>
                </c:pt>
                <c:pt idx="16" formatCode="0.000\ ">
                  <c:v>1.2880000000000003</c:v>
                </c:pt>
                <c:pt idx="17" formatCode="0.000\ ">
                  <c:v>1.2880000000000003</c:v>
                </c:pt>
                <c:pt idx="18" formatCode="0.000\ ">
                  <c:v>1.2880000000000003</c:v>
                </c:pt>
                <c:pt idx="19" formatCode="0.000\ ">
                  <c:v>1.2880000000000003</c:v>
                </c:pt>
                <c:pt idx="20" formatCode="0.000\ ">
                  <c:v>1.2880000000000003</c:v>
                </c:pt>
                <c:pt idx="21" formatCode="0.000\ ">
                  <c:v>1.2880000000000003</c:v>
                </c:pt>
                <c:pt idx="22" formatCode="0.000\ ">
                  <c:v>1.2880000000000003</c:v>
                </c:pt>
                <c:pt idx="23" formatCode="0.000\ ">
                  <c:v>1.2880000000000003</c:v>
                </c:pt>
                <c:pt idx="24" formatCode="0.000\ ">
                  <c:v>1.2880000000000003</c:v>
                </c:pt>
                <c:pt idx="25" formatCode="0.000\ ">
                  <c:v>1.2880000000000003</c:v>
                </c:pt>
                <c:pt idx="26" formatCode="0.000\ ">
                  <c:v>1.2880000000000003</c:v>
                </c:pt>
                <c:pt idx="27" formatCode="0.000\ ">
                  <c:v>1.2880000000000003</c:v>
                </c:pt>
                <c:pt idx="28" formatCode="0.000\ ">
                  <c:v>1.2880000000000003</c:v>
                </c:pt>
                <c:pt idx="29" formatCode="0.000\ ">
                  <c:v>1.2880000000000003</c:v>
                </c:pt>
                <c:pt idx="30" formatCode="0.000\ ">
                  <c:v>1.2880000000000003</c:v>
                </c:pt>
                <c:pt idx="31" formatCode="0.000\ ">
                  <c:v>1.2880000000000003</c:v>
                </c:pt>
                <c:pt idx="32" formatCode="0.000\ ">
                  <c:v>1.2880000000000003</c:v>
                </c:pt>
                <c:pt idx="33" formatCode="0.000\ ">
                  <c:v>1.2880000000000003</c:v>
                </c:pt>
                <c:pt idx="34" formatCode="0.000\ ">
                  <c:v>1.2880000000000003</c:v>
                </c:pt>
                <c:pt idx="35" formatCode="0.000\ ">
                  <c:v>1.2880000000000003</c:v>
                </c:pt>
                <c:pt idx="36" formatCode="0.000\ ">
                  <c:v>1.2880000000000003</c:v>
                </c:pt>
                <c:pt idx="37" formatCode="0.000\ ">
                  <c:v>1.2880000000000003</c:v>
                </c:pt>
                <c:pt idx="38" formatCode="0.000\ ">
                  <c:v>1.2880000000000003</c:v>
                </c:pt>
                <c:pt idx="39" formatCode="0.000\ ">
                  <c:v>1.2880000000000003</c:v>
                </c:pt>
                <c:pt idx="40" formatCode="0.000\ ">
                  <c:v>1.2880000000000003</c:v>
                </c:pt>
                <c:pt idx="41" formatCode="0.000\ ">
                  <c:v>1.2880000000000003</c:v>
                </c:pt>
                <c:pt idx="42" formatCode="0.000\ ">
                  <c:v>1.2880000000000003</c:v>
                </c:pt>
                <c:pt idx="43" formatCode="0.000\ ">
                  <c:v>1.2880000000000003</c:v>
                </c:pt>
                <c:pt idx="44" formatCode="0.000\ ">
                  <c:v>1.2880000000000003</c:v>
                </c:pt>
                <c:pt idx="45" formatCode="0.000\ ">
                  <c:v>1.2880000000000003</c:v>
                </c:pt>
                <c:pt idx="46" formatCode="0.000\ ">
                  <c:v>1.2880000000000003</c:v>
                </c:pt>
                <c:pt idx="47" formatCode="0.000\ ">
                  <c:v>1.2880000000000003</c:v>
                </c:pt>
                <c:pt idx="48" formatCode="0.000\ ">
                  <c:v>1.2880000000000003</c:v>
                </c:pt>
                <c:pt idx="49" formatCode="0.000\ ">
                  <c:v>1.2880000000000003</c:v>
                </c:pt>
                <c:pt idx="50" formatCode="0.000\ ">
                  <c:v>1.2880000000000003</c:v>
                </c:pt>
                <c:pt idx="51" formatCode="0.000\ ">
                  <c:v>1.2880000000000003</c:v>
                </c:pt>
                <c:pt idx="52" formatCode="0.000\ ">
                  <c:v>1.2880000000000003</c:v>
                </c:pt>
                <c:pt idx="53" formatCode="0.000\ ">
                  <c:v>1.2679245283018867</c:v>
                </c:pt>
                <c:pt idx="54" formatCode="0.000\ ">
                  <c:v>1.2444444444444445</c:v>
                </c:pt>
                <c:pt idx="55" formatCode="0.000\ ">
                  <c:v>1.2218181818181817</c:v>
                </c:pt>
                <c:pt idx="56" formatCode="0.000\ ">
                  <c:v>1.2</c:v>
                </c:pt>
                <c:pt idx="57" formatCode="0.000\ ">
                  <c:v>1.1789473684210527</c:v>
                </c:pt>
                <c:pt idx="58" formatCode="0.000\ ">
                  <c:v>1.1586206896551725</c:v>
                </c:pt>
                <c:pt idx="59" formatCode="0.000\ ">
                  <c:v>1.1389830508474577</c:v>
                </c:pt>
                <c:pt idx="60" formatCode="0.000\ ">
                  <c:v>1.1200000000000001</c:v>
                </c:pt>
                <c:pt idx="61" formatCode="0.000\ ">
                  <c:v>1.1016393442622952</c:v>
                </c:pt>
                <c:pt idx="62" formatCode="0.000\ ">
                  <c:v>1.0838709677419356</c:v>
                </c:pt>
                <c:pt idx="63" formatCode="0.000\ ">
                  <c:v>1.0666666666666651</c:v>
                </c:pt>
                <c:pt idx="64" formatCode="0.000\ ">
                  <c:v>1.0499999999999985</c:v>
                </c:pt>
                <c:pt idx="65" formatCode="0.000\ ">
                  <c:v>1.0338461538461523</c:v>
                </c:pt>
                <c:pt idx="66" formatCode="0.000\ ">
                  <c:v>1.0181818181818167</c:v>
                </c:pt>
                <c:pt idx="67" formatCode="0.000\ ">
                  <c:v>1.0029850746268643</c:v>
                </c:pt>
                <c:pt idx="68" formatCode="0.000\ ">
                  <c:v>0.98823529411764555</c:v>
                </c:pt>
                <c:pt idx="69" formatCode="0.000\ ">
                  <c:v>0.97391304347825958</c:v>
                </c:pt>
                <c:pt idx="70" formatCode="0.000\ ">
                  <c:v>0.95999999999999874</c:v>
                </c:pt>
                <c:pt idx="71" formatCode="0.000\ ">
                  <c:v>0.94647887323943536</c:v>
                </c:pt>
                <c:pt idx="72" formatCode="0.000\ ">
                  <c:v>0.93333333333333213</c:v>
                </c:pt>
                <c:pt idx="73" formatCode="0.000\ ">
                  <c:v>0.92054794520547822</c:v>
                </c:pt>
                <c:pt idx="74" formatCode="0.000\ ">
                  <c:v>0.90810810810810694</c:v>
                </c:pt>
                <c:pt idx="75" formatCode="0.000\ ">
                  <c:v>0.89599999999999891</c:v>
                </c:pt>
                <c:pt idx="76" formatCode="0.000\ ">
                  <c:v>0.88421052631578834</c:v>
                </c:pt>
                <c:pt idx="77" formatCode="0.000\ ">
                  <c:v>0.87272727272727157</c:v>
                </c:pt>
                <c:pt idx="78" formatCode="0.000\ ">
                  <c:v>0.86153846153846048</c:v>
                </c:pt>
                <c:pt idx="79" formatCode="0.000\ ">
                  <c:v>0.85063291139240405</c:v>
                </c:pt>
                <c:pt idx="80" formatCode="0.000\ ">
                  <c:v>0.83999999999999897</c:v>
                </c:pt>
                <c:pt idx="81" formatCode="0.000\ ">
                  <c:v>0.82962962962962861</c:v>
                </c:pt>
                <c:pt idx="82" formatCode="0.000\ ">
                  <c:v>0.81951219512195028</c:v>
                </c:pt>
                <c:pt idx="83" formatCode="0.000\ ">
                  <c:v>0.80963855421686659</c:v>
                </c:pt>
                <c:pt idx="84" formatCode="0.000\ ">
                  <c:v>0.79999999999999916</c:v>
                </c:pt>
                <c:pt idx="85" formatCode="0.000\ ">
                  <c:v>0.79058823529411681</c:v>
                </c:pt>
                <c:pt idx="86" formatCode="0.000\ ">
                  <c:v>0.7813953488372084</c:v>
                </c:pt>
                <c:pt idx="87" formatCode="0.000\ ">
                  <c:v>0.77241379310344749</c:v>
                </c:pt>
                <c:pt idx="88" formatCode="0.000\ ">
                  <c:v>0.76363636363636278</c:v>
                </c:pt>
                <c:pt idx="89" formatCode="0.000\ ">
                  <c:v>0.75505617977528006</c:v>
                </c:pt>
                <c:pt idx="90" formatCode="0.000\ ">
                  <c:v>0.74666666666666581</c:v>
                </c:pt>
                <c:pt idx="91" formatCode="0.000\ ">
                  <c:v>0.73846153846153773</c:v>
                </c:pt>
                <c:pt idx="92" formatCode="0.000\ ">
                  <c:v>0.73043478260869488</c:v>
                </c:pt>
                <c:pt idx="93" formatCode="0.000\ ">
                  <c:v>0.7225806451612895</c:v>
                </c:pt>
                <c:pt idx="94" formatCode="0.000\ ">
                  <c:v>0.71489361702127596</c:v>
                </c:pt>
                <c:pt idx="95" formatCode="0.000\ ">
                  <c:v>0.70736842105263087</c:v>
                </c:pt>
                <c:pt idx="96" formatCode="0.000\ ">
                  <c:v>0.69999999999999929</c:v>
                </c:pt>
                <c:pt idx="97" formatCode="0.000\ ">
                  <c:v>0.69278350515463849</c:v>
                </c:pt>
                <c:pt idx="98" formatCode="0.000\ ">
                  <c:v>0.68571428571428505</c:v>
                </c:pt>
                <c:pt idx="99" formatCode="0.000\ ">
                  <c:v>0.67878787878787816</c:v>
                </c:pt>
                <c:pt idx="100" formatCode="0.000\ ">
                  <c:v>0.67200000000000004</c:v>
                </c:pt>
                <c:pt idx="101" formatCode="0.000\ ">
                  <c:v>0.66534653465346538</c:v>
                </c:pt>
                <c:pt idx="102" formatCode="0.000\ ">
                  <c:v>0.6588235294117647</c:v>
                </c:pt>
                <c:pt idx="103" formatCode="0.000\ ">
                  <c:v>0.65242718446601944</c:v>
                </c:pt>
                <c:pt idx="104" formatCode="0.000\ ">
                  <c:v>0.64615384615384619</c:v>
                </c:pt>
                <c:pt idx="105" formatCode="0.000\ ">
                  <c:v>0.64</c:v>
                </c:pt>
                <c:pt idx="106" formatCode="0.000\ ">
                  <c:v>0.63396226415094337</c:v>
                </c:pt>
                <c:pt idx="107" formatCode="0.000\ ">
                  <c:v>0.62803738317757007</c:v>
                </c:pt>
                <c:pt idx="108" formatCode="0.000\ ">
                  <c:v>0.62222222222222223</c:v>
                </c:pt>
                <c:pt idx="109" formatCode="0.000\ ">
                  <c:v>0.61651376146788994</c:v>
                </c:pt>
                <c:pt idx="110" formatCode="0.000\ ">
                  <c:v>0.61090909090909085</c:v>
                </c:pt>
                <c:pt idx="111" formatCode="0.000\ ">
                  <c:v>0.60540540540540544</c:v>
                </c:pt>
                <c:pt idx="112" formatCode="0.000\ ">
                  <c:v>0.6</c:v>
                </c:pt>
                <c:pt idx="113" formatCode="0.000\ ">
                  <c:v>0.59469026548672577</c:v>
                </c:pt>
                <c:pt idx="114" formatCode="0.000\ ">
                  <c:v>0.58947368421052637</c:v>
                </c:pt>
                <c:pt idx="115" formatCode="0.000\ ">
                  <c:v>0.58434782608695657</c:v>
                </c:pt>
                <c:pt idx="116" formatCode="0.000\ ">
                  <c:v>0.57931034482758625</c:v>
                </c:pt>
                <c:pt idx="117" formatCode="0.000\ ">
                  <c:v>0.57435897435897443</c:v>
                </c:pt>
                <c:pt idx="118" formatCode="0.000\ ">
                  <c:v>0.56949152542372883</c:v>
                </c:pt>
                <c:pt idx="119" formatCode="0.000\ ">
                  <c:v>0.56470588235294128</c:v>
                </c:pt>
                <c:pt idx="120" formatCode="0.000\ ">
                  <c:v>0.56000000000000005</c:v>
                </c:pt>
                <c:pt idx="121" formatCode="0.000\ ">
                  <c:v>0.55537190082644639</c:v>
                </c:pt>
                <c:pt idx="122" formatCode="0.000\ ">
                  <c:v>0.55081967213114758</c:v>
                </c:pt>
                <c:pt idx="123" formatCode="0.000\ ">
                  <c:v>0.54634146341463419</c:v>
                </c:pt>
                <c:pt idx="124" formatCode="0.000\ ">
                  <c:v>0.54193548387096779</c:v>
                </c:pt>
                <c:pt idx="125" formatCode="0.000\ ">
                  <c:v>0.53760000000000008</c:v>
                </c:pt>
                <c:pt idx="126" formatCode="0.000\ ">
                  <c:v>0.53333333333333333</c:v>
                </c:pt>
                <c:pt idx="127" formatCode="0.000\ ">
                  <c:v>0.52913385826771653</c:v>
                </c:pt>
                <c:pt idx="128" formatCode="0.000\ ">
                  <c:v>0.52500000000000002</c:v>
                </c:pt>
                <c:pt idx="129" formatCode="0.000\ ">
                  <c:v>0.52093023255813953</c:v>
                </c:pt>
                <c:pt idx="130" formatCode="0.000\ ">
                  <c:v>0.51692307692307693</c:v>
                </c:pt>
                <c:pt idx="131" formatCode="0.000\ ">
                  <c:v>0.51297709923664125</c:v>
                </c:pt>
                <c:pt idx="132" formatCode="0.000\ ">
                  <c:v>0.50909090909090915</c:v>
                </c:pt>
                <c:pt idx="133" formatCode="0.000\ ">
                  <c:v>0.50526315789473686</c:v>
                </c:pt>
                <c:pt idx="134" formatCode="0.000\ ">
                  <c:v>0.5014925373134328</c:v>
                </c:pt>
                <c:pt idx="135" formatCode="0.000\ ">
                  <c:v>0.49777777777777776</c:v>
                </c:pt>
                <c:pt idx="136" formatCode="0.000\ ">
                  <c:v>0.49411764705882355</c:v>
                </c:pt>
                <c:pt idx="137" formatCode="0.000\ ">
                  <c:v>0.49051094890510949</c:v>
                </c:pt>
                <c:pt idx="138" formatCode="0.000\ ">
                  <c:v>0.48695652173913051</c:v>
                </c:pt>
                <c:pt idx="139" formatCode="0.000\ ">
                  <c:v>0.48345323741007201</c:v>
                </c:pt>
                <c:pt idx="140" formatCode="0.000\ ">
                  <c:v>0.48000000000000004</c:v>
                </c:pt>
                <c:pt idx="141" formatCode="0.000\ ">
                  <c:v>0.47659574468085114</c:v>
                </c:pt>
                <c:pt idx="142" formatCode="0.000\ ">
                  <c:v>0.47323943661971835</c:v>
                </c:pt>
                <c:pt idx="143" formatCode="0.000\ ">
                  <c:v>0.46993006993006997</c:v>
                </c:pt>
                <c:pt idx="144" formatCode="0.000\ ">
                  <c:v>0.46666666666666673</c:v>
                </c:pt>
                <c:pt idx="145" formatCode="0.000\ ">
                  <c:v>0.46344827586206899</c:v>
                </c:pt>
                <c:pt idx="146" formatCode="0.000\ ">
                  <c:v>0.46027397260273978</c:v>
                </c:pt>
                <c:pt idx="147" formatCode="0.000\ ">
                  <c:v>0.45714285714285718</c:v>
                </c:pt>
                <c:pt idx="148" formatCode="0.000\ ">
                  <c:v>0.45405405405405408</c:v>
                </c:pt>
                <c:pt idx="149" formatCode="0.000\ ">
                  <c:v>0.45100671140939602</c:v>
                </c:pt>
                <c:pt idx="150" formatCode="0.000\ ">
                  <c:v>0.44800000000000001</c:v>
                </c:pt>
                <c:pt idx="151" formatCode="0.000\ ">
                  <c:v>0.4450331125827815</c:v>
                </c:pt>
                <c:pt idx="152" formatCode="0.000\ ">
                  <c:v>0.44210526315789478</c:v>
                </c:pt>
                <c:pt idx="153" formatCode="0.000\ ">
                  <c:v>0.4392156862745098</c:v>
                </c:pt>
                <c:pt idx="154" formatCode="0.000\ ">
                  <c:v>0.4363636363636364</c:v>
                </c:pt>
                <c:pt idx="155" formatCode="0.000\ ">
                  <c:v>0.43354838709677423</c:v>
                </c:pt>
                <c:pt idx="156" formatCode="0.000\ ">
                  <c:v>0.43076923076923079</c:v>
                </c:pt>
                <c:pt idx="157" formatCode="0.000\ ">
                  <c:v>0.42802547770700639</c:v>
                </c:pt>
                <c:pt idx="158" formatCode="0.000\ ">
                  <c:v>0.42531645569620252</c:v>
                </c:pt>
                <c:pt idx="159" formatCode="0.000\ ">
                  <c:v>0.42264150943396228</c:v>
                </c:pt>
                <c:pt idx="160" formatCode="0.000\ ">
                  <c:v>0.42</c:v>
                </c:pt>
                <c:pt idx="161" formatCode="0.000\ ">
                  <c:v>0.41739130434782606</c:v>
                </c:pt>
                <c:pt idx="162" formatCode="0.000\ ">
                  <c:v>0.4148148148148148</c:v>
                </c:pt>
                <c:pt idx="163" formatCode="0.000\ ">
                  <c:v>0.41226993865030681</c:v>
                </c:pt>
                <c:pt idx="164" formatCode="0.000\ ">
                  <c:v>0.40975609756097564</c:v>
                </c:pt>
                <c:pt idx="165" formatCode="0.000\ ">
                  <c:v>0.40727272727272734</c:v>
                </c:pt>
                <c:pt idx="166" formatCode="0.000\ ">
                  <c:v>0.40481927710843379</c:v>
                </c:pt>
                <c:pt idx="167" formatCode="0.000\ ">
                  <c:v>0.40239520958083835</c:v>
                </c:pt>
                <c:pt idx="168" formatCode="0.000\ ">
                  <c:v>0.4</c:v>
                </c:pt>
                <c:pt idx="169" formatCode="0.000\ ">
                  <c:v>0.3976331360946746</c:v>
                </c:pt>
                <c:pt idx="170" formatCode="0.000\ ">
                  <c:v>0.39529411764705885</c:v>
                </c:pt>
                <c:pt idx="171" formatCode="0.000\ ">
                  <c:v>0.39298245614035093</c:v>
                </c:pt>
                <c:pt idx="172" formatCode="0.000\ ">
                  <c:v>0.3906976744186047</c:v>
                </c:pt>
                <c:pt idx="173" formatCode="0.000\ ">
                  <c:v>0.38843930635838153</c:v>
                </c:pt>
                <c:pt idx="174" formatCode="0.000\ ">
                  <c:v>0.38620689655172419</c:v>
                </c:pt>
                <c:pt idx="175" formatCode="0.000\ ">
                  <c:v>0.38400000000000001</c:v>
                </c:pt>
                <c:pt idx="176" formatCode="0.000\ ">
                  <c:v>0.38181818181818183</c:v>
                </c:pt>
                <c:pt idx="177" formatCode="0.000\ ">
                  <c:v>0.37966101694915255</c:v>
                </c:pt>
                <c:pt idx="178" formatCode="0.000\ ">
                  <c:v>0.37752808988764047</c:v>
                </c:pt>
                <c:pt idx="179" formatCode="0.000\ ">
                  <c:v>0.37541899441340781</c:v>
                </c:pt>
                <c:pt idx="180" formatCode="0.000\ ">
                  <c:v>0.37333333333333335</c:v>
                </c:pt>
                <c:pt idx="181" formatCode="0.000\ ">
                  <c:v>0.37127071823204422</c:v>
                </c:pt>
                <c:pt idx="182" formatCode="0.000\ ">
                  <c:v>0.36923076923076925</c:v>
                </c:pt>
                <c:pt idx="183" formatCode="0.000\ ">
                  <c:v>0.36721311475409835</c:v>
                </c:pt>
                <c:pt idx="184" formatCode="0.000\ ">
                  <c:v>0.36521739130434783</c:v>
                </c:pt>
                <c:pt idx="185" formatCode="0.000\ ">
                  <c:v>0.36324324324324325</c:v>
                </c:pt>
                <c:pt idx="186" formatCode="0.000\ ">
                  <c:v>0.36129032258064514</c:v>
                </c:pt>
                <c:pt idx="187" formatCode="0.000\ ">
                  <c:v>0.35935828877005349</c:v>
                </c:pt>
                <c:pt idx="188" formatCode="0.000\ ">
                  <c:v>0.35744680851063831</c:v>
                </c:pt>
                <c:pt idx="189" formatCode="0.000\ ">
                  <c:v>0.35555555555555557</c:v>
                </c:pt>
                <c:pt idx="190" formatCode="0.000\ ">
                  <c:v>0.35368421052631582</c:v>
                </c:pt>
                <c:pt idx="191" formatCode="0.000\ ">
                  <c:v>0.35183246073298435</c:v>
                </c:pt>
                <c:pt idx="192" formatCode="0.000\ ">
                  <c:v>0.35000000000000003</c:v>
                </c:pt>
                <c:pt idx="193" formatCode="0.000\ ">
                  <c:v>0.34818652849740939</c:v>
                </c:pt>
                <c:pt idx="194" formatCode="0.000\ ">
                  <c:v>0.34639175257731963</c:v>
                </c:pt>
                <c:pt idx="195" formatCode="0.000\ ">
                  <c:v>0.34461538461538466</c:v>
                </c:pt>
                <c:pt idx="196" formatCode="0.000\ ">
                  <c:v>0.34285714285714286</c:v>
                </c:pt>
                <c:pt idx="197" formatCode="0.000\ ">
                  <c:v>0.34111675126903557</c:v>
                </c:pt>
                <c:pt idx="198" formatCode="0.000\ ">
                  <c:v>0.33939393939393941</c:v>
                </c:pt>
                <c:pt idx="199" formatCode="0.000\ ">
                  <c:v>0.33768844221105532</c:v>
                </c:pt>
                <c:pt idx="200" formatCode="0.000\ ">
                  <c:v>0.33600000000000002</c:v>
                </c:pt>
                <c:pt idx="201" formatCode="0.000\ ">
                  <c:v>0.33432835820895529</c:v>
                </c:pt>
                <c:pt idx="202" formatCode="0.000\ ">
                  <c:v>0.33267326732673269</c:v>
                </c:pt>
                <c:pt idx="203" formatCode="0.000\ ">
                  <c:v>0.33103448275862074</c:v>
                </c:pt>
                <c:pt idx="204" formatCode="0.000\ ">
                  <c:v>0.32941176470588235</c:v>
                </c:pt>
                <c:pt idx="205" formatCode="0.000\ ">
                  <c:v>0.32780487804878056</c:v>
                </c:pt>
                <c:pt idx="206" formatCode="0.000\ ">
                  <c:v>0.32621359223300972</c:v>
                </c:pt>
                <c:pt idx="207" formatCode="0.000\ ">
                  <c:v>0.32463768115942032</c:v>
                </c:pt>
                <c:pt idx="208" formatCode="0.000\ ">
                  <c:v>0.32307692307692309</c:v>
                </c:pt>
                <c:pt idx="209" formatCode="0.000\ ">
                  <c:v>0.32153110047846895</c:v>
                </c:pt>
                <c:pt idx="210" formatCode="0.000\ ">
                  <c:v>0.32</c:v>
                </c:pt>
                <c:pt idx="211" formatCode="0.000\ ">
                  <c:v>0.31848341232227489</c:v>
                </c:pt>
                <c:pt idx="212" formatCode="0.000\ ">
                  <c:v>0.31698113207547168</c:v>
                </c:pt>
                <c:pt idx="213" formatCode="0.000\ ">
                  <c:v>0.3154929577464789</c:v>
                </c:pt>
                <c:pt idx="214" formatCode="0.000\ ">
                  <c:v>0.31401869158878504</c:v>
                </c:pt>
                <c:pt idx="215" formatCode="0.000\ ">
                  <c:v>0.31255813953488376</c:v>
                </c:pt>
                <c:pt idx="216" formatCode="0.000\ ">
                  <c:v>0.31111111111111112</c:v>
                </c:pt>
                <c:pt idx="217" formatCode="0.000\ ">
                  <c:v>0.30967741935483872</c:v>
                </c:pt>
                <c:pt idx="218" formatCode="0.000\ ">
                  <c:v>0.30825688073394497</c:v>
                </c:pt>
                <c:pt idx="219" formatCode="0.000\ ">
                  <c:v>0.30684931506849317</c:v>
                </c:pt>
                <c:pt idx="220" formatCode="0.000\ ">
                  <c:v>0.30545454545454542</c:v>
                </c:pt>
                <c:pt idx="221" formatCode="0.000\ ">
                  <c:v>0.30407239819004528</c:v>
                </c:pt>
                <c:pt idx="222" formatCode="0.000\ ">
                  <c:v>0.30270270270270272</c:v>
                </c:pt>
                <c:pt idx="223" formatCode="0.000\ ">
                  <c:v>0.30134529147982064</c:v>
                </c:pt>
                <c:pt idx="224" formatCode="0.000\ ">
                  <c:v>0.3</c:v>
                </c:pt>
                <c:pt idx="225" formatCode="0.000\ ">
                  <c:v>0.29866666666666669</c:v>
                </c:pt>
                <c:pt idx="226" formatCode="0.000\ ">
                  <c:v>0.29734513274336288</c:v>
                </c:pt>
                <c:pt idx="227" formatCode="0.000\ ">
                  <c:v>0.2960352422907489</c:v>
                </c:pt>
                <c:pt idx="228" formatCode="0.000\ ">
                  <c:v>0.29473684210526319</c:v>
                </c:pt>
                <c:pt idx="229" formatCode="0.000\ ">
                  <c:v>0.29344978165938868</c:v>
                </c:pt>
                <c:pt idx="230" formatCode="0.000\ ">
                  <c:v>0.29217391304347828</c:v>
                </c:pt>
                <c:pt idx="231" formatCode="0.000\ ">
                  <c:v>0.29090909090909089</c:v>
                </c:pt>
                <c:pt idx="232" formatCode="0.000\ ">
                  <c:v>0.28965517241379313</c:v>
                </c:pt>
                <c:pt idx="233" formatCode="0.000\ ">
                  <c:v>0.28841201716738196</c:v>
                </c:pt>
                <c:pt idx="234" formatCode="0.000\ ">
                  <c:v>0.28717948717948721</c:v>
                </c:pt>
                <c:pt idx="235" formatCode="0.000\ ">
                  <c:v>0.28595744680851065</c:v>
                </c:pt>
                <c:pt idx="236" formatCode="0.000\ ">
                  <c:v>0.28474576271186441</c:v>
                </c:pt>
                <c:pt idx="237" formatCode="0.000\ ">
                  <c:v>0.28354430379746837</c:v>
                </c:pt>
                <c:pt idx="238" formatCode="0.000\ ">
                  <c:v>0.28235294117647064</c:v>
                </c:pt>
                <c:pt idx="239" formatCode="0.000\ ">
                  <c:v>0.28117154811715483</c:v>
                </c:pt>
                <c:pt idx="240" formatCode="0.000\ ">
                  <c:v>0.28000000000000003</c:v>
                </c:pt>
                <c:pt idx="241" formatCode="0.000\ ">
                  <c:v>0.27883817427385893</c:v>
                </c:pt>
                <c:pt idx="242" formatCode="0.000\ ">
                  <c:v>0.27768595041322319</c:v>
                </c:pt>
                <c:pt idx="243" formatCode="0.000\ ">
                  <c:v>0.27654320987654318</c:v>
                </c:pt>
                <c:pt idx="244" formatCode="0.000\ ">
                  <c:v>0.27540983606557379</c:v>
                </c:pt>
                <c:pt idx="245" formatCode="0.000\ ">
                  <c:v>0.2742857142857143</c:v>
                </c:pt>
                <c:pt idx="246" formatCode="0.000\ ">
                  <c:v>0.27317073170731709</c:v>
                </c:pt>
                <c:pt idx="247" formatCode="0.000\ ">
                  <c:v>0.27206477732793521</c:v>
                </c:pt>
                <c:pt idx="248" formatCode="0.000\ ">
                  <c:v>0.2709677419354839</c:v>
                </c:pt>
                <c:pt idx="249" formatCode="0.000\ ">
                  <c:v>0.26987951807228916</c:v>
                </c:pt>
                <c:pt idx="250" formatCode="0.000\ ">
                  <c:v>0.26880000000000004</c:v>
                </c:pt>
                <c:pt idx="251" formatCode="0.000\ ">
                  <c:v>0.26772908366533871</c:v>
                </c:pt>
                <c:pt idx="252" formatCode="0.000\ ">
                  <c:v>0.26666666666666666</c:v>
                </c:pt>
                <c:pt idx="253" formatCode="0.000\ ">
                  <c:v>0.26561264822134389</c:v>
                </c:pt>
                <c:pt idx="254" formatCode="0.000\ ">
                  <c:v>0.26456692913385826</c:v>
                </c:pt>
                <c:pt idx="255" formatCode="0.000\ ">
                  <c:v>0.2635294117647059</c:v>
                </c:pt>
                <c:pt idx="256" formatCode="0.000\ ">
                  <c:v>0.26250000000000001</c:v>
                </c:pt>
                <c:pt idx="257" formatCode="0.000\ ">
                  <c:v>0.2614785992217899</c:v>
                </c:pt>
                <c:pt idx="258" formatCode="0.000\ ">
                  <c:v>0.26046511627906976</c:v>
                </c:pt>
                <c:pt idx="259" formatCode="0.000\ ">
                  <c:v>0.25945945945945947</c:v>
                </c:pt>
                <c:pt idx="260" formatCode="0.000\ ">
                  <c:v>0.25846153846153846</c:v>
                </c:pt>
                <c:pt idx="261" formatCode="0.000\ ">
                  <c:v>0.25747126436781614</c:v>
                </c:pt>
                <c:pt idx="262" formatCode="0.000\ ">
                  <c:v>0.25648854961832063</c:v>
                </c:pt>
                <c:pt idx="263" formatCode="0.000\ ">
                  <c:v>0.25551330798479088</c:v>
                </c:pt>
                <c:pt idx="264" formatCode="0.000\ ">
                  <c:v>0.25454545454545457</c:v>
                </c:pt>
                <c:pt idx="265" formatCode="0.000\ ">
                  <c:v>0.25358490566037739</c:v>
                </c:pt>
                <c:pt idx="266" formatCode="0.000\ ">
                  <c:v>0.25263157894736843</c:v>
                </c:pt>
                <c:pt idx="267" formatCode="0.000\ ">
                  <c:v>0.25168539325842698</c:v>
                </c:pt>
                <c:pt idx="268" formatCode="0.000\ ">
                  <c:v>0.2507462686567164</c:v>
                </c:pt>
                <c:pt idx="269" formatCode="0.000\ ">
                  <c:v>0.24981412639405207</c:v>
                </c:pt>
                <c:pt idx="270" formatCode="0.000\ ">
                  <c:v>0.24888888888888888</c:v>
                </c:pt>
                <c:pt idx="271" formatCode="0.000\ ">
                  <c:v>0.24797047970479708</c:v>
                </c:pt>
                <c:pt idx="272" formatCode="0.000\ ">
                  <c:v>0.24705882352941178</c:v>
                </c:pt>
                <c:pt idx="273" formatCode="0.000\ ">
                  <c:v>0.24615384615384617</c:v>
                </c:pt>
                <c:pt idx="274" formatCode="0.000\ ">
                  <c:v>0.24525547445255474</c:v>
                </c:pt>
                <c:pt idx="275" formatCode="0.000\ ">
                  <c:v>0.24436363636363637</c:v>
                </c:pt>
                <c:pt idx="276" formatCode="0.000\ ">
                  <c:v>0.24347826086956526</c:v>
                </c:pt>
                <c:pt idx="277" formatCode="0.000\ ">
                  <c:v>0.24259927797833936</c:v>
                </c:pt>
                <c:pt idx="278" formatCode="0.000\ ">
                  <c:v>0.24172661870503601</c:v>
                </c:pt>
                <c:pt idx="279" formatCode="0.000\ ">
                  <c:v>0.24086021505376345</c:v>
                </c:pt>
                <c:pt idx="280" formatCode="0.000\ ">
                  <c:v>0.24000000000000002</c:v>
                </c:pt>
                <c:pt idx="281" formatCode="0.000\ ">
                  <c:v>0.23914590747330963</c:v>
                </c:pt>
                <c:pt idx="282" formatCode="0.000\ ">
                  <c:v>0.23829787234042557</c:v>
                </c:pt>
                <c:pt idx="283" formatCode="0.000\ ">
                  <c:v>0.23745583038869258</c:v>
                </c:pt>
                <c:pt idx="284" formatCode="0.000\ ">
                  <c:v>0.23661971830985917</c:v>
                </c:pt>
                <c:pt idx="285" formatCode="0.000\ ">
                  <c:v>0.23578947368421052</c:v>
                </c:pt>
                <c:pt idx="286" formatCode="0.000\ ">
                  <c:v>0.23496503496503499</c:v>
                </c:pt>
                <c:pt idx="287" formatCode="0.000\ ">
                  <c:v>0.23414634146341465</c:v>
                </c:pt>
                <c:pt idx="288" formatCode="0.000\ ">
                  <c:v>0.23333333333333336</c:v>
                </c:pt>
                <c:pt idx="289" formatCode="0.000\ ">
                  <c:v>0.23252595155709344</c:v>
                </c:pt>
                <c:pt idx="290" formatCode="0.000\ ">
                  <c:v>0.2317241379310345</c:v>
                </c:pt>
                <c:pt idx="291" formatCode="0.000\ ">
                  <c:v>0.2309278350515464</c:v>
                </c:pt>
                <c:pt idx="292" formatCode="0.000\ ">
                  <c:v>0.23013698630136989</c:v>
                </c:pt>
                <c:pt idx="293" formatCode="0.000\ ">
                  <c:v>0.22935153583617748</c:v>
                </c:pt>
                <c:pt idx="294" formatCode="0.000\ ">
                  <c:v>0.22857142857142859</c:v>
                </c:pt>
                <c:pt idx="295" formatCode="0.000\ ">
                  <c:v>0.22779661016949151</c:v>
                </c:pt>
                <c:pt idx="296" formatCode="0.000\ ">
                  <c:v>0.22702702702702704</c:v>
                </c:pt>
                <c:pt idx="297" formatCode="0.000\ ">
                  <c:v>0.22626262626262625</c:v>
                </c:pt>
                <c:pt idx="298" formatCode="0.000\ ">
                  <c:v>0.22550335570469801</c:v>
                </c:pt>
                <c:pt idx="299" formatCode="0.000\ ">
                  <c:v>0.22474916387959867</c:v>
                </c:pt>
                <c:pt idx="300" formatCode="0.000\ ">
                  <c:v>0.224</c:v>
                </c:pt>
                <c:pt idx="301" formatCode="0.000\ ">
                  <c:v>0.2232558139534884</c:v>
                </c:pt>
                <c:pt idx="302" formatCode="0.000\ ">
                  <c:v>0.22251655629139075</c:v>
                </c:pt>
                <c:pt idx="303" formatCode="0.000\ ">
                  <c:v>0.22178217821782181</c:v>
                </c:pt>
                <c:pt idx="304" formatCode="0.000\ ">
                  <c:v>0.22105263157894739</c:v>
                </c:pt>
                <c:pt idx="305" formatCode="0.000\ ">
                  <c:v>0.22032786885245903</c:v>
                </c:pt>
                <c:pt idx="306" formatCode="0.000\ ">
                  <c:v>0.2196078431372549</c:v>
                </c:pt>
                <c:pt idx="307" formatCode="0.000\ ">
                  <c:v>0.21889250814332251</c:v>
                </c:pt>
                <c:pt idx="308" formatCode="0.000\ ">
                  <c:v>0.2181818181818182</c:v>
                </c:pt>
                <c:pt idx="309" formatCode="0.000\ ">
                  <c:v>0.21747572815533983</c:v>
                </c:pt>
                <c:pt idx="310" formatCode="0.000\ ">
                  <c:v>0.21677419354838712</c:v>
                </c:pt>
                <c:pt idx="311" formatCode="0.000\ ">
                  <c:v>0.21607717041800645</c:v>
                </c:pt>
                <c:pt idx="312" formatCode="0.000\ ">
                  <c:v>0.2153846153846154</c:v>
                </c:pt>
                <c:pt idx="313" formatCode="0.000\ ">
                  <c:v>0.21469648562300322</c:v>
                </c:pt>
                <c:pt idx="314" formatCode="0.000\ ">
                  <c:v>0.21401273885350319</c:v>
                </c:pt>
                <c:pt idx="315" formatCode="0.000\ ">
                  <c:v>0.21333333333333335</c:v>
                </c:pt>
                <c:pt idx="316" formatCode="0.000\ ">
                  <c:v>0.21265822784810126</c:v>
                </c:pt>
                <c:pt idx="317" formatCode="0.000\ ">
                  <c:v>0.21198738170347006</c:v>
                </c:pt>
                <c:pt idx="318" formatCode="0.000\ ">
                  <c:v>0.21132075471698114</c:v>
                </c:pt>
                <c:pt idx="319" formatCode="0.000\ ">
                  <c:v>0.21065830721003137</c:v>
                </c:pt>
                <c:pt idx="320" formatCode="0.000\ ">
                  <c:v>0.21</c:v>
                </c:pt>
                <c:pt idx="321" formatCode="0.000\ ">
                  <c:v>0.20934579439252338</c:v>
                </c:pt>
                <c:pt idx="322" formatCode="0.000\ ">
                  <c:v>0.20869565217391303</c:v>
                </c:pt>
                <c:pt idx="323" formatCode="0.000\ ">
                  <c:v>0.2080495356037152</c:v>
                </c:pt>
                <c:pt idx="324" formatCode="0.000\ ">
                  <c:v>0.2074074074074074</c:v>
                </c:pt>
                <c:pt idx="325" formatCode="0.000\ ">
                  <c:v>0.20676923076923079</c:v>
                </c:pt>
                <c:pt idx="326" formatCode="0.000\ ">
                  <c:v>0.20613496932515341</c:v>
                </c:pt>
                <c:pt idx="327" formatCode="0.000\ ">
                  <c:v>0.20550458715596331</c:v>
                </c:pt>
                <c:pt idx="328" formatCode="0.000\ ">
                  <c:v>0.20487804878048782</c:v>
                </c:pt>
                <c:pt idx="329" formatCode="0.000\ ">
                  <c:v>0.20425531914893619</c:v>
                </c:pt>
                <c:pt idx="330" formatCode="0.000\ ">
                  <c:v>0.20363636363636367</c:v>
                </c:pt>
                <c:pt idx="331" formatCode="0.000\ ">
                  <c:v>0.20240779109354604</c:v>
                </c:pt>
                <c:pt idx="332" formatCode="0.000\ ">
                  <c:v>0.20119030338220353</c:v>
                </c:pt>
                <c:pt idx="333" formatCode="0.000\ ">
                  <c:v>0.1999837675513351</c:v>
                </c:pt>
                <c:pt idx="334" formatCode="0.000\ ">
                  <c:v>0.1987880526372405</c:v>
                </c:pt>
                <c:pt idx="335" formatCode="0.000\ ">
                  <c:v>0.19760302962797952</c:v>
                </c:pt>
                <c:pt idx="336" formatCode="0.000\ ">
                  <c:v>0.19642857142857145</c:v>
                </c:pt>
                <c:pt idx="337" formatCode="0.000\ ">
                  <c:v>0.19526455282691577</c:v>
                </c:pt>
                <c:pt idx="338" formatCode="0.000\ ">
                  <c:v>0.19411085046041807</c:v>
                </c:pt>
                <c:pt idx="339" formatCode="0.000\ ">
                  <c:v>0.1929673427833033</c:v>
                </c:pt>
                <c:pt idx="340" formatCode="0.000\ ">
                  <c:v>0.1918339100346021</c:v>
                </c:pt>
                <c:pt idx="341" formatCode="0.000\ ">
                  <c:v>0.19071043420679215</c:v>
                </c:pt>
                <c:pt idx="342" formatCode="0.000\ ">
                  <c:v>0.18959679901508159</c:v>
                </c:pt>
                <c:pt idx="343" formatCode="0.000\ ">
                  <c:v>0.18849288986731719</c:v>
                </c:pt>
                <c:pt idx="344" formatCode="0.000\ ">
                  <c:v>0.18739859383450516</c:v>
                </c:pt>
                <c:pt idx="345" formatCode="0.000\ ">
                  <c:v>0.18631379962192815</c:v>
                </c:pt>
                <c:pt idx="346" formatCode="0.000\ ">
                  <c:v>0.18523839754084667</c:v>
                </c:pt>
                <c:pt idx="347" formatCode="0.000\ ">
                  <c:v>0.1841722794807697</c:v>
                </c:pt>
                <c:pt idx="348" formatCode="0.000\ ">
                  <c:v>0.18311533888228299</c:v>
                </c:pt>
                <c:pt idx="349" formatCode="0.000\ ">
                  <c:v>0.18206747071042109</c:v>
                </c:pt>
                <c:pt idx="350" formatCode="0.000\ ">
                  <c:v>0.18102857142857143</c:v>
                </c:pt>
                <c:pt idx="351" formatCode="0.000\ ">
                  <c:v>0.17999853897289797</c:v>
                </c:pt>
                <c:pt idx="352" formatCode="0.000\ ">
                  <c:v>0.17897727272727273</c:v>
                </c:pt>
                <c:pt idx="353" formatCode="0.000\ ">
                  <c:v>0.17796467349870396</c:v>
                </c:pt>
                <c:pt idx="354" formatCode="0.000\ ">
                  <c:v>0.17696064349324905</c:v>
                </c:pt>
                <c:pt idx="355" formatCode="0.000\ ">
                  <c:v>0.17596508629240232</c:v>
                </c:pt>
                <c:pt idx="356" formatCode="0.000\ ">
                  <c:v>0.17497790682994571</c:v>
                </c:pt>
                <c:pt idx="357" formatCode="0.000\ ">
                  <c:v>0.17399901136925358</c:v>
                </c:pt>
                <c:pt idx="358" formatCode="0.000\ ">
                  <c:v>0.17302830748103992</c:v>
                </c:pt>
                <c:pt idx="359" formatCode="0.000\ ">
                  <c:v>0.17206570402153926</c:v>
                </c:pt>
                <c:pt idx="360" formatCode="0.000\ ">
                  <c:v>0.1711111111111111</c:v>
                </c:pt>
                <c:pt idx="361" formatCode="0.000\ ">
                  <c:v>0.17016444011325879</c:v>
                </c:pt>
                <c:pt idx="362" formatCode="0.000\ ">
                  <c:v>0.16922560361405328</c:v>
                </c:pt>
                <c:pt idx="363" formatCode="0.000\ ">
                  <c:v>0.16829451540195342</c:v>
                </c:pt>
                <c:pt idx="364" formatCode="0.000\ ">
                  <c:v>0.16737109044801352</c:v>
                </c:pt>
                <c:pt idx="365" formatCode="0.000\ ">
                  <c:v>0.16645524488647026</c:v>
                </c:pt>
                <c:pt idx="366" formatCode="0.000\ ">
                  <c:v>0.16554689599570005</c:v>
                </c:pt>
                <c:pt idx="367" formatCode="0.000\ ">
                  <c:v>0.16464596217953953</c:v>
                </c:pt>
                <c:pt idx="368" formatCode="0.000\ ">
                  <c:v>0.16375236294896028</c:v>
                </c:pt>
                <c:pt idx="369" formatCode="0.000\ ">
                  <c:v>0.1628660189040915</c:v>
                </c:pt>
                <c:pt idx="370" formatCode="0.000\ ">
                  <c:v>0.16198685171658142</c:v>
                </c:pt>
                <c:pt idx="371" formatCode="0.000\ ">
                  <c:v>0.16111478411229213</c:v>
                </c:pt>
                <c:pt idx="372" formatCode="0.000\ ">
                  <c:v>0.1602497398543184</c:v>
                </c:pt>
                <c:pt idx="373" formatCode="0.000\ ">
                  <c:v>0.15939164372632592</c:v>
                </c:pt>
                <c:pt idx="374" formatCode="0.000\ ">
                  <c:v>0.15854042151620004</c:v>
                </c:pt>
                <c:pt idx="375" formatCode="0.000\ ">
                  <c:v>0.157696</c:v>
                </c:pt>
                <c:pt idx="376" formatCode="0.000\ ">
                  <c:v>0.15685830692621097</c:v>
                </c:pt>
                <c:pt idx="377" formatCode="0.000\ ">
                  <c:v>0.15602727100028849</c:v>
                </c:pt>
                <c:pt idx="378" formatCode="0.000\ ">
                  <c:v>0.15520282186948856</c:v>
                </c:pt>
                <c:pt idx="379" formatCode="0.000\ ">
                  <c:v>0.15438489010797751</c:v>
                </c:pt>
                <c:pt idx="380" formatCode="0.000\ ">
                  <c:v>0.15357340720221607</c:v>
                </c:pt>
                <c:pt idx="381" formatCode="0.000\ ">
                  <c:v>0.15276830553661108</c:v>
                </c:pt>
                <c:pt idx="382" formatCode="0.000\ ">
                  <c:v>0.1519695183794304</c:v>
                </c:pt>
                <c:pt idx="383" formatCode="0.000\ ">
                  <c:v>0.15117697986897449</c:v>
                </c:pt>
                <c:pt idx="384" formatCode="0.000\ ">
                  <c:v>0.150390625</c:v>
                </c:pt>
                <c:pt idx="385" formatCode="0.000\ ">
                  <c:v>0.14961038961038958</c:v>
                </c:pt>
                <c:pt idx="386" formatCode="0.000\ ">
                  <c:v>0.14883621036806358</c:v>
                </c:pt>
                <c:pt idx="387" formatCode="0.000\ ">
                  <c:v>0.14806802475812753</c:v>
                </c:pt>
                <c:pt idx="388" formatCode="0.000\ ">
                  <c:v>0.14730577107025189</c:v>
                </c:pt>
                <c:pt idx="389" formatCode="0.000\ ">
                  <c:v>0.14654938838627818</c:v>
                </c:pt>
                <c:pt idx="390" formatCode="0.000\ ">
                  <c:v>0.14579881656804736</c:v>
                </c:pt>
                <c:pt idx="391" formatCode="0.000\ ">
                  <c:v>0.14505399624544579</c:v>
                </c:pt>
                <c:pt idx="392" formatCode="0.000\ ">
                  <c:v>0.14431486880466474</c:v>
                </c:pt>
                <c:pt idx="393" formatCode="0.000\ ">
                  <c:v>0.14358137637666801</c:v>
                </c:pt>
                <c:pt idx="394" formatCode="0.000\ ">
                  <c:v>0.14285346182586514</c:v>
                </c:pt>
                <c:pt idx="395" formatCode="0.000\ ">
                  <c:v>0.14213106873898412</c:v>
                </c:pt>
                <c:pt idx="396" formatCode="0.000\ ">
                  <c:v>0.14141414141414141</c:v>
                </c:pt>
                <c:pt idx="397" formatCode="0.000\ ">
                  <c:v>0.14070262485010374</c:v>
                </c:pt>
                <c:pt idx="398" formatCode="0.000\ ">
                  <c:v>0.13999646473573898</c:v>
                </c:pt>
                <c:pt idx="399" formatCode="0.000\ ">
                  <c:v>0.13929560743965175</c:v>
                </c:pt>
                <c:pt idx="400" formatCode="0.000\ ">
                  <c:v>0.1386</c:v>
                </c:pt>
                <c:pt idx="401" formatCode="0.000\ ">
                  <c:v>0.13790959011448936</c:v>
                </c:pt>
                <c:pt idx="402" formatCode="0.000\ ">
                  <c:v>0.13722432613054136</c:v>
                </c:pt>
                <c:pt idx="403" formatCode="0.000\ ">
                  <c:v>0.13654415703563225</c:v>
                </c:pt>
                <c:pt idx="404" formatCode="0.000\ ">
                  <c:v>0.13586903244779924</c:v>
                </c:pt>
                <c:pt idx="405" formatCode="0.000\ ">
                  <c:v>0.13519890260631001</c:v>
                </c:pt>
                <c:pt idx="406" formatCode="0.000\ ">
                  <c:v>0.13453371836249367</c:v>
                </c:pt>
                <c:pt idx="407" formatCode="0.000\ ">
                  <c:v>0.13387343117072845</c:v>
                </c:pt>
                <c:pt idx="408" formatCode="0.000\ ">
                  <c:v>0.13321799307958479</c:v>
                </c:pt>
                <c:pt idx="409" formatCode="0.000\ ">
                  <c:v>0.13256735672311859</c:v>
                </c:pt>
                <c:pt idx="410" formatCode="0.000\ ">
                  <c:v>0.1319214753123141</c:v>
                </c:pt>
                <c:pt idx="411" formatCode="0.000\ ">
                  <c:v>0.13128030262667162</c:v>
                </c:pt>
                <c:pt idx="412" formatCode="0.000\ ">
                  <c:v>0.13064379300593837</c:v>
                </c:pt>
                <c:pt idx="413" formatCode="0.000\ ">
                  <c:v>0.1300119013419789</c:v>
                </c:pt>
                <c:pt idx="414" formatCode="0.000\ ">
                  <c:v>0.12938458307078346</c:v>
                </c:pt>
                <c:pt idx="415" formatCode="0.000\ ">
                  <c:v>0.12876179416461023</c:v>
                </c:pt>
                <c:pt idx="416" formatCode="0.000\ ">
                  <c:v>0.12814349112426035</c:v>
                </c:pt>
                <c:pt idx="417" formatCode="0.000\ ">
                  <c:v>0.12752963097148182</c:v>
                </c:pt>
                <c:pt idx="418" formatCode="0.000\ ">
                  <c:v>0.1269201712415009</c:v>
                </c:pt>
                <c:pt idx="419" formatCode="0.000\ ">
                  <c:v>0.12631506997567793</c:v>
                </c:pt>
                <c:pt idx="420" formatCode="0.000\ ">
                  <c:v>0.12571428571428572</c:v>
                </c:pt>
                <c:pt idx="421" formatCode="0.000\ ">
                  <c:v>0.12511777748940708</c:v>
                </c:pt>
                <c:pt idx="422" formatCode="0.000\ ">
                  <c:v>0.12452550481795109</c:v>
                </c:pt>
                <c:pt idx="423" formatCode="0.000\ ">
                  <c:v>0.12393742769478393</c:v>
                </c:pt>
                <c:pt idx="424" formatCode="0.000\ ">
                  <c:v>0.12335350658597365</c:v>
                </c:pt>
                <c:pt idx="425" formatCode="0.000\ ">
                  <c:v>0.12277370242214533</c:v>
                </c:pt>
                <c:pt idx="426" formatCode="0.000\ ">
                  <c:v>0.12219797659194606</c:v>
                </c:pt>
                <c:pt idx="427" formatCode="0.000\ ">
                  <c:v>0.1216262909356164</c:v>
                </c:pt>
                <c:pt idx="428" formatCode="0.000\ ">
                  <c:v>0.12105860773866713</c:v>
                </c:pt>
                <c:pt idx="429" formatCode="0.000\ ">
                  <c:v>0.12049488972565896</c:v>
                </c:pt>
                <c:pt idx="430" formatCode="0.000\ ">
                  <c:v>0.1199351000540833</c:v>
                </c:pt>
                <c:pt idx="431" formatCode="0.000\ ">
                  <c:v>0.11937920230834247</c:v>
                </c:pt>
                <c:pt idx="432" formatCode="0.000\ ">
                  <c:v>0.11882716049382715</c:v>
                </c:pt>
                <c:pt idx="433" formatCode="0.000\ ">
                  <c:v>0.11827893903108982</c:v>
                </c:pt>
                <c:pt idx="434" formatCode="0.000\ ">
                  <c:v>0.11773450275011149</c:v>
                </c:pt>
                <c:pt idx="435" formatCode="0.000\ ">
                  <c:v>0.11719381688466114</c:v>
                </c:pt>
                <c:pt idx="436" formatCode="0.000\ ">
                  <c:v>0.11665684706674521</c:v>
                </c:pt>
                <c:pt idx="437" formatCode="0.000\ ">
                  <c:v>0.11612355932114636</c:v>
                </c:pt>
                <c:pt idx="438" formatCode="0.000\ ">
                  <c:v>0.11559392006004879</c:v>
                </c:pt>
                <c:pt idx="439" formatCode="0.000\ ">
                  <c:v>0.11506789607774971</c:v>
                </c:pt>
                <c:pt idx="440" formatCode="0.000\ ">
                  <c:v>0.11454545454545453</c:v>
                </c:pt>
                <c:pt idx="441" formatCode="0.000\ ">
                  <c:v>0.11402656300615484</c:v>
                </c:pt>
                <c:pt idx="442" formatCode="0.000\ ">
                  <c:v>0.11351118936958703</c:v>
                </c:pt>
                <c:pt idx="443" formatCode="0.000\ ">
                  <c:v>0.11299930190727088</c:v>
                </c:pt>
                <c:pt idx="444" formatCode="0.000\ ">
                  <c:v>0.11249086924762598</c:v>
                </c:pt>
                <c:pt idx="445" formatCode="0.000\ ">
                  <c:v>0.11198586037116524</c:v>
                </c:pt>
                <c:pt idx="446" formatCode="0.000\ ">
                  <c:v>0.11148424460576324</c:v>
                </c:pt>
                <c:pt idx="447" formatCode="0.000\ ">
                  <c:v>0.11098599162199901</c:v>
                </c:pt>
                <c:pt idx="448" formatCode="0.000\ ">
                  <c:v>0.11049107142857141</c:v>
                </c:pt>
                <c:pt idx="449" formatCode="0.000\ ">
                  <c:v>0.10999945436778585</c:v>
                </c:pt>
                <c:pt idx="450" formatCode="0.000\ ">
                  <c:v>0.10951111111111111</c:v>
                </c:pt>
                <c:pt idx="451" formatCode="0.000\ ">
                  <c:v>0.10902601265480505</c:v>
                </c:pt>
                <c:pt idx="452" formatCode="0.000\ ">
                  <c:v>0.10854413031560814</c:v>
                </c:pt>
                <c:pt idx="453" formatCode="0.000\ ">
                  <c:v>0.10806543572650322</c:v>
                </c:pt>
                <c:pt idx="454" formatCode="0.000\ ">
                  <c:v>0.1075899008325409</c:v>
                </c:pt>
                <c:pt idx="455" formatCode="0.000\ ">
                  <c:v>0.10711749788672867</c:v>
                </c:pt>
                <c:pt idx="456" formatCode="0.000\ ">
                  <c:v>0.10664819944598339</c:v>
                </c:pt>
                <c:pt idx="457" formatCode="0.000\ ">
                  <c:v>0.10618197836714563</c:v>
                </c:pt>
                <c:pt idx="458" formatCode="0.000\ ">
                  <c:v>0.10571880780305486</c:v>
                </c:pt>
                <c:pt idx="459" formatCode="0.000\ ">
                  <c:v>0.10525866119868428</c:v>
                </c:pt>
                <c:pt idx="460" formatCode="0.000\ ">
                  <c:v>0.10480151228733461</c:v>
                </c:pt>
                <c:pt idx="461" formatCode="0.000\ ">
                  <c:v>0.10434733508688553</c:v>
                </c:pt>
                <c:pt idx="462" formatCode="0.000\ ">
                  <c:v>0.10389610389610389</c:v>
                </c:pt>
                <c:pt idx="463" formatCode="0.000\ ">
                  <c:v>0.10344779329100758</c:v>
                </c:pt>
                <c:pt idx="464" formatCode="0.000\ ">
                  <c:v>0.1030023781212842</c:v>
                </c:pt>
                <c:pt idx="465" formatCode="0.000\ ">
                  <c:v>0.10255983350676377</c:v>
                </c:pt>
                <c:pt idx="466" formatCode="0.000\ ">
                  <c:v>0.10212013483394425</c:v>
                </c:pt>
                <c:pt idx="467" formatCode="0.000\ ">
                  <c:v>0.10168325775256892</c:v>
                </c:pt>
                <c:pt idx="468" formatCode="0.000\ ">
                  <c:v>0.10124917817225511</c:v>
                </c:pt>
                <c:pt idx="469" formatCode="0.000\ ">
                  <c:v>0.10081787225917321</c:v>
                </c:pt>
                <c:pt idx="470" formatCode="0.000\ ">
                  <c:v>0.100389316432775</c:v>
                </c:pt>
                <c:pt idx="471" formatCode="0.000\ ">
                  <c:v>9.9963487362570491E-2</c:v>
                </c:pt>
                <c:pt idx="472" formatCode="0.000\ ">
                  <c:v>9.9540361964952612E-2</c:v>
                </c:pt>
                <c:pt idx="473" formatCode="0.000\ ">
                  <c:v>9.9119917400068813E-2</c:v>
                </c:pt>
                <c:pt idx="474" formatCode="0.000\ ">
                  <c:v>9.8702131068738985E-2</c:v>
                </c:pt>
                <c:pt idx="475" formatCode="0.000\ ">
                  <c:v>9.828698060941829E-2</c:v>
                </c:pt>
                <c:pt idx="476" formatCode="0.000\ ">
                  <c:v>9.7874443895205152E-2</c:v>
                </c:pt>
                <c:pt idx="477" formatCode="0.000\ ">
                  <c:v>9.7464499030892784E-2</c:v>
                </c:pt>
                <c:pt idx="478" formatCode="0.000\ ">
                  <c:v>9.7057124350063889E-2</c:v>
                </c:pt>
                <c:pt idx="479" formatCode="0.000\ ">
                  <c:v>9.6652298412227985E-2</c:v>
                </c:pt>
                <c:pt idx="480" formatCode="0.000\ ">
                  <c:v>9.6250000000000002E-2</c:v>
                </c:pt>
                <c:pt idx="481" formatCode="0.000\ ">
                  <c:v>9.5850208116320404E-2</c:v>
                </c:pt>
                <c:pt idx="482" formatCode="0.000\ ">
                  <c:v>9.5452901981715188E-2</c:v>
                </c:pt>
                <c:pt idx="483" formatCode="0.000\ ">
                  <c:v>9.5058061031596003E-2</c:v>
                </c:pt>
                <c:pt idx="484" formatCode="0.000\ ">
                  <c:v>9.4665664913598804E-2</c:v>
                </c:pt>
                <c:pt idx="485" formatCode="0.000\ ">
                  <c:v>9.4275693484961218E-2</c:v>
                </c:pt>
                <c:pt idx="486" formatCode="0.000\ ">
                  <c:v>9.3888126809937508E-2</c:v>
                </c:pt>
                <c:pt idx="487" formatCode="0.000\ ">
                  <c:v>9.350294515725073E-2</c:v>
                </c:pt>
                <c:pt idx="488" formatCode="0.000\ ">
                  <c:v>9.3120128997581306E-2</c:v>
                </c:pt>
                <c:pt idx="489" formatCode="0.000\ ">
                  <c:v>9.2739659001091518E-2</c:v>
                </c:pt>
                <c:pt idx="490" formatCode="0.000\ ">
                  <c:v>9.2361516034985408E-2</c:v>
                </c:pt>
                <c:pt idx="491" formatCode="0.000\ ">
                  <c:v>9.1985681161103533E-2</c:v>
                </c:pt>
                <c:pt idx="492" formatCode="0.000\ ">
                  <c:v>9.1612135633551459E-2</c:v>
                </c:pt>
                <c:pt idx="493" formatCode="0.000\ ">
                  <c:v>9.1240860896362477E-2</c:v>
                </c:pt>
                <c:pt idx="494" formatCode="0.000\ ">
                  <c:v>9.0871838581192924E-2</c:v>
                </c:pt>
                <c:pt idx="495" formatCode="0.000\ ">
                  <c:v>9.0505050505050505E-2</c:v>
                </c:pt>
                <c:pt idx="496" formatCode="0.000\ ">
                  <c:v>9.0140478668054108E-2</c:v>
                </c:pt>
                <c:pt idx="497" formatCode="0.000\ ">
                  <c:v>8.9778105251225676E-2</c:v>
                </c:pt>
                <c:pt idx="498" formatCode="0.000\ ">
                  <c:v>8.9417912614312658E-2</c:v>
                </c:pt>
                <c:pt idx="499" formatCode="0.000\ ">
                  <c:v>8.9059883293641381E-2</c:v>
                </c:pt>
                <c:pt idx="500" formatCode="0.000\ ">
                  <c:v>8.8704000000000005E-2</c:v>
                </c:pt>
                <c:pt idx="501" formatCode="0.000\ ">
                  <c:v>8.8350245616551332E-2</c:v>
                </c:pt>
                <c:pt idx="502" formatCode="0.000\ ">
                  <c:v>8.7998603196774675E-2</c:v>
                </c:pt>
                <c:pt idx="503" formatCode="0.000\ ">
                  <c:v>8.7649055962436107E-2</c:v>
                </c:pt>
                <c:pt idx="504" formatCode="0.000\ ">
                  <c:v>8.7301587301587297E-2</c:v>
                </c:pt>
                <c:pt idx="505" formatCode="0.000\ ">
                  <c:v>8.695618076659152E-2</c:v>
                </c:pt>
                <c:pt idx="506" formatCode="0.000\ ">
                  <c:v>8.6612820072177368E-2</c:v>
                </c:pt>
                <c:pt idx="507" formatCode="0.000\ ">
                  <c:v>8.627148909351913E-2</c:v>
                </c:pt>
                <c:pt idx="508" formatCode="0.000\ ">
                  <c:v>8.5932171864343723E-2</c:v>
                </c:pt>
                <c:pt idx="509" formatCode="0.000\ ">
                  <c:v>8.5594852575063413E-2</c:v>
                </c:pt>
                <c:pt idx="510" formatCode="0.000\ ">
                  <c:v>8.5259515570934266E-2</c:v>
                </c:pt>
                <c:pt idx="511" formatCode="0.000\ ">
                  <c:v>8.4926145350239929E-2</c:v>
                </c:pt>
                <c:pt idx="512" formatCode="0.000\ ">
                  <c:v>8.45947265625E-2</c:v>
                </c:pt>
                <c:pt idx="513" formatCode="0.000\ ">
                  <c:v>8.4265244006702919E-2</c:v>
                </c:pt>
                <c:pt idx="514" formatCode="0.000\ ">
                  <c:v>8.3937682629562915E-2</c:v>
                </c:pt>
                <c:pt idx="515" formatCode="0.000\ ">
                  <c:v>8.3612027523800536E-2</c:v>
                </c:pt>
                <c:pt idx="516" formatCode="0.000\ ">
                  <c:v>8.3288263926446726E-2</c:v>
                </c:pt>
                <c:pt idx="517" formatCode="0.000\ ">
                  <c:v>8.2966377217169429E-2</c:v>
                </c:pt>
                <c:pt idx="518" formatCode="0.000\ ">
                  <c:v>8.26463529166232E-2</c:v>
                </c:pt>
                <c:pt idx="519" formatCode="0.000\ ">
                  <c:v>8.2328176684820731E-2</c:v>
                </c:pt>
                <c:pt idx="520" formatCode="0.000\ ">
                  <c:v>8.2011834319526619E-2</c:v>
                </c:pt>
                <c:pt idx="521" formatCode="0.000\ ">
                  <c:v>8.1697311754672292E-2</c:v>
                </c:pt>
                <c:pt idx="522" formatCode="0.000\ ">
                  <c:v>8.1384595058792447E-2</c:v>
                </c:pt>
                <c:pt idx="523" formatCode="0.000\ ">
                  <c:v>8.1073670433482362E-2</c:v>
                </c:pt>
                <c:pt idx="524" formatCode="0.000\ ">
                  <c:v>8.0764524211875452E-2</c:v>
                </c:pt>
                <c:pt idx="525" formatCode="0.000\ ">
                  <c:v>8.0457142857142852E-2</c:v>
                </c:pt>
                <c:pt idx="526" formatCode="0.000\ ">
                  <c:v>8.0151512961008559E-2</c:v>
                </c:pt>
                <c:pt idx="527" formatCode="0.000\ ">
                  <c:v>7.9847621242290154E-2</c:v>
                </c:pt>
                <c:pt idx="528" formatCode="0.000\ ">
                  <c:v>7.9545454545454544E-2</c:v>
                </c:pt>
                <c:pt idx="529" formatCode="0.000\ ">
                  <c:v>7.9244999839194391E-2</c:v>
                </c:pt>
                <c:pt idx="530" formatCode="0.000\ ">
                  <c:v>7.8946244215023137E-2</c:v>
                </c:pt>
                <c:pt idx="531" formatCode="0.000\ ">
                  <c:v>7.864917488588849E-2</c:v>
                </c:pt>
                <c:pt idx="532" formatCode="0.000\ ">
                  <c:v>7.8353779184803823E-2</c:v>
                </c:pt>
                <c:pt idx="533" formatCode="0.000\ ">
                  <c:v>7.8060044563499464E-2</c:v>
                </c:pt>
                <c:pt idx="534" formatCode="0.000\ ">
                  <c:v>7.7767958591086983E-2</c:v>
                </c:pt>
                <c:pt idx="535" formatCode="0.000\ ">
                  <c:v>7.7477508952746979E-2</c:v>
                </c:pt>
                <c:pt idx="536" formatCode="0.000\ ">
                  <c:v>7.7188683448429482E-2</c:v>
                </c:pt>
                <c:pt idx="537" formatCode="0.000\ ">
                  <c:v>7.6901469991573296E-2</c:v>
                </c:pt>
                <c:pt idx="538" formatCode="0.000\ ">
                  <c:v>7.6615856607841246E-2</c:v>
                </c:pt>
                <c:pt idx="539" formatCode="0.000\ ">
                  <c:v>7.633183143387226E-2</c:v>
                </c:pt>
                <c:pt idx="540" formatCode="0.000\ ">
                  <c:v>7.6049382716049094E-2</c:v>
                </c:pt>
                <c:pt idx="541" formatCode="0.000\ ">
                  <c:v>7.5768498809283824E-2</c:v>
                </c:pt>
                <c:pt idx="542" formatCode="0.000\ ">
                  <c:v>7.5489168175814594E-2</c:v>
                </c:pt>
                <c:pt idx="543" formatCode="0.000\ ">
                  <c:v>7.5211379384023697E-2</c:v>
                </c:pt>
                <c:pt idx="544" formatCode="0.000\ ">
                  <c:v>7.4935121107266425E-2</c:v>
                </c:pt>
                <c:pt idx="545" formatCode="0.000\ ">
                  <c:v>7.4660382122716668E-2</c:v>
                </c:pt>
                <c:pt idx="546" formatCode="0.000\ ">
                  <c:v>7.4387151310228231E-2</c:v>
                </c:pt>
                <c:pt idx="547" formatCode="0.000\ ">
                  <c:v>7.4115417651207022E-2</c:v>
                </c:pt>
                <c:pt idx="548" formatCode="0.000\ ">
                  <c:v>7.3845170227502532E-2</c:v>
                </c:pt>
                <c:pt idx="549" formatCode="0.000\ ">
                  <c:v>7.3576398220310882E-2</c:v>
                </c:pt>
                <c:pt idx="550" formatCode="0.000\ ">
                  <c:v>7.3309090909090907E-2</c:v>
                </c:pt>
                <c:pt idx="551" formatCode="0.000\ ">
                  <c:v>7.3043237670495156E-2</c:v>
                </c:pt>
                <c:pt idx="552" formatCode="0.000\ ">
                  <c:v>7.2778827977315705E-2</c:v>
                </c:pt>
                <c:pt idx="553" formatCode="0.000\ ">
                  <c:v>7.2515851397440628E-2</c:v>
                </c:pt>
                <c:pt idx="554" formatCode="0.000\ ">
                  <c:v>7.22542975928267E-2</c:v>
                </c:pt>
                <c:pt idx="555" formatCode="0.000\ ">
                  <c:v>7.1994156318480648E-2</c:v>
                </c:pt>
                <c:pt idx="556" formatCode="0.000\ ">
                  <c:v>7.1735417421458253E-2</c:v>
                </c:pt>
                <c:pt idx="557" formatCode="0.000\ ">
                  <c:v>7.1478070839873523E-2</c:v>
                </c:pt>
                <c:pt idx="558" formatCode="0.000\ ">
                  <c:v>7.1222106601919299E-2</c:v>
                </c:pt>
                <c:pt idx="559" formatCode="0.000\ ">
                  <c:v>7.0967514824901365E-2</c:v>
                </c:pt>
                <c:pt idx="560" formatCode="0.000\ ">
                  <c:v>7.071428571428573E-2</c:v>
                </c:pt>
                <c:pt idx="561" formatCode="0.000\ ">
                  <c:v>7.0462409562755332E-2</c:v>
                </c:pt>
                <c:pt idx="562" formatCode="0.000\ ">
                  <c:v>7.0211876749281282E-2</c:v>
                </c:pt>
                <c:pt idx="563" formatCode="0.000\ ">
                  <c:v>6.9962677738201529E-2</c:v>
                </c:pt>
                <c:pt idx="564" formatCode="0.000\ ">
                  <c:v>6.9714803078315721E-2</c:v>
                </c:pt>
                <c:pt idx="565" formatCode="0.000\ ">
                  <c:v>6.9468243401988941E-2</c:v>
                </c:pt>
                <c:pt idx="566" formatCode="0.000\ ">
                  <c:v>6.9222989424265496E-2</c:v>
                </c:pt>
                <c:pt idx="567" formatCode="0.000\ ">
                  <c:v>6.8979031941994909E-2</c:v>
                </c:pt>
                <c:pt idx="568" formatCode="0.000\ ">
                  <c:v>6.8736361832969647E-2</c:v>
                </c:pt>
                <c:pt idx="569" formatCode="0.000\ ">
                  <c:v>6.8494970055071241E-2</c:v>
                </c:pt>
                <c:pt idx="570" formatCode="0.000\ ">
                  <c:v>6.825484764542912E-2</c:v>
                </c:pt>
                <c:pt idx="571" formatCode="0.000\ ">
                  <c:v>6.8015985719587405E-2</c:v>
                </c:pt>
                <c:pt idx="572" formatCode="0.000\ ">
                  <c:v>6.7778375470682925E-2</c:v>
                </c:pt>
                <c:pt idx="573" formatCode="0.000\ ">
                  <c:v>6.7542008168635495E-2</c:v>
                </c:pt>
                <c:pt idx="574" formatCode="0.000\ ">
                  <c:v>6.7306875159343693E-2</c:v>
                </c:pt>
                <c:pt idx="575" formatCode="0.000\ ">
                  <c:v>6.7072967863894134E-2</c:v>
                </c:pt>
                <c:pt idx="576" formatCode="0.000\ ">
                  <c:v>6.6840277777777776E-2</c:v>
                </c:pt>
                <c:pt idx="577" formatCode="0.000\ ">
                  <c:v>6.6608796470118026E-2</c:v>
                </c:pt>
                <c:pt idx="578" formatCode="0.000\ ">
                  <c:v>6.6378515582907069E-2</c:v>
                </c:pt>
                <c:pt idx="579" formatCode="0.000\ ">
                  <c:v>6.6149426830250477E-2</c:v>
                </c:pt>
                <c:pt idx="580" formatCode="0.000\ ">
                  <c:v>6.5921521997621649E-2</c:v>
                </c:pt>
                <c:pt idx="581" formatCode="0.000\ ">
                  <c:v>6.5694792941127456E-2</c:v>
                </c:pt>
                <c:pt idx="582" formatCode="0.000\ ">
                  <c:v>6.5469231586778379E-2</c:v>
                </c:pt>
                <c:pt idx="583" formatCode="0.000\ ">
                  <c:v>6.5244829929771195E-2</c:v>
                </c:pt>
                <c:pt idx="584" formatCode="0.000\ ">
                  <c:v>6.5021580033777449E-2</c:v>
                </c:pt>
                <c:pt idx="585" formatCode="0.000\ ">
                  <c:v>6.479947403024304E-2</c:v>
                </c:pt>
                <c:pt idx="586" formatCode="0.000\ ">
                  <c:v>6.4578504117694807E-2</c:v>
                </c:pt>
                <c:pt idx="587" formatCode="0.000\ ">
                  <c:v>6.4358662561054533E-2</c:v>
                </c:pt>
                <c:pt idx="588" formatCode="0.000\ ">
                  <c:v>6.4139941690961891E-2</c:v>
                </c:pt>
                <c:pt idx="589" formatCode="0.000\ ">
                  <c:v>6.3922333903107392E-2</c:v>
                </c:pt>
                <c:pt idx="590" formatCode="0.000\ ">
                  <c:v>6.3705831657569448E-2</c:v>
                </c:pt>
                <c:pt idx="591" formatCode="0.000\ ">
                  <c:v>6.3490427478162276E-2</c:v>
                </c:pt>
                <c:pt idx="592" formatCode="0.000\ ">
                  <c:v>6.3276113951789628E-2</c:v>
                </c:pt>
                <c:pt idx="593" formatCode="0.000\ ">
                  <c:v>6.3062883727807911E-2</c:v>
                </c:pt>
                <c:pt idx="594" formatCode="0.000\ ">
                  <c:v>6.2850729517395967E-2</c:v>
                </c:pt>
                <c:pt idx="595" formatCode="0.000\ ">
                  <c:v>6.2639644092931088E-2</c:v>
                </c:pt>
                <c:pt idx="596" formatCode="0.000\ ">
                  <c:v>6.2429620287374248E-2</c:v>
                </c:pt>
                <c:pt idx="597" formatCode="0.000\ ">
                  <c:v>6.2220650993661565E-2</c:v>
                </c:pt>
                <c:pt idx="598" formatCode="0.000\ ">
                  <c:v>6.2012729164103095E-2</c:v>
                </c:pt>
                <c:pt idx="599" formatCode="0.000\ ">
                  <c:v>6.1805847809788504E-2</c:v>
                </c:pt>
                <c:pt idx="600" formatCode="0.000\ ">
                  <c:v>6.1600000000000002E-2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6-4F2B-81C4-883D44CF6F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Espectro'!$E$81:$E$82</c:f>
              <c:numCache>
                <c:formatCode>0.000</c:formatCode>
                <c:ptCount val="2"/>
                <c:pt idx="0">
                  <c:v>0.30423136847641769</c:v>
                </c:pt>
                <c:pt idx="1">
                  <c:v>0.30423136847641769</c:v>
                </c:pt>
              </c:numCache>
            </c:numRef>
          </c:xVal>
          <c:yVal>
            <c:numRef>
              <c:f>'Datos Espectro'!$F$81:$F$82</c:f>
              <c:numCache>
                <c:formatCode>0.000\ </c:formatCode>
                <c:ptCount val="2"/>
                <c:pt idx="0" formatCode="0.00\ ">
                  <c:v>0</c:v>
                </c:pt>
                <c:pt idx="1">
                  <c:v>1.2880000000000003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6-4F2B-81C4-883D44CF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53056"/>
        <c:axId val="1432673216"/>
      </c:scatterChart>
      <c:valAx>
        <c:axId val="14326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32673216"/>
        <c:crosses val="autoZero"/>
        <c:crossBetween val="midCat"/>
      </c:valAx>
      <c:valAx>
        <c:axId val="14326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326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3600"/>
              <a:t>ESPECTRO SISMICO DE RESPUESTA</a:t>
            </a:r>
          </a:p>
        </c:rich>
      </c:tx>
      <c:layout>
        <c:manualLayout>
          <c:xMode val="edge"/>
          <c:yMode val="edge"/>
          <c:x val="0.35050345154619172"/>
          <c:y val="2.234599518417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597347206599174"/>
          <c:y val="0.13531307114330196"/>
          <c:w val="0.78626968503937011"/>
          <c:h val="0.7458593379814526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'Espectro de Respuesta'!$G$4:$G$504</c:f>
              <c:numCache>
                <c:formatCode>0.00\ 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4.3900000000000103</c:v>
                </c:pt>
                <c:pt idx="440">
                  <c:v>4.4000000000000101</c:v>
                </c:pt>
                <c:pt idx="441">
                  <c:v>4.4100000000000099</c:v>
                </c:pt>
                <c:pt idx="442">
                  <c:v>4.4200000000000097</c:v>
                </c:pt>
                <c:pt idx="443">
                  <c:v>4.4300000000000104</c:v>
                </c:pt>
                <c:pt idx="444">
                  <c:v>4.4400000000000102</c:v>
                </c:pt>
                <c:pt idx="445">
                  <c:v>4.4500000000000099</c:v>
                </c:pt>
                <c:pt idx="446">
                  <c:v>4.4600000000000097</c:v>
                </c:pt>
                <c:pt idx="447">
                  <c:v>4.4700000000000104</c:v>
                </c:pt>
                <c:pt idx="448">
                  <c:v>4.4800000000000102</c:v>
                </c:pt>
                <c:pt idx="449">
                  <c:v>4.49000000000001</c:v>
                </c:pt>
                <c:pt idx="450">
                  <c:v>4.5000000000000098</c:v>
                </c:pt>
                <c:pt idx="451">
                  <c:v>4.5100000000000096</c:v>
                </c:pt>
                <c:pt idx="452">
                  <c:v>4.5200000000000102</c:v>
                </c:pt>
                <c:pt idx="453">
                  <c:v>4.53000000000001</c:v>
                </c:pt>
                <c:pt idx="454">
                  <c:v>4.5400000000000196</c:v>
                </c:pt>
                <c:pt idx="455">
                  <c:v>4.5500000000000203</c:v>
                </c:pt>
                <c:pt idx="456">
                  <c:v>4.56000000000002</c:v>
                </c:pt>
                <c:pt idx="457">
                  <c:v>4.5700000000000198</c:v>
                </c:pt>
                <c:pt idx="458">
                  <c:v>4.5800000000000196</c:v>
                </c:pt>
                <c:pt idx="459">
                  <c:v>4.5900000000000203</c:v>
                </c:pt>
                <c:pt idx="460">
                  <c:v>4.6000000000000201</c:v>
                </c:pt>
                <c:pt idx="461">
                  <c:v>4.6100000000000199</c:v>
                </c:pt>
                <c:pt idx="462">
                  <c:v>4.6200000000000196</c:v>
                </c:pt>
                <c:pt idx="463">
                  <c:v>4.6300000000000203</c:v>
                </c:pt>
                <c:pt idx="464">
                  <c:v>4.6400000000000201</c:v>
                </c:pt>
                <c:pt idx="465">
                  <c:v>4.6500000000000199</c:v>
                </c:pt>
                <c:pt idx="466">
                  <c:v>4.6600000000000197</c:v>
                </c:pt>
                <c:pt idx="467">
                  <c:v>4.6700000000000204</c:v>
                </c:pt>
                <c:pt idx="468">
                  <c:v>4.6800000000000201</c:v>
                </c:pt>
                <c:pt idx="469">
                  <c:v>4.6900000000000297</c:v>
                </c:pt>
                <c:pt idx="470">
                  <c:v>4.7000000000000304</c:v>
                </c:pt>
                <c:pt idx="471">
                  <c:v>4.7100000000000302</c:v>
                </c:pt>
                <c:pt idx="472">
                  <c:v>4.7200000000000299</c:v>
                </c:pt>
                <c:pt idx="473">
                  <c:v>4.7300000000000297</c:v>
                </c:pt>
                <c:pt idx="474">
                  <c:v>4.7400000000000304</c:v>
                </c:pt>
                <c:pt idx="475">
                  <c:v>4.7500000000000302</c:v>
                </c:pt>
                <c:pt idx="476">
                  <c:v>4.76000000000003</c:v>
                </c:pt>
                <c:pt idx="477">
                  <c:v>4.7700000000000298</c:v>
                </c:pt>
                <c:pt idx="478">
                  <c:v>4.7800000000000296</c:v>
                </c:pt>
                <c:pt idx="479">
                  <c:v>4.7900000000000302</c:v>
                </c:pt>
                <c:pt idx="480">
                  <c:v>4.80000000000003</c:v>
                </c:pt>
                <c:pt idx="481">
                  <c:v>4.8100000000000298</c:v>
                </c:pt>
                <c:pt idx="482">
                  <c:v>4.8200000000000296</c:v>
                </c:pt>
                <c:pt idx="483">
                  <c:v>4.8300000000000303</c:v>
                </c:pt>
                <c:pt idx="484">
                  <c:v>4.8400000000000398</c:v>
                </c:pt>
                <c:pt idx="485">
                  <c:v>4.8500000000000396</c:v>
                </c:pt>
                <c:pt idx="486">
                  <c:v>4.8600000000000403</c:v>
                </c:pt>
                <c:pt idx="487">
                  <c:v>4.8700000000000401</c:v>
                </c:pt>
                <c:pt idx="488">
                  <c:v>4.8800000000000399</c:v>
                </c:pt>
                <c:pt idx="489">
                  <c:v>4.8900000000000396</c:v>
                </c:pt>
                <c:pt idx="490">
                  <c:v>4.9000000000000403</c:v>
                </c:pt>
                <c:pt idx="491">
                  <c:v>4.9100000000000401</c:v>
                </c:pt>
                <c:pt idx="492">
                  <c:v>4.9200000000000399</c:v>
                </c:pt>
                <c:pt idx="493">
                  <c:v>4.9300000000000503</c:v>
                </c:pt>
                <c:pt idx="494">
                  <c:v>4.9400000000000501</c:v>
                </c:pt>
                <c:pt idx="495">
                  <c:v>4.9500000000000499</c:v>
                </c:pt>
                <c:pt idx="496">
                  <c:v>4.9600000000000497</c:v>
                </c:pt>
                <c:pt idx="497">
                  <c:v>4.9700000000000504</c:v>
                </c:pt>
                <c:pt idx="498">
                  <c:v>4.9800000000000502</c:v>
                </c:pt>
                <c:pt idx="499">
                  <c:v>4.99000000000005</c:v>
                </c:pt>
                <c:pt idx="500">
                  <c:v>5.0000000000000497</c:v>
                </c:pt>
              </c:numCache>
            </c:numRef>
          </c:xVal>
          <c:yVal>
            <c:numRef>
              <c:f>'Espectro de Respuesta'!$H$4:$H$504</c:f>
              <c:numCache>
                <c:formatCode>0.0000</c:formatCode>
                <c:ptCount val="501"/>
                <c:pt idx="0" formatCode="0.000">
                  <c:v>0.5152000000000001</c:v>
                </c:pt>
                <c:pt idx="1">
                  <c:v>0.58926000000000012</c:v>
                </c:pt>
                <c:pt idx="2" formatCode="0.000">
                  <c:v>0.66332000000000013</c:v>
                </c:pt>
                <c:pt idx="3" formatCode="0.000">
                  <c:v>0.73738000000000015</c:v>
                </c:pt>
                <c:pt idx="4" formatCode="0.000">
                  <c:v>0.81144000000000016</c:v>
                </c:pt>
                <c:pt idx="5" formatCode="0.000">
                  <c:v>0.88550000000000018</c:v>
                </c:pt>
                <c:pt idx="6" formatCode="0.000">
                  <c:v>0.95956000000000019</c:v>
                </c:pt>
                <c:pt idx="7" formatCode="0.000">
                  <c:v>1.0336200000000002</c:v>
                </c:pt>
                <c:pt idx="8" formatCode="0.000">
                  <c:v>1.1076800000000002</c:v>
                </c:pt>
                <c:pt idx="9" formatCode="0.000">
                  <c:v>1.1817400000000002</c:v>
                </c:pt>
                <c:pt idx="10" formatCode="0.000">
                  <c:v>1.2558000000000002</c:v>
                </c:pt>
                <c:pt idx="11" formatCode="0.000">
                  <c:v>1.2880000000000003</c:v>
                </c:pt>
                <c:pt idx="12" formatCode="0.000">
                  <c:v>1.2880000000000003</c:v>
                </c:pt>
                <c:pt idx="13" formatCode="0.000">
                  <c:v>1.2880000000000003</c:v>
                </c:pt>
                <c:pt idx="14" formatCode="0.000">
                  <c:v>1.2880000000000003</c:v>
                </c:pt>
                <c:pt idx="15" formatCode="0.000">
                  <c:v>1.2880000000000003</c:v>
                </c:pt>
                <c:pt idx="16" formatCode="0.000">
                  <c:v>1.2880000000000003</c:v>
                </c:pt>
                <c:pt idx="17" formatCode="0.000">
                  <c:v>1.2880000000000003</c:v>
                </c:pt>
                <c:pt idx="18" formatCode="0.000">
                  <c:v>1.2880000000000003</c:v>
                </c:pt>
                <c:pt idx="19" formatCode="0.000">
                  <c:v>1.2880000000000003</c:v>
                </c:pt>
                <c:pt idx="20" formatCode="0.000">
                  <c:v>1.2880000000000003</c:v>
                </c:pt>
                <c:pt idx="21" formatCode="0.000">
                  <c:v>1.2880000000000003</c:v>
                </c:pt>
                <c:pt idx="22" formatCode="0.000">
                  <c:v>1.2880000000000003</c:v>
                </c:pt>
                <c:pt idx="23" formatCode="0.000">
                  <c:v>1.2880000000000003</c:v>
                </c:pt>
                <c:pt idx="24" formatCode="0.000">
                  <c:v>1.2880000000000003</c:v>
                </c:pt>
                <c:pt idx="25" formatCode="0.000">
                  <c:v>1.2880000000000003</c:v>
                </c:pt>
                <c:pt idx="26" formatCode="0.000">
                  <c:v>1.2880000000000003</c:v>
                </c:pt>
                <c:pt idx="27" formatCode="0.000">
                  <c:v>1.2880000000000003</c:v>
                </c:pt>
                <c:pt idx="28" formatCode="0.000">
                  <c:v>1.2880000000000003</c:v>
                </c:pt>
                <c:pt idx="29" formatCode="0.000">
                  <c:v>1.2880000000000003</c:v>
                </c:pt>
                <c:pt idx="30" formatCode="0.000">
                  <c:v>1.2880000000000003</c:v>
                </c:pt>
                <c:pt idx="31" formatCode="0.000">
                  <c:v>1.2880000000000003</c:v>
                </c:pt>
                <c:pt idx="32" formatCode="0.000">
                  <c:v>1.2880000000000003</c:v>
                </c:pt>
                <c:pt idx="33" formatCode="0.000">
                  <c:v>1.2880000000000003</c:v>
                </c:pt>
                <c:pt idx="34" formatCode="0.000">
                  <c:v>1.2880000000000003</c:v>
                </c:pt>
                <c:pt idx="35" formatCode="0.000">
                  <c:v>1.2880000000000003</c:v>
                </c:pt>
                <c:pt idx="36" formatCode="0.000">
                  <c:v>1.2880000000000003</c:v>
                </c:pt>
                <c:pt idx="37" formatCode="0.000">
                  <c:v>1.2880000000000003</c:v>
                </c:pt>
                <c:pt idx="38" formatCode="0.000">
                  <c:v>1.2880000000000003</c:v>
                </c:pt>
                <c:pt idx="39" formatCode="0.000">
                  <c:v>1.2880000000000003</c:v>
                </c:pt>
                <c:pt idx="40" formatCode="0.000">
                  <c:v>1.2880000000000003</c:v>
                </c:pt>
                <c:pt idx="41" formatCode="0.000">
                  <c:v>1.2880000000000003</c:v>
                </c:pt>
                <c:pt idx="42" formatCode="0.000">
                  <c:v>1.2880000000000003</c:v>
                </c:pt>
                <c:pt idx="43" formatCode="0.000">
                  <c:v>1.2880000000000003</c:v>
                </c:pt>
                <c:pt idx="44" formatCode="0.000">
                  <c:v>1.2880000000000003</c:v>
                </c:pt>
                <c:pt idx="45" formatCode="0.000">
                  <c:v>1.2880000000000003</c:v>
                </c:pt>
                <c:pt idx="46" formatCode="0.000">
                  <c:v>1.2880000000000003</c:v>
                </c:pt>
                <c:pt idx="47" formatCode="0.000">
                  <c:v>1.2880000000000003</c:v>
                </c:pt>
                <c:pt idx="48" formatCode="0.000">
                  <c:v>1.2880000000000003</c:v>
                </c:pt>
                <c:pt idx="49" formatCode="0.000">
                  <c:v>1.2880000000000003</c:v>
                </c:pt>
                <c:pt idx="50" formatCode="0.000">
                  <c:v>1.2880000000000003</c:v>
                </c:pt>
                <c:pt idx="51" formatCode="0.000">
                  <c:v>1.2880000000000003</c:v>
                </c:pt>
                <c:pt idx="52" formatCode="0.000">
                  <c:v>1.2880000000000003</c:v>
                </c:pt>
                <c:pt idx="53" formatCode="0.000">
                  <c:v>1.2679245283018867</c:v>
                </c:pt>
                <c:pt idx="54" formatCode="0.000">
                  <c:v>1.2444444444444445</c:v>
                </c:pt>
                <c:pt idx="55" formatCode="0.000">
                  <c:v>1.2218181818181817</c:v>
                </c:pt>
                <c:pt idx="56" formatCode="0.000">
                  <c:v>1.2</c:v>
                </c:pt>
                <c:pt idx="57" formatCode="0.000">
                  <c:v>1.1789473684210527</c:v>
                </c:pt>
                <c:pt idx="58" formatCode="0.000">
                  <c:v>1.1586206896551725</c:v>
                </c:pt>
                <c:pt idx="59" formatCode="0.000">
                  <c:v>1.1389830508474577</c:v>
                </c:pt>
                <c:pt idx="60" formatCode="0.000">
                  <c:v>1.1200000000000001</c:v>
                </c:pt>
                <c:pt idx="61" formatCode="0.000">
                  <c:v>1.1016393442622952</c:v>
                </c:pt>
                <c:pt idx="62" formatCode="0.000">
                  <c:v>1.0838709677419356</c:v>
                </c:pt>
                <c:pt idx="63" formatCode="0.000">
                  <c:v>1.0666666666666667</c:v>
                </c:pt>
                <c:pt idx="64" formatCode="0.000">
                  <c:v>1.05</c:v>
                </c:pt>
                <c:pt idx="65" formatCode="0.000">
                  <c:v>1.0338461538461539</c:v>
                </c:pt>
                <c:pt idx="66" formatCode="0.000">
                  <c:v>1.0181818181818183</c:v>
                </c:pt>
                <c:pt idx="67" formatCode="0.000">
                  <c:v>1.0029850746268656</c:v>
                </c:pt>
                <c:pt idx="68" formatCode="0.000">
                  <c:v>0.9882352941176471</c:v>
                </c:pt>
                <c:pt idx="69" formatCode="0.000">
                  <c:v>0.97391304347826102</c:v>
                </c:pt>
                <c:pt idx="70" formatCode="0.000">
                  <c:v>0.96000000000000008</c:v>
                </c:pt>
                <c:pt idx="71" formatCode="0.000">
                  <c:v>0.94647887323943669</c:v>
                </c:pt>
                <c:pt idx="72" formatCode="0.000">
                  <c:v>0.93333333333333346</c:v>
                </c:pt>
                <c:pt idx="73" formatCode="0.000">
                  <c:v>0.92054794520547956</c:v>
                </c:pt>
                <c:pt idx="74" formatCode="0.000">
                  <c:v>0.90810810810810816</c:v>
                </c:pt>
                <c:pt idx="75" formatCode="0.000">
                  <c:v>0.89600000000000002</c:v>
                </c:pt>
                <c:pt idx="76" formatCode="0.000">
                  <c:v>0.88421052631578956</c:v>
                </c:pt>
                <c:pt idx="77" formatCode="0.000">
                  <c:v>0.8727272727272728</c:v>
                </c:pt>
                <c:pt idx="78" formatCode="0.000">
                  <c:v>0.86153846153846159</c:v>
                </c:pt>
                <c:pt idx="79" formatCode="0.000">
                  <c:v>0.85063291139240504</c:v>
                </c:pt>
                <c:pt idx="80" formatCode="0.000">
                  <c:v>0.84</c:v>
                </c:pt>
                <c:pt idx="81" formatCode="0.000">
                  <c:v>0.82962962962962961</c:v>
                </c:pt>
                <c:pt idx="82" formatCode="0.000">
                  <c:v>0.81951219512195128</c:v>
                </c:pt>
                <c:pt idx="83" formatCode="0.000">
                  <c:v>0.80963855421686759</c:v>
                </c:pt>
                <c:pt idx="84" formatCode="0.000">
                  <c:v>0.8</c:v>
                </c:pt>
                <c:pt idx="85" formatCode="0.000">
                  <c:v>0.7905882352941177</c:v>
                </c:pt>
                <c:pt idx="86" formatCode="0.000">
                  <c:v>0.7813953488372094</c:v>
                </c:pt>
                <c:pt idx="87" formatCode="0.000">
                  <c:v>0.77241379310344838</c:v>
                </c:pt>
                <c:pt idx="88" formatCode="0.000">
                  <c:v>0.76363636363636367</c:v>
                </c:pt>
                <c:pt idx="89" formatCode="0.000">
                  <c:v>0.75505617977528094</c:v>
                </c:pt>
                <c:pt idx="90" formatCode="0.000">
                  <c:v>0.7466666666666667</c:v>
                </c:pt>
                <c:pt idx="91" formatCode="0.000">
                  <c:v>0.7384615384615385</c:v>
                </c:pt>
                <c:pt idx="92" formatCode="0.000">
                  <c:v>0.73043478260869565</c:v>
                </c:pt>
                <c:pt idx="93" formatCode="0.000">
                  <c:v>0.72258064516129028</c:v>
                </c:pt>
                <c:pt idx="94" formatCode="0.000">
                  <c:v>0.71489361702127663</c:v>
                </c:pt>
                <c:pt idx="95" formatCode="0.000">
                  <c:v>0.70736842105263165</c:v>
                </c:pt>
                <c:pt idx="96" formatCode="0.000">
                  <c:v>0.70000000000000007</c:v>
                </c:pt>
                <c:pt idx="97" formatCode="0.000">
                  <c:v>0.69278350515463927</c:v>
                </c:pt>
                <c:pt idx="98" formatCode="0.000">
                  <c:v>0.68571428571428572</c:v>
                </c:pt>
                <c:pt idx="99" formatCode="0.000">
                  <c:v>0.67878787878787883</c:v>
                </c:pt>
                <c:pt idx="100" formatCode="0.000">
                  <c:v>0.67200000000000004</c:v>
                </c:pt>
                <c:pt idx="101" formatCode="0.000">
                  <c:v>0.66534653465346538</c:v>
                </c:pt>
                <c:pt idx="102" formatCode="0.000">
                  <c:v>0.6588235294117647</c:v>
                </c:pt>
                <c:pt idx="103" formatCode="0.000">
                  <c:v>0.65242718446601944</c:v>
                </c:pt>
                <c:pt idx="104" formatCode="0.000">
                  <c:v>0.64615384615384619</c:v>
                </c:pt>
                <c:pt idx="105" formatCode="0.000">
                  <c:v>0.64</c:v>
                </c:pt>
                <c:pt idx="106" formatCode="0.000">
                  <c:v>0.63396226415094337</c:v>
                </c:pt>
                <c:pt idx="107" formatCode="0.000">
                  <c:v>0.62803738317757007</c:v>
                </c:pt>
                <c:pt idx="108" formatCode="0.000">
                  <c:v>0.62222222222222223</c:v>
                </c:pt>
                <c:pt idx="109" formatCode="0.000">
                  <c:v>0.61651376146788994</c:v>
                </c:pt>
                <c:pt idx="110" formatCode="0.000">
                  <c:v>0.61090909090909085</c:v>
                </c:pt>
                <c:pt idx="111" formatCode="0.000">
                  <c:v>0.60540540540540544</c:v>
                </c:pt>
                <c:pt idx="112" formatCode="0.000">
                  <c:v>0.6</c:v>
                </c:pt>
                <c:pt idx="113" formatCode="0.000">
                  <c:v>0.59469026548672577</c:v>
                </c:pt>
                <c:pt idx="114" formatCode="0.000">
                  <c:v>0.58947368421052637</c:v>
                </c:pt>
                <c:pt idx="115" formatCode="0.000">
                  <c:v>0.58434782608695657</c:v>
                </c:pt>
                <c:pt idx="116" formatCode="0.000">
                  <c:v>0.57931034482758625</c:v>
                </c:pt>
                <c:pt idx="117" formatCode="0.000">
                  <c:v>0.57435897435897443</c:v>
                </c:pt>
                <c:pt idx="118" formatCode="0.000">
                  <c:v>0.56949152542372883</c:v>
                </c:pt>
                <c:pt idx="119" formatCode="0.000">
                  <c:v>0.56470588235294128</c:v>
                </c:pt>
                <c:pt idx="120" formatCode="0.000">
                  <c:v>0.56000000000000005</c:v>
                </c:pt>
                <c:pt idx="121" formatCode="0.000">
                  <c:v>0.55537190082644639</c:v>
                </c:pt>
                <c:pt idx="122" formatCode="0.000">
                  <c:v>0.55081967213114758</c:v>
                </c:pt>
                <c:pt idx="123" formatCode="0.000">
                  <c:v>0.54634146341463419</c:v>
                </c:pt>
                <c:pt idx="124" formatCode="0.000">
                  <c:v>0.54193548387096779</c:v>
                </c:pt>
                <c:pt idx="125" formatCode="0.000">
                  <c:v>0.53760000000000008</c:v>
                </c:pt>
                <c:pt idx="126" formatCode="0.000">
                  <c:v>0.53333333333333333</c:v>
                </c:pt>
                <c:pt idx="127" formatCode="0.000">
                  <c:v>0.52913385826771653</c:v>
                </c:pt>
                <c:pt idx="128" formatCode="0.000">
                  <c:v>0.52500000000000002</c:v>
                </c:pt>
                <c:pt idx="129" formatCode="0.000">
                  <c:v>0.52093023255813953</c:v>
                </c:pt>
                <c:pt idx="130" formatCode="0.000">
                  <c:v>0.51692307692307693</c:v>
                </c:pt>
                <c:pt idx="131" formatCode="0.000">
                  <c:v>0.51297709923664125</c:v>
                </c:pt>
                <c:pt idx="132" formatCode="0.000">
                  <c:v>0.50909090909090915</c:v>
                </c:pt>
                <c:pt idx="133" formatCode="0.000">
                  <c:v>0.50526315789473686</c:v>
                </c:pt>
                <c:pt idx="134" formatCode="0.000">
                  <c:v>0.5014925373134328</c:v>
                </c:pt>
                <c:pt idx="135" formatCode="0.000">
                  <c:v>0.49777777777777776</c:v>
                </c:pt>
                <c:pt idx="136" formatCode="0.000">
                  <c:v>0.49411764705882355</c:v>
                </c:pt>
                <c:pt idx="137" formatCode="0.000">
                  <c:v>0.49051094890510949</c:v>
                </c:pt>
                <c:pt idx="138" formatCode="0.000">
                  <c:v>0.48695652173913051</c:v>
                </c:pt>
                <c:pt idx="139" formatCode="0.000">
                  <c:v>0.48345323741007201</c:v>
                </c:pt>
                <c:pt idx="140" formatCode="0.000">
                  <c:v>0.48000000000000004</c:v>
                </c:pt>
                <c:pt idx="141" formatCode="0.000">
                  <c:v>0.47659574468085114</c:v>
                </c:pt>
                <c:pt idx="142" formatCode="0.000">
                  <c:v>0.47323943661971835</c:v>
                </c:pt>
                <c:pt idx="143" formatCode="0.000">
                  <c:v>0.46993006993006997</c:v>
                </c:pt>
                <c:pt idx="144" formatCode="0.000">
                  <c:v>0.46666666666666673</c:v>
                </c:pt>
                <c:pt idx="145" formatCode="0.000">
                  <c:v>0.46344827586206899</c:v>
                </c:pt>
                <c:pt idx="146" formatCode="0.000">
                  <c:v>0.46027397260273978</c:v>
                </c:pt>
                <c:pt idx="147" formatCode="0.000">
                  <c:v>0.45714285714285718</c:v>
                </c:pt>
                <c:pt idx="148" formatCode="0.000">
                  <c:v>0.45405405405405408</c:v>
                </c:pt>
                <c:pt idx="149" formatCode="0.000">
                  <c:v>0.45100671140939602</c:v>
                </c:pt>
                <c:pt idx="150" formatCode="0.000">
                  <c:v>0.44800000000000001</c:v>
                </c:pt>
                <c:pt idx="151" formatCode="0.000">
                  <c:v>0.4450331125827815</c:v>
                </c:pt>
                <c:pt idx="152" formatCode="0.000">
                  <c:v>0.44210526315789478</c:v>
                </c:pt>
                <c:pt idx="153" formatCode="0.000">
                  <c:v>0.4392156862745098</c:v>
                </c:pt>
                <c:pt idx="154" formatCode="0.000">
                  <c:v>0.4363636363636364</c:v>
                </c:pt>
                <c:pt idx="155" formatCode="0.000">
                  <c:v>0.43354838709677423</c:v>
                </c:pt>
                <c:pt idx="156" formatCode="0.000">
                  <c:v>0.43076923076923079</c:v>
                </c:pt>
                <c:pt idx="157" formatCode="0.000">
                  <c:v>0.42802547770700639</c:v>
                </c:pt>
                <c:pt idx="158" formatCode="0.000">
                  <c:v>0.42531645569620252</c:v>
                </c:pt>
                <c:pt idx="159" formatCode="0.000">
                  <c:v>0.42264150943396228</c:v>
                </c:pt>
                <c:pt idx="160" formatCode="0.000">
                  <c:v>0.42</c:v>
                </c:pt>
                <c:pt idx="161" formatCode="0.000">
                  <c:v>0.41739130434782606</c:v>
                </c:pt>
                <c:pt idx="162" formatCode="0.000">
                  <c:v>0.4148148148148148</c:v>
                </c:pt>
                <c:pt idx="163" formatCode="0.000">
                  <c:v>0.41226993865030681</c:v>
                </c:pt>
                <c:pt idx="164" formatCode="0.000">
                  <c:v>0.40975609756097564</c:v>
                </c:pt>
                <c:pt idx="165" formatCode="0.000">
                  <c:v>0.40727272727272734</c:v>
                </c:pt>
                <c:pt idx="166" formatCode="0.000">
                  <c:v>0.40481927710843379</c:v>
                </c:pt>
                <c:pt idx="167" formatCode="0.000">
                  <c:v>0.40239520958083835</c:v>
                </c:pt>
                <c:pt idx="168" formatCode="0.000">
                  <c:v>0.4</c:v>
                </c:pt>
                <c:pt idx="169" formatCode="0.000">
                  <c:v>0.3976331360946746</c:v>
                </c:pt>
                <c:pt idx="170" formatCode="0.000">
                  <c:v>0.39529411764705885</c:v>
                </c:pt>
                <c:pt idx="171" formatCode="0.000">
                  <c:v>0.39298245614035093</c:v>
                </c:pt>
                <c:pt idx="172" formatCode="0.000">
                  <c:v>0.3906976744186047</c:v>
                </c:pt>
                <c:pt idx="173" formatCode="0.000">
                  <c:v>0.38843930635838153</c:v>
                </c:pt>
                <c:pt idx="174" formatCode="0.000">
                  <c:v>0.38620689655172419</c:v>
                </c:pt>
                <c:pt idx="175" formatCode="0.000">
                  <c:v>0.38400000000000001</c:v>
                </c:pt>
                <c:pt idx="176" formatCode="0.000">
                  <c:v>0.38181818181818183</c:v>
                </c:pt>
                <c:pt idx="177" formatCode="0.000">
                  <c:v>0.37966101694915255</c:v>
                </c:pt>
                <c:pt idx="178" formatCode="0.000">
                  <c:v>0.37752808988764047</c:v>
                </c:pt>
                <c:pt idx="179" formatCode="0.000">
                  <c:v>0.37541899441340781</c:v>
                </c:pt>
                <c:pt idx="180" formatCode="0.000">
                  <c:v>0.37333333333333335</c:v>
                </c:pt>
                <c:pt idx="181" formatCode="0.000">
                  <c:v>0.37127071823204422</c:v>
                </c:pt>
                <c:pt idx="182" formatCode="0.000">
                  <c:v>0.36923076923076925</c:v>
                </c:pt>
                <c:pt idx="183" formatCode="0.000">
                  <c:v>0.36721311475409835</c:v>
                </c:pt>
                <c:pt idx="184" formatCode="0.000">
                  <c:v>0.36521739130434783</c:v>
                </c:pt>
                <c:pt idx="185" formatCode="0.000">
                  <c:v>0.36324324324324325</c:v>
                </c:pt>
                <c:pt idx="186" formatCode="0.000">
                  <c:v>0.36129032258064514</c:v>
                </c:pt>
                <c:pt idx="187" formatCode="0.000">
                  <c:v>0.35935828877005349</c:v>
                </c:pt>
                <c:pt idx="188" formatCode="0.000">
                  <c:v>0.35744680851063831</c:v>
                </c:pt>
                <c:pt idx="189" formatCode="0.000">
                  <c:v>0.35555555555555557</c:v>
                </c:pt>
                <c:pt idx="190" formatCode="0.000">
                  <c:v>0.35368421052631582</c:v>
                </c:pt>
                <c:pt idx="191" formatCode="0.000">
                  <c:v>0.35183246073298435</c:v>
                </c:pt>
                <c:pt idx="192" formatCode="0.000">
                  <c:v>0.35000000000000003</c:v>
                </c:pt>
                <c:pt idx="193" formatCode="0.000">
                  <c:v>0.34818652849740939</c:v>
                </c:pt>
                <c:pt idx="194" formatCode="0.000">
                  <c:v>0.34639175257731963</c:v>
                </c:pt>
                <c:pt idx="195" formatCode="0.000">
                  <c:v>0.34461538461538466</c:v>
                </c:pt>
                <c:pt idx="196" formatCode="0.000">
                  <c:v>0.34285714285714286</c:v>
                </c:pt>
                <c:pt idx="197" formatCode="0.000">
                  <c:v>0.34111675126903557</c:v>
                </c:pt>
                <c:pt idx="198" formatCode="0.000">
                  <c:v>0.33939393939393941</c:v>
                </c:pt>
                <c:pt idx="199" formatCode="0.000">
                  <c:v>0.33768844221105532</c:v>
                </c:pt>
                <c:pt idx="200" formatCode="0.000">
                  <c:v>0.33600000000000002</c:v>
                </c:pt>
                <c:pt idx="201" formatCode="0.000">
                  <c:v>0.33432835820895529</c:v>
                </c:pt>
                <c:pt idx="202" formatCode="0.000">
                  <c:v>0.33267326732673269</c:v>
                </c:pt>
                <c:pt idx="203" formatCode="0.000">
                  <c:v>0.33103448275862074</c:v>
                </c:pt>
                <c:pt idx="204" formatCode="0.000">
                  <c:v>0.32941176470588235</c:v>
                </c:pt>
                <c:pt idx="205" formatCode="0.000">
                  <c:v>0.32780487804878056</c:v>
                </c:pt>
                <c:pt idx="206" formatCode="0.000">
                  <c:v>0.32621359223300972</c:v>
                </c:pt>
                <c:pt idx="207" formatCode="0.000">
                  <c:v>0.32463768115942032</c:v>
                </c:pt>
                <c:pt idx="208" formatCode="0.000">
                  <c:v>0.32307692307692309</c:v>
                </c:pt>
                <c:pt idx="209" formatCode="0.000">
                  <c:v>0.32153110047846895</c:v>
                </c:pt>
                <c:pt idx="210" formatCode="0.000">
                  <c:v>0.32</c:v>
                </c:pt>
                <c:pt idx="211" formatCode="0.000">
                  <c:v>0.31848341232227489</c:v>
                </c:pt>
                <c:pt idx="212" formatCode="0.000">
                  <c:v>0.31698113207547168</c:v>
                </c:pt>
                <c:pt idx="213" formatCode="0.000">
                  <c:v>0.3154929577464789</c:v>
                </c:pt>
                <c:pt idx="214" formatCode="0.000">
                  <c:v>0.31401869158878504</c:v>
                </c:pt>
                <c:pt idx="215" formatCode="0.000">
                  <c:v>0.31255813953488376</c:v>
                </c:pt>
                <c:pt idx="216" formatCode="0.000">
                  <c:v>0.31111111111111112</c:v>
                </c:pt>
                <c:pt idx="217" formatCode="0.000">
                  <c:v>0.30967741935483872</c:v>
                </c:pt>
                <c:pt idx="218" formatCode="0.000">
                  <c:v>0.30825688073394497</c:v>
                </c:pt>
                <c:pt idx="219" formatCode="0.000">
                  <c:v>0.30684931506849317</c:v>
                </c:pt>
                <c:pt idx="220" formatCode="0.000">
                  <c:v>0.30545454545454542</c:v>
                </c:pt>
                <c:pt idx="221" formatCode="0.000">
                  <c:v>0.30407239819004528</c:v>
                </c:pt>
                <c:pt idx="222" formatCode="0.000">
                  <c:v>0.30270270270270272</c:v>
                </c:pt>
                <c:pt idx="223" formatCode="0.000">
                  <c:v>0.30134529147982064</c:v>
                </c:pt>
                <c:pt idx="224" formatCode="0.000">
                  <c:v>0.3</c:v>
                </c:pt>
                <c:pt idx="225" formatCode="0.000">
                  <c:v>0.29866666666666669</c:v>
                </c:pt>
                <c:pt idx="226" formatCode="0.000">
                  <c:v>0.29734513274336288</c:v>
                </c:pt>
                <c:pt idx="227" formatCode="0.000">
                  <c:v>0.2960352422907489</c:v>
                </c:pt>
                <c:pt idx="228" formatCode="0.000">
                  <c:v>0.29473684210526319</c:v>
                </c:pt>
                <c:pt idx="229" formatCode="0.000">
                  <c:v>0.29344978165938868</c:v>
                </c:pt>
                <c:pt idx="230" formatCode="0.000">
                  <c:v>0.29217391304347828</c:v>
                </c:pt>
                <c:pt idx="231" formatCode="0.000">
                  <c:v>0.29090909090909089</c:v>
                </c:pt>
                <c:pt idx="232" formatCode="0.000">
                  <c:v>0.28965517241379313</c:v>
                </c:pt>
                <c:pt idx="233" formatCode="0.000">
                  <c:v>0.28841201716738196</c:v>
                </c:pt>
                <c:pt idx="234" formatCode="0.000">
                  <c:v>0.28717948717948721</c:v>
                </c:pt>
                <c:pt idx="235" formatCode="0.000">
                  <c:v>0.28595744680851065</c:v>
                </c:pt>
                <c:pt idx="236" formatCode="0.000">
                  <c:v>0.28474576271186441</c:v>
                </c:pt>
                <c:pt idx="237" formatCode="0.000">
                  <c:v>0.28354430379746837</c:v>
                </c:pt>
                <c:pt idx="238" formatCode="0.000">
                  <c:v>0.28235294117647064</c:v>
                </c:pt>
                <c:pt idx="239" formatCode="0.000">
                  <c:v>0.28117154811715483</c:v>
                </c:pt>
                <c:pt idx="240" formatCode="0.000">
                  <c:v>0.28000000000000003</c:v>
                </c:pt>
                <c:pt idx="241" formatCode="0.000">
                  <c:v>0.27883817427385893</c:v>
                </c:pt>
                <c:pt idx="242" formatCode="0.000">
                  <c:v>0.27768595041322319</c:v>
                </c:pt>
                <c:pt idx="243" formatCode="0.000">
                  <c:v>0.27654320987654318</c:v>
                </c:pt>
                <c:pt idx="244" formatCode="0.000">
                  <c:v>0.27540983606557379</c:v>
                </c:pt>
                <c:pt idx="245" formatCode="0.000">
                  <c:v>0.2742857142857143</c:v>
                </c:pt>
                <c:pt idx="246" formatCode="0.000">
                  <c:v>0.27317073170731709</c:v>
                </c:pt>
                <c:pt idx="247" formatCode="0.000">
                  <c:v>0.27206477732793521</c:v>
                </c:pt>
                <c:pt idx="248" formatCode="0.000">
                  <c:v>0.2709677419354839</c:v>
                </c:pt>
                <c:pt idx="249" formatCode="0.000">
                  <c:v>0.26987951807228916</c:v>
                </c:pt>
                <c:pt idx="250" formatCode="0.000">
                  <c:v>0.26880000000000004</c:v>
                </c:pt>
                <c:pt idx="251" formatCode="0.000">
                  <c:v>0.26772908366533871</c:v>
                </c:pt>
                <c:pt idx="252" formatCode="0.000">
                  <c:v>0.26666666666666666</c:v>
                </c:pt>
                <c:pt idx="253" formatCode="0.000">
                  <c:v>0.26561264822134389</c:v>
                </c:pt>
                <c:pt idx="254" formatCode="0.000">
                  <c:v>0.26456692913385826</c:v>
                </c:pt>
                <c:pt idx="255" formatCode="0.000">
                  <c:v>0.2635294117647059</c:v>
                </c:pt>
                <c:pt idx="256" formatCode="0.000">
                  <c:v>0.26250000000000001</c:v>
                </c:pt>
                <c:pt idx="257" formatCode="0.000">
                  <c:v>0.2614785992217899</c:v>
                </c:pt>
                <c:pt idx="258" formatCode="0.000">
                  <c:v>0.26046511627906976</c:v>
                </c:pt>
                <c:pt idx="259" formatCode="0.000">
                  <c:v>0.25945945945945947</c:v>
                </c:pt>
                <c:pt idx="260" formatCode="0.000">
                  <c:v>0.25846153846153846</c:v>
                </c:pt>
                <c:pt idx="261" formatCode="0.000">
                  <c:v>0.25747126436781614</c:v>
                </c:pt>
                <c:pt idx="262" formatCode="0.000">
                  <c:v>0.25648854961832063</c:v>
                </c:pt>
                <c:pt idx="263" formatCode="0.000">
                  <c:v>0.25551330798479088</c:v>
                </c:pt>
                <c:pt idx="264" formatCode="0.000">
                  <c:v>0.25454545454545457</c:v>
                </c:pt>
                <c:pt idx="265" formatCode="0.000">
                  <c:v>0.25358490566037739</c:v>
                </c:pt>
                <c:pt idx="266" formatCode="0.000">
                  <c:v>0.25263157894736843</c:v>
                </c:pt>
                <c:pt idx="267" formatCode="0.000">
                  <c:v>0.25168539325842698</c:v>
                </c:pt>
                <c:pt idx="268" formatCode="0.000">
                  <c:v>0.2507462686567164</c:v>
                </c:pt>
                <c:pt idx="269" formatCode="0.000">
                  <c:v>0.24981412639405207</c:v>
                </c:pt>
                <c:pt idx="270" formatCode="0.000">
                  <c:v>0.24888888888888888</c:v>
                </c:pt>
                <c:pt idx="271" formatCode="0.000">
                  <c:v>0.24797047970479708</c:v>
                </c:pt>
                <c:pt idx="272" formatCode="0.000">
                  <c:v>0.24705882352941178</c:v>
                </c:pt>
                <c:pt idx="273" formatCode="0.000">
                  <c:v>0.24615384615384617</c:v>
                </c:pt>
                <c:pt idx="274" formatCode="0.000">
                  <c:v>0.24525547445255474</c:v>
                </c:pt>
                <c:pt idx="275" formatCode="0.000">
                  <c:v>0.24436363636363637</c:v>
                </c:pt>
                <c:pt idx="276" formatCode="0.000">
                  <c:v>0.24347826086956526</c:v>
                </c:pt>
                <c:pt idx="277" formatCode="0.000">
                  <c:v>0.24259927797833936</c:v>
                </c:pt>
                <c:pt idx="278" formatCode="0.000">
                  <c:v>0.24172661870503601</c:v>
                </c:pt>
                <c:pt idx="279" formatCode="0.000">
                  <c:v>0.24086021505376345</c:v>
                </c:pt>
                <c:pt idx="280" formatCode="0.000">
                  <c:v>0.24000000000000002</c:v>
                </c:pt>
                <c:pt idx="281" formatCode="0.000">
                  <c:v>0.23914590747330963</c:v>
                </c:pt>
                <c:pt idx="282" formatCode="0.000">
                  <c:v>0.23829787234042557</c:v>
                </c:pt>
                <c:pt idx="283" formatCode="0.000">
                  <c:v>0.23745583038869258</c:v>
                </c:pt>
                <c:pt idx="284" formatCode="0.000">
                  <c:v>0.23661971830985917</c:v>
                </c:pt>
                <c:pt idx="285" formatCode="0.000">
                  <c:v>0.23578947368421052</c:v>
                </c:pt>
                <c:pt idx="286" formatCode="0.000">
                  <c:v>0.23496503496503499</c:v>
                </c:pt>
                <c:pt idx="287" formatCode="0.000">
                  <c:v>0.23414634146341465</c:v>
                </c:pt>
                <c:pt idx="288" formatCode="0.000">
                  <c:v>0.23333333333333336</c:v>
                </c:pt>
                <c:pt idx="289" formatCode="0.000">
                  <c:v>0.23252595155709344</c:v>
                </c:pt>
                <c:pt idx="290" formatCode="0.000">
                  <c:v>0.2317241379310345</c:v>
                </c:pt>
                <c:pt idx="291" formatCode="0.000">
                  <c:v>0.2309278350515464</c:v>
                </c:pt>
                <c:pt idx="292" formatCode="0.000">
                  <c:v>0.23013698630136989</c:v>
                </c:pt>
                <c:pt idx="293" formatCode="0.000">
                  <c:v>0.22935153583617748</c:v>
                </c:pt>
                <c:pt idx="294" formatCode="0.000">
                  <c:v>0.22857142857142859</c:v>
                </c:pt>
                <c:pt idx="295" formatCode="0.000">
                  <c:v>0.22779661016949151</c:v>
                </c:pt>
                <c:pt idx="296" formatCode="0.000">
                  <c:v>0.22702702702702704</c:v>
                </c:pt>
                <c:pt idx="297" formatCode="0.000">
                  <c:v>0.22626262626262625</c:v>
                </c:pt>
                <c:pt idx="298" formatCode="0.000">
                  <c:v>0.22550335570469801</c:v>
                </c:pt>
                <c:pt idx="299" formatCode="0.000">
                  <c:v>0.22474916387959867</c:v>
                </c:pt>
                <c:pt idx="300" formatCode="0.000">
                  <c:v>0.224</c:v>
                </c:pt>
                <c:pt idx="301" formatCode="0.000">
                  <c:v>0.2232558139534884</c:v>
                </c:pt>
                <c:pt idx="302" formatCode="0.000">
                  <c:v>0.22251655629139075</c:v>
                </c:pt>
                <c:pt idx="303" formatCode="0.000">
                  <c:v>0.22178217821782181</c:v>
                </c:pt>
                <c:pt idx="304" formatCode="0.000">
                  <c:v>0.22105263157894739</c:v>
                </c:pt>
                <c:pt idx="305" formatCode="0.000">
                  <c:v>0.22032786885245903</c:v>
                </c:pt>
                <c:pt idx="306" formatCode="0.000">
                  <c:v>0.2196078431372549</c:v>
                </c:pt>
                <c:pt idx="307" formatCode="0.000">
                  <c:v>0.21889250814332251</c:v>
                </c:pt>
                <c:pt idx="308" formatCode="0.000">
                  <c:v>0.2181818181818182</c:v>
                </c:pt>
                <c:pt idx="309" formatCode="0.000">
                  <c:v>0.21747572815533983</c:v>
                </c:pt>
                <c:pt idx="310" formatCode="0.000">
                  <c:v>0.21677419354838712</c:v>
                </c:pt>
                <c:pt idx="311" formatCode="0.000">
                  <c:v>0.21607717041800645</c:v>
                </c:pt>
                <c:pt idx="312" formatCode="0.000">
                  <c:v>0.2153846153846154</c:v>
                </c:pt>
                <c:pt idx="313" formatCode="0.000">
                  <c:v>0.21469648562300322</c:v>
                </c:pt>
                <c:pt idx="314" formatCode="0.000">
                  <c:v>0.21401273885350319</c:v>
                </c:pt>
                <c:pt idx="315" formatCode="0.000">
                  <c:v>0.21333333333333335</c:v>
                </c:pt>
                <c:pt idx="316" formatCode="0.000">
                  <c:v>0.21265822784810126</c:v>
                </c:pt>
                <c:pt idx="317" formatCode="0.000">
                  <c:v>0.21198738170347006</c:v>
                </c:pt>
                <c:pt idx="318" formatCode="0.000">
                  <c:v>0.21132075471698114</c:v>
                </c:pt>
                <c:pt idx="319" formatCode="0.000">
                  <c:v>0.21065830721003137</c:v>
                </c:pt>
                <c:pt idx="320" formatCode="0.000">
                  <c:v>0.21</c:v>
                </c:pt>
                <c:pt idx="321" formatCode="0.000">
                  <c:v>0.20934579439252338</c:v>
                </c:pt>
                <c:pt idx="322" formatCode="0.000">
                  <c:v>0.20869565217391303</c:v>
                </c:pt>
                <c:pt idx="323" formatCode="0.000">
                  <c:v>0.2080495356037152</c:v>
                </c:pt>
                <c:pt idx="324" formatCode="0.000">
                  <c:v>0.2074074074074074</c:v>
                </c:pt>
                <c:pt idx="325" formatCode="0.000">
                  <c:v>0.20676923076923079</c:v>
                </c:pt>
                <c:pt idx="326" formatCode="0.000">
                  <c:v>0.20613496932515341</c:v>
                </c:pt>
                <c:pt idx="327" formatCode="0.000">
                  <c:v>0.20550458715596331</c:v>
                </c:pt>
                <c:pt idx="328" formatCode="0.000">
                  <c:v>0.20487804878048782</c:v>
                </c:pt>
                <c:pt idx="329" formatCode="0.000">
                  <c:v>0.20425531914893619</c:v>
                </c:pt>
                <c:pt idx="330" formatCode="0.000">
                  <c:v>0.20363636363636367</c:v>
                </c:pt>
                <c:pt idx="331" formatCode="0.000">
                  <c:v>0.20240779109354604</c:v>
                </c:pt>
                <c:pt idx="332" formatCode="0.000">
                  <c:v>0.20119030338220353</c:v>
                </c:pt>
                <c:pt idx="333" formatCode="0.000">
                  <c:v>0.1999837675513351</c:v>
                </c:pt>
                <c:pt idx="334" formatCode="0.000">
                  <c:v>0.1987880526372405</c:v>
                </c:pt>
                <c:pt idx="335" formatCode="0.000">
                  <c:v>0.19760302962797952</c:v>
                </c:pt>
                <c:pt idx="336" formatCode="0.000">
                  <c:v>0.19642857142857145</c:v>
                </c:pt>
                <c:pt idx="337" formatCode="0.000">
                  <c:v>0.19526455282691577</c:v>
                </c:pt>
                <c:pt idx="338" formatCode="0.000">
                  <c:v>0.19411085046041807</c:v>
                </c:pt>
                <c:pt idx="339" formatCode="0.000">
                  <c:v>0.1929673427833033</c:v>
                </c:pt>
                <c:pt idx="340" formatCode="0.000">
                  <c:v>0.1918339100346021</c:v>
                </c:pt>
                <c:pt idx="341" formatCode="0.000">
                  <c:v>0.19071043420679215</c:v>
                </c:pt>
                <c:pt idx="342" formatCode="0.000">
                  <c:v>0.18959679901508159</c:v>
                </c:pt>
                <c:pt idx="343" formatCode="0.000">
                  <c:v>0.18849288986731719</c:v>
                </c:pt>
                <c:pt idx="344" formatCode="0.000">
                  <c:v>0.18739859383450516</c:v>
                </c:pt>
                <c:pt idx="345" formatCode="0.000">
                  <c:v>0.18631379962192815</c:v>
                </c:pt>
                <c:pt idx="346" formatCode="0.000">
                  <c:v>0.18523839754084667</c:v>
                </c:pt>
                <c:pt idx="347" formatCode="0.000">
                  <c:v>0.1841722794807697</c:v>
                </c:pt>
                <c:pt idx="348" formatCode="0.000">
                  <c:v>0.18311533888228299</c:v>
                </c:pt>
                <c:pt idx="349" formatCode="0.000">
                  <c:v>0.18206747071042109</c:v>
                </c:pt>
                <c:pt idx="350" formatCode="0.000">
                  <c:v>0.18102857142857143</c:v>
                </c:pt>
                <c:pt idx="351" formatCode="0.000">
                  <c:v>0.17999853897289797</c:v>
                </c:pt>
                <c:pt idx="352" formatCode="0.000">
                  <c:v>0.17897727272727273</c:v>
                </c:pt>
                <c:pt idx="353" formatCode="0.000">
                  <c:v>0.17796467349870396</c:v>
                </c:pt>
                <c:pt idx="354" formatCode="0.000">
                  <c:v>0.17696064349324905</c:v>
                </c:pt>
                <c:pt idx="355" formatCode="0.000">
                  <c:v>0.17596508629240232</c:v>
                </c:pt>
                <c:pt idx="356" formatCode="0.000">
                  <c:v>0.17497790682994571</c:v>
                </c:pt>
                <c:pt idx="357" formatCode="0.000">
                  <c:v>0.17399901136925358</c:v>
                </c:pt>
                <c:pt idx="358" formatCode="0.000">
                  <c:v>0.17302830748103992</c:v>
                </c:pt>
                <c:pt idx="359" formatCode="0.000">
                  <c:v>0.17206570402153926</c:v>
                </c:pt>
                <c:pt idx="360" formatCode="0.000">
                  <c:v>0.1711111111111111</c:v>
                </c:pt>
                <c:pt idx="361" formatCode="0.000">
                  <c:v>0.17016444011325879</c:v>
                </c:pt>
                <c:pt idx="362" formatCode="0.000">
                  <c:v>0.16922560361405328</c:v>
                </c:pt>
                <c:pt idx="363" formatCode="0.000">
                  <c:v>0.16829451540195342</c:v>
                </c:pt>
                <c:pt idx="364" formatCode="0.000">
                  <c:v>0.16737109044801352</c:v>
                </c:pt>
                <c:pt idx="365" formatCode="0.000">
                  <c:v>0.16645524488647026</c:v>
                </c:pt>
                <c:pt idx="366" formatCode="0.000">
                  <c:v>0.16554689599570005</c:v>
                </c:pt>
                <c:pt idx="367" formatCode="0.000">
                  <c:v>0.16464596217953953</c:v>
                </c:pt>
                <c:pt idx="368" formatCode="0.000">
                  <c:v>0.16375236294896028</c:v>
                </c:pt>
                <c:pt idx="369" formatCode="0.000">
                  <c:v>0.1628660189040915</c:v>
                </c:pt>
                <c:pt idx="370" formatCode="0.000">
                  <c:v>0.16198685171658142</c:v>
                </c:pt>
                <c:pt idx="371" formatCode="0.000">
                  <c:v>0.16111478411229213</c:v>
                </c:pt>
                <c:pt idx="372" formatCode="0.000">
                  <c:v>0.1602497398543184</c:v>
                </c:pt>
                <c:pt idx="373" formatCode="0.000">
                  <c:v>0.15939164372632592</c:v>
                </c:pt>
                <c:pt idx="374" formatCode="0.000">
                  <c:v>0.15854042151620004</c:v>
                </c:pt>
                <c:pt idx="375" formatCode="0.000">
                  <c:v>0.157696</c:v>
                </c:pt>
                <c:pt idx="376" formatCode="0.000">
                  <c:v>0.15685830692621097</c:v>
                </c:pt>
                <c:pt idx="377" formatCode="0.000">
                  <c:v>0.15602727100028849</c:v>
                </c:pt>
                <c:pt idx="378" formatCode="0.000">
                  <c:v>0.15520282186948856</c:v>
                </c:pt>
                <c:pt idx="379" formatCode="0.000">
                  <c:v>0.15438489010797751</c:v>
                </c:pt>
                <c:pt idx="380" formatCode="0.000">
                  <c:v>0.15357340720221607</c:v>
                </c:pt>
                <c:pt idx="381" formatCode="0.000">
                  <c:v>0.15276830553661108</c:v>
                </c:pt>
                <c:pt idx="382" formatCode="0.000">
                  <c:v>0.1519695183794304</c:v>
                </c:pt>
                <c:pt idx="383" formatCode="0.000">
                  <c:v>0.15117697986897449</c:v>
                </c:pt>
                <c:pt idx="384" formatCode="0.000">
                  <c:v>0.150390625</c:v>
                </c:pt>
                <c:pt idx="385" formatCode="0.000">
                  <c:v>0.14961038961038958</c:v>
                </c:pt>
                <c:pt idx="386" formatCode="0.000">
                  <c:v>0.14883621036806358</c:v>
                </c:pt>
                <c:pt idx="387" formatCode="0.000">
                  <c:v>0.14806802475812753</c:v>
                </c:pt>
                <c:pt idx="388" formatCode="0.000">
                  <c:v>0.14730577107025189</c:v>
                </c:pt>
                <c:pt idx="389" formatCode="0.000">
                  <c:v>0.14654938838627818</c:v>
                </c:pt>
                <c:pt idx="390" formatCode="0.000">
                  <c:v>0.14579881656804736</c:v>
                </c:pt>
                <c:pt idx="391" formatCode="0.000">
                  <c:v>0.14505399624544579</c:v>
                </c:pt>
                <c:pt idx="392" formatCode="0.000">
                  <c:v>0.14431486880466474</c:v>
                </c:pt>
                <c:pt idx="393" formatCode="0.000">
                  <c:v>0.14358137637666801</c:v>
                </c:pt>
                <c:pt idx="394" formatCode="0.000">
                  <c:v>0.14285346182586514</c:v>
                </c:pt>
                <c:pt idx="395" formatCode="0.000">
                  <c:v>0.14213106873898412</c:v>
                </c:pt>
                <c:pt idx="396" formatCode="0.000">
                  <c:v>0.14141414141414141</c:v>
                </c:pt>
                <c:pt idx="397" formatCode="0.000">
                  <c:v>0.14070262485010374</c:v>
                </c:pt>
                <c:pt idx="398" formatCode="0.000">
                  <c:v>0.13999646473573898</c:v>
                </c:pt>
                <c:pt idx="399" formatCode="0.000">
                  <c:v>0.13929560743965175</c:v>
                </c:pt>
                <c:pt idx="400" formatCode="0.000">
                  <c:v>0.1386</c:v>
                </c:pt>
                <c:pt idx="401" formatCode="0.000">
                  <c:v>0.13790959011448936</c:v>
                </c:pt>
                <c:pt idx="402" formatCode="0.000">
                  <c:v>0.13722432613054136</c:v>
                </c:pt>
                <c:pt idx="403" formatCode="0.000">
                  <c:v>0.13654415703563225</c:v>
                </c:pt>
                <c:pt idx="404" formatCode="0.000">
                  <c:v>0.13586903244779924</c:v>
                </c:pt>
                <c:pt idx="405" formatCode="0.000">
                  <c:v>0.13519890260631001</c:v>
                </c:pt>
                <c:pt idx="406" formatCode="0.000">
                  <c:v>0.13453371836249367</c:v>
                </c:pt>
                <c:pt idx="407" formatCode="0.000">
                  <c:v>0.13387343117072845</c:v>
                </c:pt>
                <c:pt idx="408" formatCode="0.000">
                  <c:v>0.13321799307958479</c:v>
                </c:pt>
                <c:pt idx="409" formatCode="0.000">
                  <c:v>0.13256735672311859</c:v>
                </c:pt>
                <c:pt idx="410" formatCode="0.000">
                  <c:v>0.1319214753123141</c:v>
                </c:pt>
                <c:pt idx="411" formatCode="0.000">
                  <c:v>0.13128030262667162</c:v>
                </c:pt>
                <c:pt idx="412" formatCode="0.000">
                  <c:v>0.13064379300593837</c:v>
                </c:pt>
                <c:pt idx="413" formatCode="0.000">
                  <c:v>0.1300119013419789</c:v>
                </c:pt>
                <c:pt idx="414" formatCode="0.000">
                  <c:v>0.12938458307078346</c:v>
                </c:pt>
                <c:pt idx="415" formatCode="0.000">
                  <c:v>0.12876179416461023</c:v>
                </c:pt>
                <c:pt idx="416" formatCode="0.000">
                  <c:v>0.12814349112426035</c:v>
                </c:pt>
                <c:pt idx="417" formatCode="0.000">
                  <c:v>0.12752963097148182</c:v>
                </c:pt>
                <c:pt idx="418" formatCode="0.000">
                  <c:v>0.1269201712415009</c:v>
                </c:pt>
                <c:pt idx="419" formatCode="0.000">
                  <c:v>0.12631506997567793</c:v>
                </c:pt>
                <c:pt idx="420" formatCode="0.000">
                  <c:v>0.12571428571428572</c:v>
                </c:pt>
                <c:pt idx="421" formatCode="0.000">
                  <c:v>0.12511777748940708</c:v>
                </c:pt>
                <c:pt idx="422" formatCode="0.000">
                  <c:v>0.12452550481795109</c:v>
                </c:pt>
                <c:pt idx="423" formatCode="0.000">
                  <c:v>0.12393742769478393</c:v>
                </c:pt>
                <c:pt idx="424" formatCode="0.000">
                  <c:v>0.12335350658597365</c:v>
                </c:pt>
                <c:pt idx="425" formatCode="0.000">
                  <c:v>0.12277370242214533</c:v>
                </c:pt>
                <c:pt idx="426" formatCode="0.000">
                  <c:v>0.12219797659194606</c:v>
                </c:pt>
                <c:pt idx="427" formatCode="0.000">
                  <c:v>0.1216262909356164</c:v>
                </c:pt>
                <c:pt idx="428" formatCode="0.000">
                  <c:v>0.12105860773866713</c:v>
                </c:pt>
                <c:pt idx="429" formatCode="0.000">
                  <c:v>0.12049488972565896</c:v>
                </c:pt>
                <c:pt idx="430" formatCode="0.000">
                  <c:v>0.1199351000540833</c:v>
                </c:pt>
                <c:pt idx="431" formatCode="0.000">
                  <c:v>0.11937920230834247</c:v>
                </c:pt>
                <c:pt idx="432" formatCode="0.000">
                  <c:v>0.11882716049382715</c:v>
                </c:pt>
                <c:pt idx="433" formatCode="0.000">
                  <c:v>0.11827893903108982</c:v>
                </c:pt>
                <c:pt idx="434" formatCode="0.000">
                  <c:v>0.11773450275011149</c:v>
                </c:pt>
                <c:pt idx="435" formatCode="0.000">
                  <c:v>0.11719381688466114</c:v>
                </c:pt>
                <c:pt idx="436" formatCode="0.000">
                  <c:v>0.11665684706674521</c:v>
                </c:pt>
                <c:pt idx="437" formatCode="0.000">
                  <c:v>0.11612355932114636</c:v>
                </c:pt>
                <c:pt idx="438" formatCode="0.000">
                  <c:v>0.11559392006004879</c:v>
                </c:pt>
                <c:pt idx="439" formatCode="0.000">
                  <c:v>0.11506789607774916</c:v>
                </c:pt>
                <c:pt idx="440" formatCode="0.000">
                  <c:v>0.11454545454545402</c:v>
                </c:pt>
                <c:pt idx="441" formatCode="0.000">
                  <c:v>0.11402656300615432</c:v>
                </c:pt>
                <c:pt idx="442" formatCode="0.000">
                  <c:v>0.11351118936958653</c:v>
                </c:pt>
                <c:pt idx="443" formatCode="0.000">
                  <c:v>0.11299930190727034</c:v>
                </c:pt>
                <c:pt idx="444" formatCode="0.000">
                  <c:v>0.11249086924762548</c:v>
                </c:pt>
                <c:pt idx="445" formatCode="0.000">
                  <c:v>0.11198586037116476</c:v>
                </c:pt>
                <c:pt idx="446" formatCode="0.000">
                  <c:v>0.11148424460576276</c:v>
                </c:pt>
                <c:pt idx="447" formatCode="0.000">
                  <c:v>0.11098599162199849</c:v>
                </c:pt>
                <c:pt idx="448" formatCode="0.000">
                  <c:v>0.11049107142857093</c:v>
                </c:pt>
                <c:pt idx="449" formatCode="0.000">
                  <c:v>0.1099994543677854</c:v>
                </c:pt>
                <c:pt idx="450" formatCode="0.000">
                  <c:v>0.10951111111111063</c:v>
                </c:pt>
                <c:pt idx="451" formatCode="0.000">
                  <c:v>0.10902601265480459</c:v>
                </c:pt>
                <c:pt idx="452" formatCode="0.000">
                  <c:v>0.10854413031560763</c:v>
                </c:pt>
                <c:pt idx="453" formatCode="0.000">
                  <c:v>0.10806543572650275</c:v>
                </c:pt>
                <c:pt idx="454" formatCode="0.000">
                  <c:v>0.10758990083253998</c:v>
                </c:pt>
                <c:pt idx="455" formatCode="0.000">
                  <c:v>0.1071174978867277</c:v>
                </c:pt>
                <c:pt idx="456" formatCode="0.000">
                  <c:v>0.10664819944598244</c:v>
                </c:pt>
                <c:pt idx="457" formatCode="0.000">
                  <c:v>0.10618197836714473</c:v>
                </c:pt>
                <c:pt idx="458" formatCode="0.000">
                  <c:v>0.10571880780305395</c:v>
                </c:pt>
                <c:pt idx="459" formatCode="0.000">
                  <c:v>0.10525866119868334</c:v>
                </c:pt>
                <c:pt idx="460" formatCode="0.000">
                  <c:v>0.10480151228733368</c:v>
                </c:pt>
                <c:pt idx="461" formatCode="0.000">
                  <c:v>0.10434733508688464</c:v>
                </c:pt>
                <c:pt idx="462" formatCode="0.000">
                  <c:v>0.10389610389610301</c:v>
                </c:pt>
                <c:pt idx="463" formatCode="0.000">
                  <c:v>0.10344779329100665</c:v>
                </c:pt>
                <c:pt idx="464" formatCode="0.000">
                  <c:v>0.10300237812128329</c:v>
                </c:pt>
                <c:pt idx="465" formatCode="0.000">
                  <c:v>0.10255983350676291</c:v>
                </c:pt>
                <c:pt idx="466" formatCode="0.000">
                  <c:v>0.1021201348339434</c:v>
                </c:pt>
                <c:pt idx="467" formatCode="0.000">
                  <c:v>0.10168325775256802</c:v>
                </c:pt>
                <c:pt idx="468" formatCode="0.000">
                  <c:v>0.10124917817225422</c:v>
                </c:pt>
                <c:pt idx="469" formatCode="0.000">
                  <c:v>0.10081787225917194</c:v>
                </c:pt>
                <c:pt idx="470" formatCode="0.000">
                  <c:v>0.10038931643277373</c:v>
                </c:pt>
                <c:pt idx="471" formatCode="0.000">
                  <c:v>9.9963487362569201E-2</c:v>
                </c:pt>
                <c:pt idx="472" formatCode="0.000">
                  <c:v>9.9540361964951335E-2</c:v>
                </c:pt>
                <c:pt idx="473" formatCode="0.000">
                  <c:v>9.9119917400067578E-2</c:v>
                </c:pt>
                <c:pt idx="474" formatCode="0.000">
                  <c:v>9.8702131068737722E-2</c:v>
                </c:pt>
                <c:pt idx="475" formatCode="0.000">
                  <c:v>9.8286980609417027E-2</c:v>
                </c:pt>
                <c:pt idx="476" formatCode="0.000">
                  <c:v>9.7874443895203903E-2</c:v>
                </c:pt>
                <c:pt idx="477" formatCode="0.000">
                  <c:v>9.7464499030891549E-2</c:v>
                </c:pt>
                <c:pt idx="478" formatCode="0.000">
                  <c:v>9.7057124350062696E-2</c:v>
                </c:pt>
                <c:pt idx="479" formatCode="0.000">
                  <c:v>9.6652298412226764E-2</c:v>
                </c:pt>
                <c:pt idx="480" formatCode="0.000">
                  <c:v>9.6249999999998809E-2</c:v>
                </c:pt>
                <c:pt idx="481" formatCode="0.000">
                  <c:v>9.5850208116319197E-2</c:v>
                </c:pt>
                <c:pt idx="482" formatCode="0.000">
                  <c:v>9.5452901981714022E-2</c:v>
                </c:pt>
                <c:pt idx="483" formatCode="0.000">
                  <c:v>9.5058061031594809E-2</c:v>
                </c:pt>
                <c:pt idx="484" formatCode="0.000">
                  <c:v>9.4665664913597236E-2</c:v>
                </c:pt>
                <c:pt idx="485" formatCode="0.000">
                  <c:v>9.4275693484959663E-2</c:v>
                </c:pt>
                <c:pt idx="486" formatCode="0.000">
                  <c:v>9.3888126809935954E-2</c:v>
                </c:pt>
                <c:pt idx="487" formatCode="0.000">
                  <c:v>9.3502945157249204E-2</c:v>
                </c:pt>
                <c:pt idx="488" formatCode="0.000">
                  <c:v>9.3120128997579765E-2</c:v>
                </c:pt>
                <c:pt idx="489" formatCode="0.000">
                  <c:v>9.2739659001090005E-2</c:v>
                </c:pt>
                <c:pt idx="490" formatCode="0.000">
                  <c:v>9.2361516034983895E-2</c:v>
                </c:pt>
                <c:pt idx="491" formatCode="0.000">
                  <c:v>9.198568116110202E-2</c:v>
                </c:pt>
                <c:pt idx="492" formatCode="0.000">
                  <c:v>9.1612135633549974E-2</c:v>
                </c:pt>
                <c:pt idx="493" formatCode="0.000">
                  <c:v>9.124086089636059E-2</c:v>
                </c:pt>
                <c:pt idx="494" formatCode="0.000">
                  <c:v>9.0871838581191092E-2</c:v>
                </c:pt>
                <c:pt idx="495" formatCode="0.000">
                  <c:v>9.0505050505048673E-2</c:v>
                </c:pt>
                <c:pt idx="496" formatCode="0.000">
                  <c:v>9.0140478668052304E-2</c:v>
                </c:pt>
                <c:pt idx="497" formatCode="0.000">
                  <c:v>8.9778105251223844E-2</c:v>
                </c:pt>
                <c:pt idx="498" formatCode="0.000">
                  <c:v>8.9417912614310868E-2</c:v>
                </c:pt>
                <c:pt idx="499" formatCode="0.000">
                  <c:v>8.9059883293639605E-2</c:v>
                </c:pt>
                <c:pt idx="500" formatCode="0.000">
                  <c:v>8.8703999999998243E-2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1-4811-AA3B-B7CD282B8993}"/>
            </c:ext>
          </c:extLst>
        </c:ser>
        <c:ser>
          <c:idx val="1"/>
          <c:order val="1"/>
          <c:tx>
            <c:v>To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'Espectro de Respuesta'!$B$20:$B$21</c:f>
              <c:numCache>
                <c:formatCode>0.00\ "s"</c:formatCode>
                <c:ptCount val="2"/>
                <c:pt idx="0">
                  <c:v>0.10434782608695653</c:v>
                </c:pt>
                <c:pt idx="1">
                  <c:v>0.10434782608695653</c:v>
                </c:pt>
              </c:numCache>
            </c:numRef>
          </c:xVal>
          <c:yVal>
            <c:numRef>
              <c:f>'Espectro de Respuesta'!$C$20:$C$21</c:f>
              <c:numCache>
                <c:formatCode>0.00\ "s"</c:formatCode>
                <c:ptCount val="2"/>
                <c:pt idx="0" formatCode="General">
                  <c:v>0</c:v>
                </c:pt>
                <c:pt idx="1">
                  <c:v>0.81144000000000016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1-4811-AA3B-B7CD282B8993}"/>
            </c:ext>
          </c:extLst>
        </c:ser>
        <c:ser>
          <c:idx val="2"/>
          <c:order val="2"/>
          <c:tx>
            <c:v>Ts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FA0-465E-B6E9-9F434FE7E0C2}"/>
              </c:ext>
            </c:extLst>
          </c:dPt>
          <c:xVal>
            <c:numRef>
              <c:f>'Espectro de Respuesta'!$B$23:$B$24</c:f>
              <c:numCache>
                <c:formatCode>0.00\ "s"</c:formatCode>
                <c:ptCount val="2"/>
                <c:pt idx="0">
                  <c:v>0.52173913043478259</c:v>
                </c:pt>
                <c:pt idx="1">
                  <c:v>0.52173913043478259</c:v>
                </c:pt>
              </c:numCache>
            </c:numRef>
          </c:xVal>
          <c:yVal>
            <c:numRef>
              <c:f>'Espectro de Respuesta'!$C$23:$C$24</c:f>
              <c:numCache>
                <c:formatCode>0.00\ "s"</c:formatCode>
                <c:ptCount val="2"/>
                <c:pt idx="0" formatCode="General">
                  <c:v>0</c:v>
                </c:pt>
                <c:pt idx="1">
                  <c:v>1.2880000000000003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41-4811-AA3B-B7CD282B8993}"/>
            </c:ext>
          </c:extLst>
        </c:ser>
        <c:ser>
          <c:idx val="3"/>
          <c:order val="3"/>
          <c:tx>
            <c:v>Tl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FA0-465E-B6E9-9F434FE7E0C2}"/>
              </c:ext>
            </c:extLst>
          </c:dPt>
          <c:xVal>
            <c:numRef>
              <c:f>'Espectro de Respuesta'!$B$26:$B$27</c:f>
              <c:numCache>
                <c:formatCode>0.00\ "s"</c:formatCode>
                <c:ptCount val="2"/>
                <c:pt idx="0">
                  <c:v>3.3</c:v>
                </c:pt>
                <c:pt idx="1">
                  <c:v>3.3</c:v>
                </c:pt>
              </c:numCache>
            </c:numRef>
          </c:xVal>
          <c:yVal>
            <c:numRef>
              <c:f>'Espectro de Respuesta'!$C$26:$C$27</c:f>
              <c:numCache>
                <c:formatCode>0.00\ "s"</c:formatCode>
                <c:ptCount val="2"/>
                <c:pt idx="0" formatCode="General">
                  <c:v>0</c:v>
                </c:pt>
                <c:pt idx="1">
                  <c:v>0.86153846153846159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41-4811-AA3B-B7CD282B8993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'Espectro de Respuesta'!$G$4:$G$504</c:f>
              <c:numCache>
                <c:formatCode>0.00\ 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4.3900000000000103</c:v>
                </c:pt>
                <c:pt idx="440">
                  <c:v>4.4000000000000101</c:v>
                </c:pt>
                <c:pt idx="441">
                  <c:v>4.4100000000000099</c:v>
                </c:pt>
                <c:pt idx="442">
                  <c:v>4.4200000000000097</c:v>
                </c:pt>
                <c:pt idx="443">
                  <c:v>4.4300000000000104</c:v>
                </c:pt>
                <c:pt idx="444">
                  <c:v>4.4400000000000102</c:v>
                </c:pt>
                <c:pt idx="445">
                  <c:v>4.4500000000000099</c:v>
                </c:pt>
                <c:pt idx="446">
                  <c:v>4.4600000000000097</c:v>
                </c:pt>
                <c:pt idx="447">
                  <c:v>4.4700000000000104</c:v>
                </c:pt>
                <c:pt idx="448">
                  <c:v>4.4800000000000102</c:v>
                </c:pt>
                <c:pt idx="449">
                  <c:v>4.49000000000001</c:v>
                </c:pt>
                <c:pt idx="450">
                  <c:v>4.5000000000000098</c:v>
                </c:pt>
                <c:pt idx="451">
                  <c:v>4.5100000000000096</c:v>
                </c:pt>
                <c:pt idx="452">
                  <c:v>4.5200000000000102</c:v>
                </c:pt>
                <c:pt idx="453">
                  <c:v>4.53000000000001</c:v>
                </c:pt>
                <c:pt idx="454">
                  <c:v>4.5400000000000196</c:v>
                </c:pt>
                <c:pt idx="455">
                  <c:v>4.5500000000000203</c:v>
                </c:pt>
                <c:pt idx="456">
                  <c:v>4.56000000000002</c:v>
                </c:pt>
                <c:pt idx="457">
                  <c:v>4.5700000000000198</c:v>
                </c:pt>
                <c:pt idx="458">
                  <c:v>4.5800000000000196</c:v>
                </c:pt>
                <c:pt idx="459">
                  <c:v>4.5900000000000203</c:v>
                </c:pt>
                <c:pt idx="460">
                  <c:v>4.6000000000000201</c:v>
                </c:pt>
                <c:pt idx="461">
                  <c:v>4.6100000000000199</c:v>
                </c:pt>
                <c:pt idx="462">
                  <c:v>4.6200000000000196</c:v>
                </c:pt>
                <c:pt idx="463">
                  <c:v>4.6300000000000203</c:v>
                </c:pt>
                <c:pt idx="464">
                  <c:v>4.6400000000000201</c:v>
                </c:pt>
                <c:pt idx="465">
                  <c:v>4.6500000000000199</c:v>
                </c:pt>
                <c:pt idx="466">
                  <c:v>4.6600000000000197</c:v>
                </c:pt>
                <c:pt idx="467">
                  <c:v>4.6700000000000204</c:v>
                </c:pt>
                <c:pt idx="468">
                  <c:v>4.6800000000000201</c:v>
                </c:pt>
                <c:pt idx="469">
                  <c:v>4.6900000000000297</c:v>
                </c:pt>
                <c:pt idx="470">
                  <c:v>4.7000000000000304</c:v>
                </c:pt>
                <c:pt idx="471">
                  <c:v>4.7100000000000302</c:v>
                </c:pt>
                <c:pt idx="472">
                  <c:v>4.7200000000000299</c:v>
                </c:pt>
                <c:pt idx="473">
                  <c:v>4.7300000000000297</c:v>
                </c:pt>
                <c:pt idx="474">
                  <c:v>4.7400000000000304</c:v>
                </c:pt>
                <c:pt idx="475">
                  <c:v>4.7500000000000302</c:v>
                </c:pt>
                <c:pt idx="476">
                  <c:v>4.76000000000003</c:v>
                </c:pt>
                <c:pt idx="477">
                  <c:v>4.7700000000000298</c:v>
                </c:pt>
                <c:pt idx="478">
                  <c:v>4.7800000000000296</c:v>
                </c:pt>
                <c:pt idx="479">
                  <c:v>4.7900000000000302</c:v>
                </c:pt>
                <c:pt idx="480">
                  <c:v>4.80000000000003</c:v>
                </c:pt>
                <c:pt idx="481">
                  <c:v>4.8100000000000298</c:v>
                </c:pt>
                <c:pt idx="482">
                  <c:v>4.8200000000000296</c:v>
                </c:pt>
                <c:pt idx="483">
                  <c:v>4.8300000000000303</c:v>
                </c:pt>
                <c:pt idx="484">
                  <c:v>4.8400000000000398</c:v>
                </c:pt>
                <c:pt idx="485">
                  <c:v>4.8500000000000396</c:v>
                </c:pt>
                <c:pt idx="486">
                  <c:v>4.8600000000000403</c:v>
                </c:pt>
                <c:pt idx="487">
                  <c:v>4.8700000000000401</c:v>
                </c:pt>
                <c:pt idx="488">
                  <c:v>4.8800000000000399</c:v>
                </c:pt>
                <c:pt idx="489">
                  <c:v>4.8900000000000396</c:v>
                </c:pt>
                <c:pt idx="490">
                  <c:v>4.9000000000000403</c:v>
                </c:pt>
                <c:pt idx="491">
                  <c:v>4.9100000000000401</c:v>
                </c:pt>
                <c:pt idx="492">
                  <c:v>4.9200000000000399</c:v>
                </c:pt>
                <c:pt idx="493">
                  <c:v>4.9300000000000503</c:v>
                </c:pt>
                <c:pt idx="494">
                  <c:v>4.9400000000000501</c:v>
                </c:pt>
                <c:pt idx="495">
                  <c:v>4.9500000000000499</c:v>
                </c:pt>
                <c:pt idx="496">
                  <c:v>4.9600000000000497</c:v>
                </c:pt>
                <c:pt idx="497">
                  <c:v>4.9700000000000504</c:v>
                </c:pt>
                <c:pt idx="498">
                  <c:v>4.9800000000000502</c:v>
                </c:pt>
                <c:pt idx="499">
                  <c:v>4.99000000000005</c:v>
                </c:pt>
                <c:pt idx="500">
                  <c:v>5.0000000000000497</c:v>
                </c:pt>
              </c:numCache>
            </c:numRef>
          </c:xVal>
          <c:yVal>
            <c:numRef>
              <c:f>'Espectro de Respuesta'!$I$4:$I$504</c:f>
              <c:numCache>
                <c:formatCode>0.0000</c:formatCode>
                <c:ptCount val="501"/>
                <c:pt idx="0" formatCode="0.000">
                  <c:v>6.4400000000000013E-2</c:v>
                </c:pt>
                <c:pt idx="1">
                  <c:v>7.3657500000000015E-2</c:v>
                </c:pt>
                <c:pt idx="2">
                  <c:v>8.2915000000000016E-2</c:v>
                </c:pt>
                <c:pt idx="3">
                  <c:v>9.2172500000000018E-2</c:v>
                </c:pt>
                <c:pt idx="4">
                  <c:v>0.10143000000000002</c:v>
                </c:pt>
                <c:pt idx="5">
                  <c:v>0.11068750000000002</c:v>
                </c:pt>
                <c:pt idx="6">
                  <c:v>0.11994500000000002</c:v>
                </c:pt>
                <c:pt idx="7">
                  <c:v>0.12920250000000003</c:v>
                </c:pt>
                <c:pt idx="8">
                  <c:v>0.13846000000000003</c:v>
                </c:pt>
                <c:pt idx="9">
                  <c:v>0.14771750000000003</c:v>
                </c:pt>
                <c:pt idx="10">
                  <c:v>0.15697500000000003</c:v>
                </c:pt>
                <c:pt idx="11">
                  <c:v>0.16100000000000003</c:v>
                </c:pt>
                <c:pt idx="12">
                  <c:v>0.16100000000000003</c:v>
                </c:pt>
                <c:pt idx="13">
                  <c:v>0.16100000000000003</c:v>
                </c:pt>
                <c:pt idx="14">
                  <c:v>0.16100000000000003</c:v>
                </c:pt>
                <c:pt idx="15">
                  <c:v>0.16100000000000003</c:v>
                </c:pt>
                <c:pt idx="16">
                  <c:v>0.16100000000000003</c:v>
                </c:pt>
                <c:pt idx="17">
                  <c:v>0.16100000000000003</c:v>
                </c:pt>
                <c:pt idx="18">
                  <c:v>0.16100000000000003</c:v>
                </c:pt>
                <c:pt idx="19">
                  <c:v>0.16100000000000003</c:v>
                </c:pt>
                <c:pt idx="20">
                  <c:v>0.16100000000000003</c:v>
                </c:pt>
                <c:pt idx="21">
                  <c:v>0.16100000000000003</c:v>
                </c:pt>
                <c:pt idx="22">
                  <c:v>0.16100000000000003</c:v>
                </c:pt>
                <c:pt idx="23">
                  <c:v>0.16100000000000003</c:v>
                </c:pt>
                <c:pt idx="24">
                  <c:v>0.16100000000000003</c:v>
                </c:pt>
                <c:pt idx="25">
                  <c:v>0.16100000000000003</c:v>
                </c:pt>
                <c:pt idx="26">
                  <c:v>0.16100000000000003</c:v>
                </c:pt>
                <c:pt idx="27">
                  <c:v>0.16100000000000003</c:v>
                </c:pt>
                <c:pt idx="28">
                  <c:v>0.16100000000000003</c:v>
                </c:pt>
                <c:pt idx="29">
                  <c:v>0.16100000000000003</c:v>
                </c:pt>
                <c:pt idx="30">
                  <c:v>0.16100000000000003</c:v>
                </c:pt>
                <c:pt idx="31">
                  <c:v>0.16100000000000003</c:v>
                </c:pt>
                <c:pt idx="32">
                  <c:v>0.16100000000000003</c:v>
                </c:pt>
                <c:pt idx="33">
                  <c:v>0.16100000000000003</c:v>
                </c:pt>
                <c:pt idx="34">
                  <c:v>0.16100000000000003</c:v>
                </c:pt>
                <c:pt idx="35">
                  <c:v>0.16100000000000003</c:v>
                </c:pt>
                <c:pt idx="36">
                  <c:v>0.16100000000000003</c:v>
                </c:pt>
                <c:pt idx="37">
                  <c:v>0.16100000000000003</c:v>
                </c:pt>
                <c:pt idx="38">
                  <c:v>0.16100000000000003</c:v>
                </c:pt>
                <c:pt idx="39">
                  <c:v>0.16100000000000003</c:v>
                </c:pt>
                <c:pt idx="40">
                  <c:v>0.16100000000000003</c:v>
                </c:pt>
                <c:pt idx="41">
                  <c:v>0.16100000000000003</c:v>
                </c:pt>
                <c:pt idx="42">
                  <c:v>0.16100000000000003</c:v>
                </c:pt>
                <c:pt idx="43">
                  <c:v>0.16100000000000003</c:v>
                </c:pt>
                <c:pt idx="44">
                  <c:v>0.16100000000000003</c:v>
                </c:pt>
                <c:pt idx="45">
                  <c:v>0.16100000000000003</c:v>
                </c:pt>
                <c:pt idx="46">
                  <c:v>0.16100000000000003</c:v>
                </c:pt>
                <c:pt idx="47">
                  <c:v>0.16100000000000003</c:v>
                </c:pt>
                <c:pt idx="48">
                  <c:v>0.16100000000000003</c:v>
                </c:pt>
                <c:pt idx="49">
                  <c:v>0.16100000000000003</c:v>
                </c:pt>
                <c:pt idx="50">
                  <c:v>0.16100000000000003</c:v>
                </c:pt>
                <c:pt idx="51">
                  <c:v>0.16100000000000003</c:v>
                </c:pt>
                <c:pt idx="52">
                  <c:v>0.16100000000000003</c:v>
                </c:pt>
                <c:pt idx="53">
                  <c:v>0.15849056603773584</c:v>
                </c:pt>
                <c:pt idx="54">
                  <c:v>0.15555555555555556</c:v>
                </c:pt>
                <c:pt idx="55">
                  <c:v>0.15272727272727271</c:v>
                </c:pt>
                <c:pt idx="56">
                  <c:v>0.15</c:v>
                </c:pt>
                <c:pt idx="57">
                  <c:v>0.14736842105263159</c:v>
                </c:pt>
                <c:pt idx="58">
                  <c:v>0.14482758620689656</c:v>
                </c:pt>
                <c:pt idx="59">
                  <c:v>0.14237288135593221</c:v>
                </c:pt>
                <c:pt idx="60">
                  <c:v>0.14000000000000001</c:v>
                </c:pt>
                <c:pt idx="61">
                  <c:v>0.13770491803278689</c:v>
                </c:pt>
                <c:pt idx="62">
                  <c:v>0.13548387096774195</c:v>
                </c:pt>
                <c:pt idx="63">
                  <c:v>0.13333333333333333</c:v>
                </c:pt>
                <c:pt idx="64">
                  <c:v>0.13125000000000001</c:v>
                </c:pt>
                <c:pt idx="65">
                  <c:v>0.12923076923076923</c:v>
                </c:pt>
                <c:pt idx="66">
                  <c:v>0.12727272727272729</c:v>
                </c:pt>
                <c:pt idx="67">
                  <c:v>0.1253731343283582</c:v>
                </c:pt>
                <c:pt idx="68">
                  <c:v>0.12352941176470589</c:v>
                </c:pt>
                <c:pt idx="69">
                  <c:v>0.12173913043478263</c:v>
                </c:pt>
                <c:pt idx="70">
                  <c:v>0.12000000000000001</c:v>
                </c:pt>
                <c:pt idx="71">
                  <c:v>0.11830985915492959</c:v>
                </c:pt>
                <c:pt idx="72">
                  <c:v>0.11666666666666668</c:v>
                </c:pt>
                <c:pt idx="73">
                  <c:v>0.11506849315068494</c:v>
                </c:pt>
                <c:pt idx="74">
                  <c:v>0.11351351351351352</c:v>
                </c:pt>
                <c:pt idx="75">
                  <c:v>0.112</c:v>
                </c:pt>
                <c:pt idx="76">
                  <c:v>0.11052631578947369</c:v>
                </c:pt>
                <c:pt idx="77">
                  <c:v>0.1090909090909091</c:v>
                </c:pt>
                <c:pt idx="78">
                  <c:v>0.1076923076923077</c:v>
                </c:pt>
                <c:pt idx="79">
                  <c:v>0.10632911392405063</c:v>
                </c:pt>
                <c:pt idx="80">
                  <c:v>0.105</c:v>
                </c:pt>
                <c:pt idx="81">
                  <c:v>0.1037037037037037</c:v>
                </c:pt>
                <c:pt idx="82">
                  <c:v>0.10243902439024391</c:v>
                </c:pt>
                <c:pt idx="83">
                  <c:v>0.10120481927710845</c:v>
                </c:pt>
                <c:pt idx="84">
                  <c:v>0.1</c:v>
                </c:pt>
                <c:pt idx="85">
                  <c:v>9.8823529411764713E-2</c:v>
                </c:pt>
                <c:pt idx="86">
                  <c:v>9.7674418604651175E-2</c:v>
                </c:pt>
                <c:pt idx="87">
                  <c:v>9.6551724137931047E-2</c:v>
                </c:pt>
                <c:pt idx="88">
                  <c:v>9.5454545454545459E-2</c:v>
                </c:pt>
                <c:pt idx="89">
                  <c:v>9.4382022471910118E-2</c:v>
                </c:pt>
                <c:pt idx="90">
                  <c:v>9.3333333333333338E-2</c:v>
                </c:pt>
                <c:pt idx="91">
                  <c:v>9.2307692307692313E-2</c:v>
                </c:pt>
                <c:pt idx="92">
                  <c:v>9.1304347826086957E-2</c:v>
                </c:pt>
                <c:pt idx="93">
                  <c:v>9.0322580645161285E-2</c:v>
                </c:pt>
                <c:pt idx="94">
                  <c:v>8.9361702127659579E-2</c:v>
                </c:pt>
                <c:pt idx="95">
                  <c:v>8.8421052631578956E-2</c:v>
                </c:pt>
                <c:pt idx="96">
                  <c:v>8.7500000000000008E-2</c:v>
                </c:pt>
                <c:pt idx="97">
                  <c:v>8.6597938144329908E-2</c:v>
                </c:pt>
                <c:pt idx="98">
                  <c:v>8.5714285714285715E-2</c:v>
                </c:pt>
                <c:pt idx="99">
                  <c:v>8.4848484848484854E-2</c:v>
                </c:pt>
                <c:pt idx="100">
                  <c:v>8.4000000000000005E-2</c:v>
                </c:pt>
                <c:pt idx="101">
                  <c:v>8.3168316831683173E-2</c:v>
                </c:pt>
                <c:pt idx="102">
                  <c:v>8.2352941176470587E-2</c:v>
                </c:pt>
                <c:pt idx="103">
                  <c:v>8.155339805825243E-2</c:v>
                </c:pt>
                <c:pt idx="104">
                  <c:v>8.0769230769230774E-2</c:v>
                </c:pt>
                <c:pt idx="105">
                  <c:v>0.08</c:v>
                </c:pt>
                <c:pt idx="106">
                  <c:v>7.9245283018867921E-2</c:v>
                </c:pt>
                <c:pt idx="107">
                  <c:v>7.8504672897196259E-2</c:v>
                </c:pt>
                <c:pt idx="108">
                  <c:v>7.7777777777777779E-2</c:v>
                </c:pt>
                <c:pt idx="109">
                  <c:v>7.7064220183486243E-2</c:v>
                </c:pt>
                <c:pt idx="110">
                  <c:v>7.6363636363636356E-2</c:v>
                </c:pt>
                <c:pt idx="111">
                  <c:v>7.567567567567568E-2</c:v>
                </c:pt>
                <c:pt idx="112">
                  <c:v>7.4999999999999997E-2</c:v>
                </c:pt>
                <c:pt idx="113">
                  <c:v>7.4336283185840721E-2</c:v>
                </c:pt>
                <c:pt idx="114">
                  <c:v>7.3684210526315796E-2</c:v>
                </c:pt>
                <c:pt idx="115">
                  <c:v>7.3043478260869571E-2</c:v>
                </c:pt>
                <c:pt idx="116">
                  <c:v>7.2413793103448282E-2</c:v>
                </c:pt>
                <c:pt idx="117">
                  <c:v>7.1794871794871803E-2</c:v>
                </c:pt>
                <c:pt idx="118">
                  <c:v>7.1186440677966104E-2</c:v>
                </c:pt>
                <c:pt idx="119">
                  <c:v>7.058823529411766E-2</c:v>
                </c:pt>
                <c:pt idx="120">
                  <c:v>7.0000000000000007E-2</c:v>
                </c:pt>
                <c:pt idx="121">
                  <c:v>6.9421487603305798E-2</c:v>
                </c:pt>
                <c:pt idx="122">
                  <c:v>6.8852459016393447E-2</c:v>
                </c:pt>
                <c:pt idx="123">
                  <c:v>6.8292682926829273E-2</c:v>
                </c:pt>
                <c:pt idx="124">
                  <c:v>6.7741935483870974E-2</c:v>
                </c:pt>
                <c:pt idx="125">
                  <c:v>6.720000000000001E-2</c:v>
                </c:pt>
                <c:pt idx="126">
                  <c:v>6.6666666666666666E-2</c:v>
                </c:pt>
                <c:pt idx="127">
                  <c:v>6.6141732283464566E-2</c:v>
                </c:pt>
                <c:pt idx="128">
                  <c:v>6.5625000000000003E-2</c:v>
                </c:pt>
                <c:pt idx="129">
                  <c:v>6.5116279069767441E-2</c:v>
                </c:pt>
                <c:pt idx="130">
                  <c:v>6.4615384615384616E-2</c:v>
                </c:pt>
                <c:pt idx="131">
                  <c:v>6.4122137404580157E-2</c:v>
                </c:pt>
                <c:pt idx="132">
                  <c:v>6.3636363636363644E-2</c:v>
                </c:pt>
                <c:pt idx="133">
                  <c:v>6.3157894736842107E-2</c:v>
                </c:pt>
                <c:pt idx="134">
                  <c:v>6.2686567164179099E-2</c:v>
                </c:pt>
                <c:pt idx="135">
                  <c:v>6.222222222222222E-2</c:v>
                </c:pt>
                <c:pt idx="136">
                  <c:v>6.1764705882352944E-2</c:v>
                </c:pt>
                <c:pt idx="137">
                  <c:v>6.1313868613138686E-2</c:v>
                </c:pt>
                <c:pt idx="138">
                  <c:v>6.0869565217391314E-2</c:v>
                </c:pt>
                <c:pt idx="139">
                  <c:v>6.0431654676259002E-2</c:v>
                </c:pt>
                <c:pt idx="140">
                  <c:v>6.0000000000000005E-2</c:v>
                </c:pt>
                <c:pt idx="141">
                  <c:v>5.9574468085106393E-2</c:v>
                </c:pt>
                <c:pt idx="142">
                  <c:v>5.9154929577464793E-2</c:v>
                </c:pt>
                <c:pt idx="143">
                  <c:v>5.8741258741258746E-2</c:v>
                </c:pt>
                <c:pt idx="144">
                  <c:v>5.8333333333333341E-2</c:v>
                </c:pt>
                <c:pt idx="145">
                  <c:v>5.7931034482758624E-2</c:v>
                </c:pt>
                <c:pt idx="146">
                  <c:v>5.7534246575342472E-2</c:v>
                </c:pt>
                <c:pt idx="147">
                  <c:v>5.7142857142857148E-2</c:v>
                </c:pt>
                <c:pt idx="148">
                  <c:v>5.675675675675676E-2</c:v>
                </c:pt>
                <c:pt idx="149">
                  <c:v>5.6375838926174503E-2</c:v>
                </c:pt>
                <c:pt idx="150">
                  <c:v>5.6000000000000001E-2</c:v>
                </c:pt>
                <c:pt idx="151">
                  <c:v>5.5629139072847687E-2</c:v>
                </c:pt>
                <c:pt idx="152">
                  <c:v>5.5263157894736847E-2</c:v>
                </c:pt>
                <c:pt idx="153">
                  <c:v>5.4901960784313725E-2</c:v>
                </c:pt>
                <c:pt idx="154">
                  <c:v>5.454545454545455E-2</c:v>
                </c:pt>
                <c:pt idx="155">
                  <c:v>5.4193548387096779E-2</c:v>
                </c:pt>
                <c:pt idx="156">
                  <c:v>5.3846153846153849E-2</c:v>
                </c:pt>
                <c:pt idx="157">
                  <c:v>5.3503184713375798E-2</c:v>
                </c:pt>
                <c:pt idx="158">
                  <c:v>5.3164556962025315E-2</c:v>
                </c:pt>
                <c:pt idx="159">
                  <c:v>5.2830188679245285E-2</c:v>
                </c:pt>
                <c:pt idx="160">
                  <c:v>5.2499999999999998E-2</c:v>
                </c:pt>
                <c:pt idx="161">
                  <c:v>5.2173913043478258E-2</c:v>
                </c:pt>
                <c:pt idx="162">
                  <c:v>5.185185185185185E-2</c:v>
                </c:pt>
                <c:pt idx="163">
                  <c:v>5.1533742331288351E-2</c:v>
                </c:pt>
                <c:pt idx="164">
                  <c:v>5.1219512195121955E-2</c:v>
                </c:pt>
                <c:pt idx="165">
                  <c:v>5.0909090909090918E-2</c:v>
                </c:pt>
                <c:pt idx="166">
                  <c:v>5.0602409638554224E-2</c:v>
                </c:pt>
                <c:pt idx="167">
                  <c:v>5.0299401197604794E-2</c:v>
                </c:pt>
                <c:pt idx="168">
                  <c:v>0.05</c:v>
                </c:pt>
                <c:pt idx="169">
                  <c:v>4.9704142011834325E-2</c:v>
                </c:pt>
                <c:pt idx="170">
                  <c:v>4.9411764705882356E-2</c:v>
                </c:pt>
                <c:pt idx="171">
                  <c:v>4.9122807017543867E-2</c:v>
                </c:pt>
                <c:pt idx="172">
                  <c:v>4.8837209302325588E-2</c:v>
                </c:pt>
                <c:pt idx="173">
                  <c:v>4.8554913294797691E-2</c:v>
                </c:pt>
                <c:pt idx="174">
                  <c:v>4.8275862068965524E-2</c:v>
                </c:pt>
                <c:pt idx="175">
                  <c:v>4.8000000000000001E-2</c:v>
                </c:pt>
                <c:pt idx="176">
                  <c:v>4.7727272727272729E-2</c:v>
                </c:pt>
                <c:pt idx="177">
                  <c:v>4.7457627118644069E-2</c:v>
                </c:pt>
                <c:pt idx="178">
                  <c:v>4.7191011235955059E-2</c:v>
                </c:pt>
                <c:pt idx="179">
                  <c:v>4.6927374301675977E-2</c:v>
                </c:pt>
                <c:pt idx="180">
                  <c:v>4.6666666666666669E-2</c:v>
                </c:pt>
                <c:pt idx="181">
                  <c:v>4.6408839779005527E-2</c:v>
                </c:pt>
                <c:pt idx="182">
                  <c:v>4.6153846153846156E-2</c:v>
                </c:pt>
                <c:pt idx="183">
                  <c:v>4.5901639344262293E-2</c:v>
                </c:pt>
                <c:pt idx="184">
                  <c:v>4.5652173913043478E-2</c:v>
                </c:pt>
                <c:pt idx="185">
                  <c:v>4.5405405405405407E-2</c:v>
                </c:pt>
                <c:pt idx="186">
                  <c:v>4.5161290322580643E-2</c:v>
                </c:pt>
                <c:pt idx="187">
                  <c:v>4.4919786096256686E-2</c:v>
                </c:pt>
                <c:pt idx="188">
                  <c:v>4.4680851063829789E-2</c:v>
                </c:pt>
                <c:pt idx="189">
                  <c:v>4.4444444444444446E-2</c:v>
                </c:pt>
                <c:pt idx="190">
                  <c:v>4.4210526315789478E-2</c:v>
                </c:pt>
                <c:pt idx="191">
                  <c:v>4.3979057591623044E-2</c:v>
                </c:pt>
                <c:pt idx="192">
                  <c:v>4.3750000000000004E-2</c:v>
                </c:pt>
                <c:pt idx="193">
                  <c:v>4.3523316062176173E-2</c:v>
                </c:pt>
                <c:pt idx="194">
                  <c:v>4.3298969072164954E-2</c:v>
                </c:pt>
                <c:pt idx="195">
                  <c:v>4.3076923076923082E-2</c:v>
                </c:pt>
                <c:pt idx="196">
                  <c:v>4.2857142857142858E-2</c:v>
                </c:pt>
                <c:pt idx="197">
                  <c:v>4.2639593908629446E-2</c:v>
                </c:pt>
                <c:pt idx="198">
                  <c:v>4.2424242424242427E-2</c:v>
                </c:pt>
                <c:pt idx="199">
                  <c:v>4.2211055276381915E-2</c:v>
                </c:pt>
                <c:pt idx="200">
                  <c:v>4.2000000000000003E-2</c:v>
                </c:pt>
                <c:pt idx="201">
                  <c:v>4.1791044776119411E-2</c:v>
                </c:pt>
                <c:pt idx="202">
                  <c:v>4.1584158415841586E-2</c:v>
                </c:pt>
                <c:pt idx="203">
                  <c:v>4.1379310344827593E-2</c:v>
                </c:pt>
                <c:pt idx="204">
                  <c:v>4.1176470588235294E-2</c:v>
                </c:pt>
                <c:pt idx="205">
                  <c:v>4.097560975609757E-2</c:v>
                </c:pt>
                <c:pt idx="206">
                  <c:v>4.0776699029126215E-2</c:v>
                </c:pt>
                <c:pt idx="207">
                  <c:v>4.057971014492754E-2</c:v>
                </c:pt>
                <c:pt idx="208">
                  <c:v>4.0384615384615387E-2</c:v>
                </c:pt>
                <c:pt idx="209">
                  <c:v>4.0191387559808618E-2</c:v>
                </c:pt>
                <c:pt idx="210">
                  <c:v>0.04</c:v>
                </c:pt>
                <c:pt idx="211">
                  <c:v>3.9810426540284362E-2</c:v>
                </c:pt>
                <c:pt idx="212">
                  <c:v>3.962264150943396E-2</c:v>
                </c:pt>
                <c:pt idx="213">
                  <c:v>3.9436619718309862E-2</c:v>
                </c:pt>
                <c:pt idx="214">
                  <c:v>3.925233644859813E-2</c:v>
                </c:pt>
                <c:pt idx="215">
                  <c:v>3.906976744186047E-2</c:v>
                </c:pt>
                <c:pt idx="216">
                  <c:v>3.888888888888889E-2</c:v>
                </c:pt>
                <c:pt idx="217">
                  <c:v>3.870967741935484E-2</c:v>
                </c:pt>
                <c:pt idx="218">
                  <c:v>3.8532110091743121E-2</c:v>
                </c:pt>
                <c:pt idx="219">
                  <c:v>3.8356164383561646E-2</c:v>
                </c:pt>
                <c:pt idx="220">
                  <c:v>3.8181818181818178E-2</c:v>
                </c:pt>
                <c:pt idx="221">
                  <c:v>3.800904977375566E-2</c:v>
                </c:pt>
                <c:pt idx="222">
                  <c:v>3.783783783783784E-2</c:v>
                </c:pt>
                <c:pt idx="223">
                  <c:v>3.766816143497758E-2</c:v>
                </c:pt>
                <c:pt idx="224">
                  <c:v>3.7499999999999999E-2</c:v>
                </c:pt>
                <c:pt idx="225">
                  <c:v>3.7333333333333336E-2</c:v>
                </c:pt>
                <c:pt idx="226">
                  <c:v>3.716814159292036E-2</c:v>
                </c:pt>
                <c:pt idx="227">
                  <c:v>3.7004405286343613E-2</c:v>
                </c:pt>
                <c:pt idx="228">
                  <c:v>3.6842105263157898E-2</c:v>
                </c:pt>
                <c:pt idx="229">
                  <c:v>3.6681222707423584E-2</c:v>
                </c:pt>
                <c:pt idx="230">
                  <c:v>3.6521739130434785E-2</c:v>
                </c:pt>
                <c:pt idx="231">
                  <c:v>3.6363636363636362E-2</c:v>
                </c:pt>
                <c:pt idx="232">
                  <c:v>3.6206896551724141E-2</c:v>
                </c:pt>
                <c:pt idx="233">
                  <c:v>3.6051502145922745E-2</c:v>
                </c:pt>
                <c:pt idx="234">
                  <c:v>3.5897435897435902E-2</c:v>
                </c:pt>
                <c:pt idx="235">
                  <c:v>3.5744680851063831E-2</c:v>
                </c:pt>
                <c:pt idx="236">
                  <c:v>3.5593220338983052E-2</c:v>
                </c:pt>
                <c:pt idx="237">
                  <c:v>3.5443037974683546E-2</c:v>
                </c:pt>
                <c:pt idx="238">
                  <c:v>3.529411764705883E-2</c:v>
                </c:pt>
                <c:pt idx="239">
                  <c:v>3.5146443514644354E-2</c:v>
                </c:pt>
                <c:pt idx="240">
                  <c:v>3.5000000000000003E-2</c:v>
                </c:pt>
                <c:pt idx="241">
                  <c:v>3.4854771784232366E-2</c:v>
                </c:pt>
                <c:pt idx="242">
                  <c:v>3.4710743801652899E-2</c:v>
                </c:pt>
                <c:pt idx="243">
                  <c:v>3.4567901234567898E-2</c:v>
                </c:pt>
                <c:pt idx="244">
                  <c:v>3.4426229508196723E-2</c:v>
                </c:pt>
                <c:pt idx="245">
                  <c:v>3.4285714285714287E-2</c:v>
                </c:pt>
                <c:pt idx="246">
                  <c:v>3.4146341463414637E-2</c:v>
                </c:pt>
                <c:pt idx="247">
                  <c:v>3.4008097165991902E-2</c:v>
                </c:pt>
                <c:pt idx="248">
                  <c:v>3.3870967741935487E-2</c:v>
                </c:pt>
                <c:pt idx="249">
                  <c:v>3.3734939759036145E-2</c:v>
                </c:pt>
                <c:pt idx="250">
                  <c:v>3.3600000000000005E-2</c:v>
                </c:pt>
                <c:pt idx="251">
                  <c:v>3.3466135458167338E-2</c:v>
                </c:pt>
                <c:pt idx="252">
                  <c:v>3.3333333333333333E-2</c:v>
                </c:pt>
                <c:pt idx="253">
                  <c:v>3.3201581027667987E-2</c:v>
                </c:pt>
                <c:pt idx="254">
                  <c:v>3.3070866141732283E-2</c:v>
                </c:pt>
                <c:pt idx="255">
                  <c:v>3.2941176470588238E-2</c:v>
                </c:pt>
                <c:pt idx="256">
                  <c:v>3.2812500000000001E-2</c:v>
                </c:pt>
                <c:pt idx="257">
                  <c:v>3.2684824902723737E-2</c:v>
                </c:pt>
                <c:pt idx="258">
                  <c:v>3.255813953488372E-2</c:v>
                </c:pt>
                <c:pt idx="259">
                  <c:v>3.2432432432432434E-2</c:v>
                </c:pt>
                <c:pt idx="260">
                  <c:v>3.2307692307692308E-2</c:v>
                </c:pt>
                <c:pt idx="261">
                  <c:v>3.2183908045977018E-2</c:v>
                </c:pt>
                <c:pt idx="262">
                  <c:v>3.2061068702290078E-2</c:v>
                </c:pt>
                <c:pt idx="263">
                  <c:v>3.193916349809886E-2</c:v>
                </c:pt>
                <c:pt idx="264">
                  <c:v>3.1818181818181822E-2</c:v>
                </c:pt>
                <c:pt idx="265">
                  <c:v>3.1698113207547174E-2</c:v>
                </c:pt>
                <c:pt idx="266">
                  <c:v>3.1578947368421054E-2</c:v>
                </c:pt>
                <c:pt idx="267">
                  <c:v>3.1460674157303373E-2</c:v>
                </c:pt>
                <c:pt idx="268">
                  <c:v>3.134328358208955E-2</c:v>
                </c:pt>
                <c:pt idx="269">
                  <c:v>3.1226765799256508E-2</c:v>
                </c:pt>
                <c:pt idx="270">
                  <c:v>3.111111111111111E-2</c:v>
                </c:pt>
                <c:pt idx="271">
                  <c:v>3.0996309963099634E-2</c:v>
                </c:pt>
                <c:pt idx="272">
                  <c:v>3.0882352941176472E-2</c:v>
                </c:pt>
                <c:pt idx="273">
                  <c:v>3.0769230769230771E-2</c:v>
                </c:pt>
                <c:pt idx="274">
                  <c:v>3.0656934306569343E-2</c:v>
                </c:pt>
                <c:pt idx="275">
                  <c:v>3.0545454545454546E-2</c:v>
                </c:pt>
                <c:pt idx="276">
                  <c:v>3.0434782608695657E-2</c:v>
                </c:pt>
                <c:pt idx="277">
                  <c:v>3.032490974729242E-2</c:v>
                </c:pt>
                <c:pt idx="278">
                  <c:v>3.0215827338129501E-2</c:v>
                </c:pt>
                <c:pt idx="279">
                  <c:v>3.0107526881720432E-2</c:v>
                </c:pt>
                <c:pt idx="280">
                  <c:v>3.0000000000000002E-2</c:v>
                </c:pt>
                <c:pt idx="281">
                  <c:v>2.9893238434163704E-2</c:v>
                </c:pt>
                <c:pt idx="282">
                  <c:v>2.9787234042553196E-2</c:v>
                </c:pt>
                <c:pt idx="283">
                  <c:v>2.9681978798586573E-2</c:v>
                </c:pt>
                <c:pt idx="284">
                  <c:v>2.9577464788732397E-2</c:v>
                </c:pt>
                <c:pt idx="285">
                  <c:v>2.9473684210526315E-2</c:v>
                </c:pt>
                <c:pt idx="286">
                  <c:v>2.9370629370629373E-2</c:v>
                </c:pt>
                <c:pt idx="287">
                  <c:v>2.9268292682926831E-2</c:v>
                </c:pt>
                <c:pt idx="288">
                  <c:v>2.9166666666666671E-2</c:v>
                </c:pt>
                <c:pt idx="289">
                  <c:v>2.9065743944636679E-2</c:v>
                </c:pt>
                <c:pt idx="290">
                  <c:v>2.8965517241379312E-2</c:v>
                </c:pt>
                <c:pt idx="291">
                  <c:v>2.88659793814433E-2</c:v>
                </c:pt>
                <c:pt idx="292">
                  <c:v>2.8767123287671236E-2</c:v>
                </c:pt>
                <c:pt idx="293">
                  <c:v>2.8668941979522185E-2</c:v>
                </c:pt>
                <c:pt idx="294">
                  <c:v>2.8571428571428574E-2</c:v>
                </c:pt>
                <c:pt idx="295">
                  <c:v>2.8474576271186439E-2</c:v>
                </c:pt>
                <c:pt idx="296">
                  <c:v>2.837837837837838E-2</c:v>
                </c:pt>
                <c:pt idx="297">
                  <c:v>2.8282828282828281E-2</c:v>
                </c:pt>
                <c:pt idx="298">
                  <c:v>2.8187919463087251E-2</c:v>
                </c:pt>
                <c:pt idx="299">
                  <c:v>2.8093645484949834E-2</c:v>
                </c:pt>
                <c:pt idx="300">
                  <c:v>2.8000000000000001E-2</c:v>
                </c:pt>
                <c:pt idx="301">
                  <c:v>2.790697674418605E-2</c:v>
                </c:pt>
                <c:pt idx="302">
                  <c:v>2.7814569536423844E-2</c:v>
                </c:pt>
                <c:pt idx="303">
                  <c:v>2.7722772277227727E-2</c:v>
                </c:pt>
                <c:pt idx="304">
                  <c:v>2.7631578947368424E-2</c:v>
                </c:pt>
                <c:pt idx="305">
                  <c:v>2.7540983606557379E-2</c:v>
                </c:pt>
                <c:pt idx="306">
                  <c:v>2.7450980392156862E-2</c:v>
                </c:pt>
                <c:pt idx="307">
                  <c:v>2.7361563517915313E-2</c:v>
                </c:pt>
                <c:pt idx="308">
                  <c:v>2.7272727272727275E-2</c:v>
                </c:pt>
                <c:pt idx="309">
                  <c:v>2.7184466019417479E-2</c:v>
                </c:pt>
                <c:pt idx="310">
                  <c:v>2.709677419354839E-2</c:v>
                </c:pt>
                <c:pt idx="311">
                  <c:v>2.7009646302250806E-2</c:v>
                </c:pt>
                <c:pt idx="312">
                  <c:v>2.6923076923076925E-2</c:v>
                </c:pt>
                <c:pt idx="313">
                  <c:v>2.6837060702875403E-2</c:v>
                </c:pt>
                <c:pt idx="314">
                  <c:v>2.6751592356687899E-2</c:v>
                </c:pt>
                <c:pt idx="315">
                  <c:v>2.6666666666666668E-2</c:v>
                </c:pt>
                <c:pt idx="316">
                  <c:v>2.6582278481012658E-2</c:v>
                </c:pt>
                <c:pt idx="317">
                  <c:v>2.6498422712933758E-2</c:v>
                </c:pt>
                <c:pt idx="318">
                  <c:v>2.6415094339622643E-2</c:v>
                </c:pt>
                <c:pt idx="319">
                  <c:v>2.6332288401253921E-2</c:v>
                </c:pt>
                <c:pt idx="320">
                  <c:v>2.6249999999999999E-2</c:v>
                </c:pt>
                <c:pt idx="321">
                  <c:v>2.6168224299065422E-2</c:v>
                </c:pt>
                <c:pt idx="322">
                  <c:v>2.6086956521739129E-2</c:v>
                </c:pt>
                <c:pt idx="323">
                  <c:v>2.60061919504644E-2</c:v>
                </c:pt>
                <c:pt idx="324">
                  <c:v>2.5925925925925925E-2</c:v>
                </c:pt>
                <c:pt idx="325">
                  <c:v>2.5846153846153849E-2</c:v>
                </c:pt>
                <c:pt idx="326">
                  <c:v>2.5766871165644176E-2</c:v>
                </c:pt>
                <c:pt idx="327">
                  <c:v>2.5688073394495414E-2</c:v>
                </c:pt>
                <c:pt idx="328">
                  <c:v>2.5609756097560978E-2</c:v>
                </c:pt>
                <c:pt idx="329">
                  <c:v>2.5531914893617023E-2</c:v>
                </c:pt>
                <c:pt idx="330">
                  <c:v>2.5454545454545459E-2</c:v>
                </c:pt>
                <c:pt idx="331">
                  <c:v>2.5300973886693254E-2</c:v>
                </c:pt>
                <c:pt idx="332">
                  <c:v>2.5148787922775442E-2</c:v>
                </c:pt>
                <c:pt idx="333">
                  <c:v>2.4997970943916887E-2</c:v>
                </c:pt>
                <c:pt idx="334">
                  <c:v>2.4848506579655063E-2</c:v>
                </c:pt>
                <c:pt idx="335">
                  <c:v>2.4700378703497439E-2</c:v>
                </c:pt>
                <c:pt idx="336">
                  <c:v>2.4553571428571432E-2</c:v>
                </c:pt>
                <c:pt idx="337">
                  <c:v>2.4408069103364471E-2</c:v>
                </c:pt>
                <c:pt idx="338">
                  <c:v>2.4263856307552258E-2</c:v>
                </c:pt>
                <c:pt idx="339">
                  <c:v>2.4120917847912912E-2</c:v>
                </c:pt>
                <c:pt idx="340">
                  <c:v>2.3979238754325262E-2</c:v>
                </c:pt>
                <c:pt idx="341">
                  <c:v>2.3838804275849019E-2</c:v>
                </c:pt>
                <c:pt idx="342">
                  <c:v>2.3699599876885198E-2</c:v>
                </c:pt>
                <c:pt idx="343">
                  <c:v>2.3561611233414648E-2</c:v>
                </c:pt>
                <c:pt idx="344">
                  <c:v>2.3424824229313145E-2</c:v>
                </c:pt>
                <c:pt idx="345">
                  <c:v>2.3289224952741019E-2</c:v>
                </c:pt>
                <c:pt idx="346">
                  <c:v>2.3154799692605834E-2</c:v>
                </c:pt>
                <c:pt idx="347">
                  <c:v>2.3021534935096212E-2</c:v>
                </c:pt>
                <c:pt idx="348">
                  <c:v>2.2889417360285373E-2</c:v>
                </c:pt>
                <c:pt idx="349">
                  <c:v>2.2758433838802637E-2</c:v>
                </c:pt>
                <c:pt idx="350">
                  <c:v>2.2628571428571428E-2</c:v>
                </c:pt>
                <c:pt idx="351">
                  <c:v>2.2499817371612246E-2</c:v>
                </c:pt>
                <c:pt idx="352">
                  <c:v>2.2372159090909092E-2</c:v>
                </c:pt>
                <c:pt idx="353">
                  <c:v>2.2245584187337995E-2</c:v>
                </c:pt>
                <c:pt idx="354">
                  <c:v>2.2120080436656132E-2</c:v>
                </c:pt>
                <c:pt idx="355">
                  <c:v>2.199563578655029E-2</c:v>
                </c:pt>
                <c:pt idx="356">
                  <c:v>2.1872238353743214E-2</c:v>
                </c:pt>
                <c:pt idx="357">
                  <c:v>2.1749876421156698E-2</c:v>
                </c:pt>
                <c:pt idx="358">
                  <c:v>2.162853843512999E-2</c:v>
                </c:pt>
                <c:pt idx="359">
                  <c:v>2.1508213002692407E-2</c:v>
                </c:pt>
                <c:pt idx="360">
                  <c:v>2.1388888888888888E-2</c:v>
                </c:pt>
                <c:pt idx="361">
                  <c:v>2.1270555014157349E-2</c:v>
                </c:pt>
                <c:pt idx="362">
                  <c:v>2.115320045175666E-2</c:v>
                </c:pt>
                <c:pt idx="363">
                  <c:v>2.1036814425244178E-2</c:v>
                </c:pt>
                <c:pt idx="364">
                  <c:v>2.0921386306001689E-2</c:v>
                </c:pt>
                <c:pt idx="365">
                  <c:v>2.0806905610808783E-2</c:v>
                </c:pt>
                <c:pt idx="366">
                  <c:v>2.0693361999462506E-2</c:v>
                </c:pt>
                <c:pt idx="367">
                  <c:v>2.0580745272442441E-2</c:v>
                </c:pt>
                <c:pt idx="368">
                  <c:v>2.0469045368620035E-2</c:v>
                </c:pt>
                <c:pt idx="369">
                  <c:v>2.0358252363011437E-2</c:v>
                </c:pt>
                <c:pt idx="370">
                  <c:v>2.0248356464572678E-2</c:v>
                </c:pt>
                <c:pt idx="371">
                  <c:v>2.0139348014036516E-2</c:v>
                </c:pt>
                <c:pt idx="372">
                  <c:v>2.0031217481789799E-2</c:v>
                </c:pt>
                <c:pt idx="373">
                  <c:v>1.9923955465790739E-2</c:v>
                </c:pt>
                <c:pt idx="374">
                  <c:v>1.9817552689525005E-2</c:v>
                </c:pt>
                <c:pt idx="375">
                  <c:v>1.9712E-2</c:v>
                </c:pt>
                <c:pt idx="376">
                  <c:v>1.9607288365776371E-2</c:v>
                </c:pt>
                <c:pt idx="377">
                  <c:v>1.9503408875036061E-2</c:v>
                </c:pt>
                <c:pt idx="378">
                  <c:v>1.9400352733686069E-2</c:v>
                </c:pt>
                <c:pt idx="379">
                  <c:v>1.9298111263497189E-2</c:v>
                </c:pt>
                <c:pt idx="380">
                  <c:v>1.9196675900277009E-2</c:v>
                </c:pt>
                <c:pt idx="381">
                  <c:v>1.9096038192076385E-2</c:v>
                </c:pt>
                <c:pt idx="382">
                  <c:v>1.89961897974288E-2</c:v>
                </c:pt>
                <c:pt idx="383">
                  <c:v>1.8897122483621812E-2</c:v>
                </c:pt>
                <c:pt idx="384">
                  <c:v>1.8798828125E-2</c:v>
                </c:pt>
                <c:pt idx="385">
                  <c:v>1.8701298701298698E-2</c:v>
                </c:pt>
                <c:pt idx="386">
                  <c:v>1.8604526296007947E-2</c:v>
                </c:pt>
                <c:pt idx="387">
                  <c:v>1.8508503094765941E-2</c:v>
                </c:pt>
                <c:pt idx="388">
                  <c:v>1.8413221383781486E-2</c:v>
                </c:pt>
                <c:pt idx="389">
                  <c:v>1.8318673548284772E-2</c:v>
                </c:pt>
                <c:pt idx="390">
                  <c:v>1.822485207100592E-2</c:v>
                </c:pt>
                <c:pt idx="391">
                  <c:v>1.8131749530680724E-2</c:v>
                </c:pt>
                <c:pt idx="392">
                  <c:v>1.8039358600583092E-2</c:v>
                </c:pt>
                <c:pt idx="393">
                  <c:v>1.7947672047083502E-2</c:v>
                </c:pt>
                <c:pt idx="394">
                  <c:v>1.7856682728233143E-2</c:v>
                </c:pt>
                <c:pt idx="395">
                  <c:v>1.7766383592373015E-2</c:v>
                </c:pt>
                <c:pt idx="396">
                  <c:v>1.7676767676767676E-2</c:v>
                </c:pt>
                <c:pt idx="397">
                  <c:v>1.7587828106262967E-2</c:v>
                </c:pt>
                <c:pt idx="398">
                  <c:v>1.7499558091967373E-2</c:v>
                </c:pt>
                <c:pt idx="399">
                  <c:v>1.7411950929956468E-2</c:v>
                </c:pt>
                <c:pt idx="400">
                  <c:v>1.7325E-2</c:v>
                </c:pt>
                <c:pt idx="401">
                  <c:v>1.723869876431117E-2</c:v>
                </c:pt>
                <c:pt idx="402">
                  <c:v>1.715304076631767E-2</c:v>
                </c:pt>
                <c:pt idx="403">
                  <c:v>1.7068019629454031E-2</c:v>
                </c:pt>
                <c:pt idx="404">
                  <c:v>1.6983629055974905E-2</c:v>
                </c:pt>
                <c:pt idx="405">
                  <c:v>1.6899862825788751E-2</c:v>
                </c:pt>
                <c:pt idx="406">
                  <c:v>1.6816714795311709E-2</c:v>
                </c:pt>
                <c:pt idx="407">
                  <c:v>1.6734178896341056E-2</c:v>
                </c:pt>
                <c:pt idx="408">
                  <c:v>1.6652249134948099E-2</c:v>
                </c:pt>
                <c:pt idx="409">
                  <c:v>1.6570919590389824E-2</c:v>
                </c:pt>
                <c:pt idx="410">
                  <c:v>1.6490184414039263E-2</c:v>
                </c:pt>
                <c:pt idx="411">
                  <c:v>1.6410037828333952E-2</c:v>
                </c:pt>
                <c:pt idx="412">
                  <c:v>1.6330474125742296E-2</c:v>
                </c:pt>
                <c:pt idx="413">
                  <c:v>1.6251487667747363E-2</c:v>
                </c:pt>
                <c:pt idx="414">
                  <c:v>1.6173072883847932E-2</c:v>
                </c:pt>
                <c:pt idx="415">
                  <c:v>1.6095224270576278E-2</c:v>
                </c:pt>
                <c:pt idx="416">
                  <c:v>1.6017936390532544E-2</c:v>
                </c:pt>
                <c:pt idx="417">
                  <c:v>1.5941203871435227E-2</c:v>
                </c:pt>
                <c:pt idx="418">
                  <c:v>1.5865021405187613E-2</c:v>
                </c:pt>
                <c:pt idx="419">
                  <c:v>1.5789383746959741E-2</c:v>
                </c:pt>
                <c:pt idx="420">
                  <c:v>1.5714285714285715E-2</c:v>
                </c:pt>
                <c:pt idx="421">
                  <c:v>1.5639722186175885E-2</c:v>
                </c:pt>
                <c:pt idx="422">
                  <c:v>1.5565688102243886E-2</c:v>
                </c:pt>
                <c:pt idx="423">
                  <c:v>1.5492178461847991E-2</c:v>
                </c:pt>
                <c:pt idx="424">
                  <c:v>1.5419188323246706E-2</c:v>
                </c:pt>
                <c:pt idx="425">
                  <c:v>1.5346712802768166E-2</c:v>
                </c:pt>
                <c:pt idx="426">
                  <c:v>1.5274747073993258E-2</c:v>
                </c:pt>
                <c:pt idx="427">
                  <c:v>1.520328636695205E-2</c:v>
                </c:pt>
                <c:pt idx="428">
                  <c:v>1.5132325967333391E-2</c:v>
                </c:pt>
                <c:pt idx="429">
                  <c:v>1.506186121570737E-2</c:v>
                </c:pt>
                <c:pt idx="430">
                  <c:v>1.4991887506760412E-2</c:v>
                </c:pt>
                <c:pt idx="431">
                  <c:v>1.4922400288542808E-2</c:v>
                </c:pt>
                <c:pt idx="432">
                  <c:v>1.4853395061728393E-2</c:v>
                </c:pt>
                <c:pt idx="433">
                  <c:v>1.4784867378886228E-2</c:v>
                </c:pt>
                <c:pt idx="434">
                  <c:v>1.4716812843763936E-2</c:v>
                </c:pt>
                <c:pt idx="435">
                  <c:v>1.4649227110582643E-2</c:v>
                </c:pt>
                <c:pt idx="436">
                  <c:v>1.4582105883343152E-2</c:v>
                </c:pt>
                <c:pt idx="437">
                  <c:v>1.4515444915143295E-2</c:v>
                </c:pt>
                <c:pt idx="438">
                  <c:v>1.4449240007506099E-2</c:v>
                </c:pt>
                <c:pt idx="439">
                  <c:v>1.4383487009718645E-2</c:v>
                </c:pt>
                <c:pt idx="440">
                  <c:v>1.4318181818181753E-2</c:v>
                </c:pt>
                <c:pt idx="441">
                  <c:v>1.4253320375769291E-2</c:v>
                </c:pt>
                <c:pt idx="442">
                  <c:v>1.4188898671198316E-2</c:v>
                </c:pt>
                <c:pt idx="443">
                  <c:v>1.4124912738408792E-2</c:v>
                </c:pt>
                <c:pt idx="444">
                  <c:v>1.4061358655953185E-2</c:v>
                </c:pt>
                <c:pt idx="445">
                  <c:v>1.3998232546395595E-2</c:v>
                </c:pt>
                <c:pt idx="446">
                  <c:v>1.3935530575720344E-2</c:v>
                </c:pt>
                <c:pt idx="447">
                  <c:v>1.3873248952749811E-2</c:v>
                </c:pt>
                <c:pt idx="448">
                  <c:v>1.3811383928571366E-2</c:v>
                </c:pt>
                <c:pt idx="449">
                  <c:v>1.3749931795973174E-2</c:v>
                </c:pt>
                <c:pt idx="450">
                  <c:v>1.3688888888888829E-2</c:v>
                </c:pt>
                <c:pt idx="451">
                  <c:v>1.3628251581850574E-2</c:v>
                </c:pt>
                <c:pt idx="452">
                  <c:v>1.3568016289450953E-2</c:v>
                </c:pt>
                <c:pt idx="453">
                  <c:v>1.3508179465812844E-2</c:v>
                </c:pt>
                <c:pt idx="454">
                  <c:v>1.3448737604067498E-2</c:v>
                </c:pt>
                <c:pt idx="455">
                  <c:v>1.3389687235840962E-2</c:v>
                </c:pt>
                <c:pt idx="456">
                  <c:v>1.3331024930747806E-2</c:v>
                </c:pt>
                <c:pt idx="457">
                  <c:v>1.3272747295893091E-2</c:v>
                </c:pt>
                <c:pt idx="458">
                  <c:v>1.3214850975381744E-2</c:v>
                </c:pt>
                <c:pt idx="459">
                  <c:v>1.3157332649835417E-2</c:v>
                </c:pt>
                <c:pt idx="460">
                  <c:v>1.3100189035916711E-2</c:v>
                </c:pt>
                <c:pt idx="461">
                  <c:v>1.304341688586058E-2</c:v>
                </c:pt>
                <c:pt idx="462">
                  <c:v>1.2987012987012877E-2</c:v>
                </c:pt>
                <c:pt idx="463">
                  <c:v>1.2930974161375831E-2</c:v>
                </c:pt>
                <c:pt idx="464">
                  <c:v>1.2875297265160412E-2</c:v>
                </c:pt>
                <c:pt idx="465">
                  <c:v>1.2819979188345364E-2</c:v>
                </c:pt>
                <c:pt idx="466">
                  <c:v>1.2765016854242925E-2</c:v>
                </c:pt>
                <c:pt idx="467">
                  <c:v>1.2710407219071003E-2</c:v>
                </c:pt>
                <c:pt idx="468">
                  <c:v>1.2656147271531778E-2</c:v>
                </c:pt>
                <c:pt idx="469">
                  <c:v>1.2602234032396492E-2</c:v>
                </c:pt>
                <c:pt idx="470">
                  <c:v>1.2548664554096716E-2</c:v>
                </c:pt>
                <c:pt idx="471">
                  <c:v>1.249543592032115E-2</c:v>
                </c:pt>
                <c:pt idx="472">
                  <c:v>1.2442545245618917E-2</c:v>
                </c:pt>
                <c:pt idx="473">
                  <c:v>1.2389989675008447E-2</c:v>
                </c:pt>
                <c:pt idx="474">
                  <c:v>1.2337766383592215E-2</c:v>
                </c:pt>
                <c:pt idx="475">
                  <c:v>1.2285872576177128E-2</c:v>
                </c:pt>
                <c:pt idx="476">
                  <c:v>1.2234305486900488E-2</c:v>
                </c:pt>
                <c:pt idx="477">
                  <c:v>1.2183062378861444E-2</c:v>
                </c:pt>
                <c:pt idx="478">
                  <c:v>1.2132140543757837E-2</c:v>
                </c:pt>
                <c:pt idx="479">
                  <c:v>1.2081537301528346E-2</c:v>
                </c:pt>
                <c:pt idx="480">
                  <c:v>1.2031249999999851E-2</c:v>
                </c:pt>
                <c:pt idx="481">
                  <c:v>1.19812760145399E-2</c:v>
                </c:pt>
                <c:pt idx="482">
                  <c:v>1.1931612747714253E-2</c:v>
                </c:pt>
                <c:pt idx="483">
                  <c:v>1.1882257628949351E-2</c:v>
                </c:pt>
                <c:pt idx="484">
                  <c:v>1.1833208114199655E-2</c:v>
                </c:pt>
                <c:pt idx="485">
                  <c:v>1.1784461685619958E-2</c:v>
                </c:pt>
                <c:pt idx="486">
                  <c:v>1.1736015851241994E-2</c:v>
                </c:pt>
                <c:pt idx="487">
                  <c:v>1.168786814465615E-2</c:v>
                </c:pt>
                <c:pt idx="488">
                  <c:v>1.1640016124697471E-2</c:v>
                </c:pt>
                <c:pt idx="489">
                  <c:v>1.1592457375136251E-2</c:v>
                </c:pt>
                <c:pt idx="490">
                  <c:v>1.1545189504372987E-2</c:v>
                </c:pt>
                <c:pt idx="491">
                  <c:v>1.1498210145137753E-2</c:v>
                </c:pt>
                <c:pt idx="492">
                  <c:v>1.1451516954193747E-2</c:v>
                </c:pt>
                <c:pt idx="493">
                  <c:v>1.1405107612045074E-2</c:v>
                </c:pt>
                <c:pt idx="494">
                  <c:v>1.1358979822648886E-2</c:v>
                </c:pt>
                <c:pt idx="495">
                  <c:v>1.1313131313131084E-2</c:v>
                </c:pt>
                <c:pt idx="496">
                  <c:v>1.1267559833506538E-2</c:v>
                </c:pt>
                <c:pt idx="497">
                  <c:v>1.1222263156402981E-2</c:v>
                </c:pt>
                <c:pt idx="498">
                  <c:v>1.1177239076788859E-2</c:v>
                </c:pt>
                <c:pt idx="499">
                  <c:v>1.1132485411704951E-2</c:v>
                </c:pt>
                <c:pt idx="500">
                  <c:v>1.108799999999978E-2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B-4D86-8869-4F89465E6F88}"/>
            </c:ext>
          </c:extLst>
        </c:ser>
        <c:ser>
          <c:idx val="5"/>
          <c:order val="5"/>
          <c:tx>
            <c:v>Ta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'Espectro de Respuesta'!$B$36:$B$37</c:f>
              <c:numCache>
                <c:formatCode>0.000\ "s"</c:formatCode>
                <c:ptCount val="2"/>
                <c:pt idx="0">
                  <c:v>0.30423136847641769</c:v>
                </c:pt>
                <c:pt idx="1">
                  <c:v>0.30423136847641769</c:v>
                </c:pt>
              </c:numCache>
            </c:numRef>
          </c:xVal>
          <c:yVal>
            <c:numRef>
              <c:f>'Espectro de Respuesta'!$C$36:$C$37</c:f>
              <c:numCache>
                <c:formatCode>0.000\ "s"</c:formatCode>
                <c:ptCount val="2"/>
                <c:pt idx="0" formatCode="General">
                  <c:v>0</c:v>
                </c:pt>
                <c:pt idx="1">
                  <c:v>1.2880000000000003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DB-4906-8A4E-0B709BB0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41920"/>
        <c:axId val="517338968"/>
      </c:scatterChart>
      <c:valAx>
        <c:axId val="5173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Periodo T (s)</a:t>
                </a:r>
              </a:p>
            </c:rich>
          </c:tx>
          <c:layout>
            <c:manualLayout>
              <c:xMode val="edge"/>
              <c:yMode val="edge"/>
              <c:x val="0.4353210536182977"/>
              <c:y val="0.9215307849261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7338968"/>
        <c:crosses val="autoZero"/>
        <c:crossBetween val="midCat"/>
      </c:valAx>
      <c:valAx>
        <c:axId val="5173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Espectro de aceleracion Sa(T)</a:t>
                </a:r>
              </a:p>
            </c:rich>
          </c:tx>
          <c:layout>
            <c:manualLayout>
              <c:xMode val="edge"/>
              <c:yMode val="edge"/>
              <c:x val="2.1845238095238095E-2"/>
              <c:y val="0.22651439401997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73419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437624529332626"/>
          <c:y val="8.1349579740932015E-2"/>
          <c:w val="0.31904529165731976"/>
          <c:h val="2.3212923270335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785814</xdr:colOff>
      <xdr:row>5</xdr:row>
      <xdr:rowOff>168320</xdr:rowOff>
    </xdr:from>
    <xdr:to>
      <xdr:col>9</xdr:col>
      <xdr:colOff>299526</xdr:colOff>
      <xdr:row>13</xdr:row>
      <xdr:rowOff>172599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73FE98-8ABE-09F9-6028-047236216F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437"/>
        <a:stretch/>
      </xdr:blipFill>
      <xdr:spPr>
        <a:xfrm>
          <a:off x="5738814" y="1319787"/>
          <a:ext cx="2398712" cy="1632298"/>
        </a:xfrm>
        <a:prstGeom prst="rect">
          <a:avLst/>
        </a:prstGeom>
      </xdr:spPr>
    </xdr:pic>
    <xdr:clientData/>
  </xdr:twoCellAnchor>
  <xdr:twoCellAnchor>
    <xdr:from>
      <xdr:col>6</xdr:col>
      <xdr:colOff>11723</xdr:colOff>
      <xdr:row>8</xdr:row>
      <xdr:rowOff>22665</xdr:rowOff>
    </xdr:from>
    <xdr:to>
      <xdr:col>8</xdr:col>
      <xdr:colOff>336843</xdr:colOff>
      <xdr:row>8</xdr:row>
      <xdr:rowOff>119185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A954B1E-6136-6931-254D-382BDF1FF1F0}"/>
            </a:ext>
          </a:extLst>
        </xdr:cNvPr>
        <xdr:cNvSpPr/>
      </xdr:nvSpPr>
      <xdr:spPr>
        <a:xfrm>
          <a:off x="7309338" y="1751819"/>
          <a:ext cx="1708443" cy="9652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253218</xdr:colOff>
      <xdr:row>8</xdr:row>
      <xdr:rowOff>25791</xdr:rowOff>
    </xdr:from>
    <xdr:to>
      <xdr:col>7</xdr:col>
      <xdr:colOff>395458</xdr:colOff>
      <xdr:row>10</xdr:row>
      <xdr:rowOff>61351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A5A9E6-0F04-A65C-672C-121DA16D78A4}"/>
            </a:ext>
          </a:extLst>
        </xdr:cNvPr>
        <xdr:cNvSpPr/>
      </xdr:nvSpPr>
      <xdr:spPr>
        <a:xfrm>
          <a:off x="8459372" y="1754945"/>
          <a:ext cx="142240" cy="41069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 editAs="oneCell">
    <xdr:from>
      <xdr:col>3</xdr:col>
      <xdr:colOff>438150</xdr:colOff>
      <xdr:row>45</xdr:row>
      <xdr:rowOff>158750</xdr:rowOff>
    </xdr:from>
    <xdr:to>
      <xdr:col>3</xdr:col>
      <xdr:colOff>1522017</xdr:colOff>
      <xdr:row>48</xdr:row>
      <xdr:rowOff>533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AD0358F-D1A7-43E7-B8C4-75C9E381BE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504" b="11504"/>
        <a:stretch/>
      </xdr:blipFill>
      <xdr:spPr>
        <a:xfrm>
          <a:off x="2946400" y="8318500"/>
          <a:ext cx="1084640" cy="523241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61</xdr:row>
      <xdr:rowOff>60960</xdr:rowOff>
    </xdr:from>
    <xdr:to>
      <xdr:col>3</xdr:col>
      <xdr:colOff>1691640</xdr:colOff>
      <xdr:row>63</xdr:row>
      <xdr:rowOff>129540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AA63A6C-2EEF-4344-9C69-8576FA0AD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965" t="5715" b="-1"/>
        <a:stretch/>
      </xdr:blipFill>
      <xdr:spPr>
        <a:xfrm>
          <a:off x="2910840" y="13754100"/>
          <a:ext cx="1508760" cy="525780"/>
        </a:xfrm>
        <a:prstGeom prst="rect">
          <a:avLst/>
        </a:prstGeom>
      </xdr:spPr>
    </xdr:pic>
    <xdr:clientData/>
  </xdr:twoCellAnchor>
  <xdr:twoCellAnchor editAs="oneCell">
    <xdr:from>
      <xdr:col>5</xdr:col>
      <xdr:colOff>929640</xdr:colOff>
      <xdr:row>28</xdr:row>
      <xdr:rowOff>9825</xdr:rowOff>
    </xdr:from>
    <xdr:to>
      <xdr:col>10</xdr:col>
      <xdr:colOff>345219</xdr:colOff>
      <xdr:row>31</xdr:row>
      <xdr:rowOff>206962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1D74107-4FEA-312E-1A6E-423AF3366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75020" y="5374305"/>
          <a:ext cx="2674620" cy="874228"/>
        </a:xfrm>
        <a:prstGeom prst="rect">
          <a:avLst/>
        </a:prstGeom>
      </xdr:spPr>
    </xdr:pic>
    <xdr:clientData/>
  </xdr:twoCellAnchor>
  <xdr:twoCellAnchor editAs="oneCell">
    <xdr:from>
      <xdr:col>21</xdr:col>
      <xdr:colOff>365760</xdr:colOff>
      <xdr:row>12</xdr:row>
      <xdr:rowOff>50428</xdr:rowOff>
    </xdr:from>
    <xdr:to>
      <xdr:col>22</xdr:col>
      <xdr:colOff>937260</xdr:colOff>
      <xdr:row>13</xdr:row>
      <xdr:rowOff>158050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BDF7CDE-5120-4476-8654-3EF18C1BBE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0877" r="23239"/>
        <a:stretch/>
      </xdr:blipFill>
      <xdr:spPr>
        <a:xfrm>
          <a:off x="12252960" y="2511688"/>
          <a:ext cx="944880" cy="298122"/>
        </a:xfrm>
        <a:prstGeom prst="rect">
          <a:avLst/>
        </a:prstGeom>
      </xdr:spPr>
    </xdr:pic>
    <xdr:clientData/>
  </xdr:twoCellAnchor>
  <xdr:twoCellAnchor editAs="oneCell">
    <xdr:from>
      <xdr:col>9</xdr:col>
      <xdr:colOff>348344</xdr:colOff>
      <xdr:row>89</xdr:row>
      <xdr:rowOff>163286</xdr:rowOff>
    </xdr:from>
    <xdr:to>
      <xdr:col>18</xdr:col>
      <xdr:colOff>325832</xdr:colOff>
      <xdr:row>92</xdr:row>
      <xdr:rowOff>83128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8D560A8-C98E-B8A7-3D82-6031DF686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1017" y="20252377"/>
          <a:ext cx="3793723" cy="605642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91</xdr:row>
      <xdr:rowOff>123702</xdr:rowOff>
    </xdr:from>
    <xdr:to>
      <xdr:col>9</xdr:col>
      <xdr:colOff>269174</xdr:colOff>
      <xdr:row>91</xdr:row>
      <xdr:rowOff>131618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90E4CB36-EA01-9C56-DADE-259C926D94C1}"/>
            </a:ext>
          </a:extLst>
        </xdr:cNvPr>
        <xdr:cNvCxnSpPr/>
      </xdr:nvCxnSpPr>
      <xdr:spPr>
        <a:xfrm flipV="1">
          <a:off x="7453745" y="20669993"/>
          <a:ext cx="1038102" cy="7916"/>
        </a:xfrm>
        <a:prstGeom prst="straightConnector1">
          <a:avLst/>
        </a:prstGeom>
        <a:ln w="3810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76200</xdr:colOff>
      <xdr:row>86</xdr:row>
      <xdr:rowOff>13853</xdr:rowOff>
    </xdr:from>
    <xdr:to>
      <xdr:col>12</xdr:col>
      <xdr:colOff>283404</xdr:colOff>
      <xdr:row>88</xdr:row>
      <xdr:rowOff>160805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ED579C5-4A06-9656-D931-81129CD6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72945" y="19410217"/>
          <a:ext cx="955349" cy="611079"/>
        </a:xfrm>
        <a:prstGeom prst="rect">
          <a:avLst/>
        </a:prstGeom>
      </xdr:spPr>
    </xdr:pic>
    <xdr:clientData/>
  </xdr:twoCellAnchor>
  <xdr:twoCellAnchor>
    <xdr:from>
      <xdr:col>3</xdr:col>
      <xdr:colOff>879475</xdr:colOff>
      <xdr:row>92</xdr:row>
      <xdr:rowOff>177800</xdr:rowOff>
    </xdr:from>
    <xdr:to>
      <xdr:col>6</xdr:col>
      <xdr:colOff>663575</xdr:colOff>
      <xdr:row>104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3261B-F760-FE3D-F222-7EA1644E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404807</xdr:colOff>
      <xdr:row>4</xdr:row>
      <xdr:rowOff>112459</xdr:rowOff>
    </xdr:from>
    <xdr:to>
      <xdr:col>19</xdr:col>
      <xdr:colOff>50800</xdr:colOff>
      <xdr:row>18</xdr:row>
      <xdr:rowOff>150653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1207" y="849059"/>
          <a:ext cx="6732593" cy="3136994"/>
        </a:xfrm>
        <a:prstGeom prst="rect">
          <a:avLst/>
        </a:prstGeom>
      </xdr:spPr>
    </xdr:pic>
    <xdr:clientData/>
  </xdr:twoCellAnchor>
  <xdr:twoCellAnchor>
    <xdr:from>
      <xdr:col>12</xdr:col>
      <xdr:colOff>254000</xdr:colOff>
      <xdr:row>24</xdr:row>
      <xdr:rowOff>76200</xdr:rowOff>
    </xdr:from>
    <xdr:to>
      <xdr:col>33</xdr:col>
      <xdr:colOff>453749</xdr:colOff>
      <xdr:row>79</xdr:row>
      <xdr:rowOff>42379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172362</xdr:rowOff>
    </xdr:from>
    <xdr:to>
      <xdr:col>7</xdr:col>
      <xdr:colOff>567506</xdr:colOff>
      <xdr:row>36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26A1A-354B-0989-8120-23EDA39C9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72362"/>
          <a:ext cx="5314766" cy="6578958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0</xdr:row>
      <xdr:rowOff>137159</xdr:rowOff>
    </xdr:from>
    <xdr:to>
      <xdr:col>14</xdr:col>
      <xdr:colOff>670560</xdr:colOff>
      <xdr:row>37</xdr:row>
      <xdr:rowOff>111424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35FC3B-46FE-D8D8-950A-D2CCAABB3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3660" y="137159"/>
          <a:ext cx="5341620" cy="6740825"/>
        </a:xfrm>
        <a:prstGeom prst="rect">
          <a:avLst/>
        </a:prstGeom>
      </xdr:spPr>
    </xdr:pic>
    <xdr:clientData/>
  </xdr:twoCellAnchor>
  <xdr:twoCellAnchor editAs="oneCell">
    <xdr:from>
      <xdr:col>4</xdr:col>
      <xdr:colOff>322580</xdr:colOff>
      <xdr:row>37</xdr:row>
      <xdr:rowOff>52875</xdr:rowOff>
    </xdr:from>
    <xdr:to>
      <xdr:col>12</xdr:col>
      <xdr:colOff>406400</xdr:colOff>
      <xdr:row>78</xdr:row>
      <xdr:rowOff>17204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143E05-1628-7525-A9FF-FB6B2D8DF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2180" y="6631475"/>
          <a:ext cx="6383020" cy="7254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185056</xdr:rowOff>
    </xdr:from>
    <xdr:to>
      <xdr:col>7</xdr:col>
      <xdr:colOff>195943</xdr:colOff>
      <xdr:row>38</xdr:row>
      <xdr:rowOff>76053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EF3518-796A-9289-F5F2-7EFD1889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657" y="370113"/>
          <a:ext cx="4963886" cy="673811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2</xdr:row>
      <xdr:rowOff>0</xdr:rowOff>
    </xdr:from>
    <xdr:to>
      <xdr:col>14</xdr:col>
      <xdr:colOff>352796</xdr:colOff>
      <xdr:row>38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BF6D36-0C68-D327-32CD-D10C31997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3458" y="370114"/>
          <a:ext cx="5044538" cy="6738257"/>
        </a:xfrm>
        <a:prstGeom prst="rect">
          <a:avLst/>
        </a:prstGeom>
      </xdr:spPr>
    </xdr:pic>
    <xdr:clientData/>
  </xdr:twoCellAnchor>
  <xdr:twoCellAnchor editAs="oneCell">
    <xdr:from>
      <xdr:col>14</xdr:col>
      <xdr:colOff>620486</xdr:colOff>
      <xdr:row>18</xdr:row>
      <xdr:rowOff>0</xdr:rowOff>
    </xdr:from>
    <xdr:to>
      <xdr:col>19</xdr:col>
      <xdr:colOff>718458</xdr:colOff>
      <xdr:row>28</xdr:row>
      <xdr:rowOff>138421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382579-7348-3683-AFBE-D2CA8970C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939"/>
        <a:stretch/>
      </xdr:blipFill>
      <xdr:spPr>
        <a:xfrm>
          <a:off x="11745686" y="3331029"/>
          <a:ext cx="4071258" cy="19889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209551</xdr:colOff>
      <xdr:row>0</xdr:row>
      <xdr:rowOff>114300</xdr:rowOff>
    </xdr:from>
    <xdr:to>
      <xdr:col>7</xdr:col>
      <xdr:colOff>711201</xdr:colOff>
      <xdr:row>13</xdr:row>
      <xdr:rowOff>118060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1" y="114300"/>
          <a:ext cx="2787650" cy="2423110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7</xdr:row>
      <xdr:rowOff>142904</xdr:rowOff>
    </xdr:from>
    <xdr:to>
      <xdr:col>17</xdr:col>
      <xdr:colOff>324166</xdr:colOff>
      <xdr:row>19</xdr:row>
      <xdr:rowOff>63699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7450" y="1438304"/>
          <a:ext cx="3429316" cy="2162345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54</xdr:row>
      <xdr:rowOff>114619</xdr:rowOff>
    </xdr:from>
    <xdr:to>
      <xdr:col>11</xdr:col>
      <xdr:colOff>44450</xdr:colOff>
      <xdr:row>60</xdr:row>
      <xdr:rowOff>146369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0" y="10223819"/>
          <a:ext cx="306705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736600</xdr:colOff>
      <xdr:row>54</xdr:row>
      <xdr:rowOff>127000</xdr:rowOff>
    </xdr:from>
    <xdr:to>
      <xdr:col>6</xdr:col>
      <xdr:colOff>687236</xdr:colOff>
      <xdr:row>61</xdr:row>
      <xdr:rowOff>127269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1200" y="10236200"/>
          <a:ext cx="2236636" cy="13020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</xdr:colOff>
      <xdr:row>67</xdr:row>
      <xdr:rowOff>152400</xdr:rowOff>
    </xdr:from>
    <xdr:to>
      <xdr:col>6</xdr:col>
      <xdr:colOff>480526</xdr:colOff>
      <xdr:row>78</xdr:row>
      <xdr:rowOff>23023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A502B5-5BD4-A5DC-8C7C-A7A873B53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2405360"/>
          <a:ext cx="5380186" cy="1882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2"/>
  <sheetViews>
    <sheetView zoomScaleNormal="100" workbookViewId="0">
      <selection activeCell="S19" sqref="S19"/>
    </sheetView>
  </sheetViews>
  <sheetFormatPr baseColWidth="10" defaultColWidth="11.5546875" defaultRowHeight="13.2" x14ac:dyDescent="0.3"/>
  <cols>
    <col min="1" max="1" width="6.21875" style="4" customWidth="1"/>
    <col min="2" max="2" width="19.44140625" style="4" customWidth="1"/>
    <col min="3" max="3" width="19.21875" style="4" customWidth="1"/>
    <col min="4" max="4" width="6" style="4" customWidth="1"/>
    <col min="5" max="5" width="6.77734375" style="4" customWidth="1"/>
    <col min="6" max="6" width="6.44140625" style="4" customWidth="1"/>
    <col min="7" max="7" width="6.77734375" style="4" customWidth="1"/>
    <col min="8" max="8" width="6.44140625" style="4" customWidth="1"/>
    <col min="9" max="10" width="6.77734375" style="4" customWidth="1"/>
    <col min="11" max="11" width="6.44140625" style="4" customWidth="1"/>
    <col min="12" max="12" width="6.77734375" style="4" customWidth="1"/>
    <col min="13" max="13" width="6.44140625" style="4" customWidth="1"/>
    <col min="14" max="15" width="6.77734375" style="4" customWidth="1"/>
    <col min="16" max="16" width="6.44140625" style="4" customWidth="1"/>
    <col min="17" max="17" width="6.77734375" style="4" customWidth="1"/>
    <col min="18" max="18" width="6.44140625" style="4" customWidth="1"/>
    <col min="19" max="19" width="6.77734375" style="4" customWidth="1"/>
    <col min="20" max="20" width="10.21875" style="4" customWidth="1"/>
    <col min="21" max="16384" width="11.5546875" style="4"/>
  </cols>
  <sheetData>
    <row r="1" spans="1:20" x14ac:dyDescent="0.3">
      <c r="A1" s="180" t="s">
        <v>50</v>
      </c>
      <c r="B1" s="180" t="s">
        <v>51</v>
      </c>
      <c r="C1" s="180" t="s">
        <v>52</v>
      </c>
      <c r="D1" s="181" t="s">
        <v>53</v>
      </c>
      <c r="E1" s="39" t="s">
        <v>12</v>
      </c>
      <c r="F1" s="39" t="s">
        <v>13</v>
      </c>
      <c r="G1" s="39" t="s">
        <v>54</v>
      </c>
      <c r="H1" s="39" t="s">
        <v>12</v>
      </c>
      <c r="I1" s="39" t="s">
        <v>13</v>
      </c>
      <c r="J1" s="39" t="s">
        <v>54</v>
      </c>
      <c r="K1" s="39" t="s">
        <v>12</v>
      </c>
      <c r="L1" s="39" t="s">
        <v>13</v>
      </c>
      <c r="M1" s="39" t="s">
        <v>54</v>
      </c>
      <c r="N1" s="39" t="s">
        <v>12</v>
      </c>
      <c r="O1" s="39" t="s">
        <v>13</v>
      </c>
      <c r="P1" s="39" t="s">
        <v>54</v>
      </c>
      <c r="Q1" s="39" t="s">
        <v>12</v>
      </c>
      <c r="R1" s="39" t="s">
        <v>13</v>
      </c>
      <c r="S1" s="39" t="s">
        <v>54</v>
      </c>
      <c r="T1" s="39" t="s">
        <v>55</v>
      </c>
    </row>
    <row r="2" spans="1:20" x14ac:dyDescent="0.3">
      <c r="A2" s="180"/>
      <c r="B2" s="180"/>
      <c r="C2" s="180"/>
      <c r="D2" s="181"/>
      <c r="E2" s="179" t="s">
        <v>49</v>
      </c>
      <c r="F2" s="179"/>
      <c r="G2" s="179"/>
      <c r="H2" s="179" t="s">
        <v>48</v>
      </c>
      <c r="I2" s="179"/>
      <c r="J2" s="179"/>
      <c r="K2" s="179" t="s">
        <v>33</v>
      </c>
      <c r="L2" s="179"/>
      <c r="M2" s="179"/>
      <c r="N2" s="179" t="s">
        <v>47</v>
      </c>
      <c r="O2" s="179"/>
      <c r="P2" s="179"/>
      <c r="Q2" s="179" t="s">
        <v>56</v>
      </c>
      <c r="R2" s="179"/>
      <c r="S2" s="179"/>
      <c r="T2" s="39"/>
    </row>
    <row r="3" spans="1:20" ht="13.8" x14ac:dyDescent="0.3">
      <c r="A3" s="5">
        <v>1</v>
      </c>
      <c r="B3" s="6" t="s">
        <v>57</v>
      </c>
      <c r="C3" s="7" t="s">
        <v>58</v>
      </c>
      <c r="D3" s="8">
        <v>4.0999999999999996</v>
      </c>
      <c r="E3" s="9">
        <v>1.48</v>
      </c>
      <c r="F3" s="10">
        <v>0.47</v>
      </c>
      <c r="G3" s="11">
        <v>2.57</v>
      </c>
      <c r="H3" s="9">
        <v>1.48</v>
      </c>
      <c r="I3" s="12">
        <v>0.52</v>
      </c>
      <c r="J3" s="13">
        <v>2.57</v>
      </c>
      <c r="K3" s="14">
        <v>1.61</v>
      </c>
      <c r="L3" s="12">
        <v>0.68</v>
      </c>
      <c r="M3" s="11">
        <v>2.67</v>
      </c>
      <c r="N3" s="15">
        <v>1.61</v>
      </c>
      <c r="O3" s="12">
        <v>0.84</v>
      </c>
      <c r="P3" s="13">
        <v>3.27</v>
      </c>
      <c r="Q3" s="9">
        <v>1.4</v>
      </c>
      <c r="R3" s="16">
        <v>1.39</v>
      </c>
      <c r="S3" s="13">
        <v>3.88</v>
      </c>
      <c r="T3" s="17">
        <v>100</v>
      </c>
    </row>
    <row r="4" spans="1:20" ht="13.8" x14ac:dyDescent="0.3">
      <c r="A4" s="18">
        <v>2</v>
      </c>
      <c r="B4" s="19" t="s">
        <v>59</v>
      </c>
      <c r="C4" s="20" t="s">
        <v>60</v>
      </c>
      <c r="D4" s="21">
        <v>4.0999999999999996</v>
      </c>
      <c r="E4" s="22">
        <v>1.57</v>
      </c>
      <c r="F4" s="23">
        <v>0.43</v>
      </c>
      <c r="G4" s="24">
        <v>2.5</v>
      </c>
      <c r="H4" s="22">
        <v>1.75</v>
      </c>
      <c r="I4" s="25">
        <v>0.53</v>
      </c>
      <c r="J4" s="26">
        <v>2.41</v>
      </c>
      <c r="K4" s="27">
        <v>2.15</v>
      </c>
      <c r="L4" s="25">
        <v>0.88</v>
      </c>
      <c r="M4" s="24">
        <v>2.21</v>
      </c>
      <c r="N4" s="28">
        <v>1.79</v>
      </c>
      <c r="O4" s="25">
        <v>1.27</v>
      </c>
      <c r="P4" s="26">
        <v>2.78</v>
      </c>
      <c r="Q4" s="22">
        <v>1.37</v>
      </c>
      <c r="R4" s="29">
        <v>1.74</v>
      </c>
      <c r="S4" s="26">
        <v>3</v>
      </c>
      <c r="T4" s="30">
        <v>100</v>
      </c>
    </row>
    <row r="5" spans="1:20" ht="13.8" x14ac:dyDescent="0.3">
      <c r="A5" s="5">
        <v>3</v>
      </c>
      <c r="B5" s="6" t="s">
        <v>61</v>
      </c>
      <c r="C5" s="7" t="s">
        <v>62</v>
      </c>
      <c r="D5" s="8">
        <v>4.0999999999999996</v>
      </c>
      <c r="E5" s="9">
        <v>1.46</v>
      </c>
      <c r="F5" s="10">
        <v>0.43</v>
      </c>
      <c r="G5" s="11">
        <v>4.51</v>
      </c>
      <c r="H5" s="9">
        <v>1.63</v>
      </c>
      <c r="I5" s="12">
        <v>0.54</v>
      </c>
      <c r="J5" s="13">
        <v>4.45</v>
      </c>
      <c r="K5" s="14">
        <v>2.09</v>
      </c>
      <c r="L5" s="12">
        <v>0.9</v>
      </c>
      <c r="M5" s="11">
        <v>3.69</v>
      </c>
      <c r="N5" s="15">
        <v>1.82</v>
      </c>
      <c r="O5" s="12">
        <v>1.28</v>
      </c>
      <c r="P5" s="13">
        <v>4.2699999999999996</v>
      </c>
      <c r="Q5" s="9">
        <v>1.43</v>
      </c>
      <c r="R5" s="16">
        <v>1.9</v>
      </c>
      <c r="S5" s="13">
        <v>4.43</v>
      </c>
      <c r="T5" s="17">
        <v>100</v>
      </c>
    </row>
    <row r="6" spans="1:20" ht="13.8" x14ac:dyDescent="0.3">
      <c r="A6" s="18">
        <v>4</v>
      </c>
      <c r="B6" s="19" t="s">
        <v>63</v>
      </c>
      <c r="C6" s="20" t="s">
        <v>64</v>
      </c>
      <c r="D6" s="21">
        <v>4.0999999999999996</v>
      </c>
      <c r="E6" s="22">
        <v>1.49</v>
      </c>
      <c r="F6" s="23">
        <v>0.47</v>
      </c>
      <c r="G6" s="24">
        <v>2.57</v>
      </c>
      <c r="H6" s="22">
        <v>1.49</v>
      </c>
      <c r="I6" s="25">
        <v>0.52</v>
      </c>
      <c r="J6" s="26">
        <v>2.57</v>
      </c>
      <c r="K6" s="27">
        <v>1.62</v>
      </c>
      <c r="L6" s="25">
        <v>0.68</v>
      </c>
      <c r="M6" s="24">
        <v>2.67</v>
      </c>
      <c r="N6" s="28">
        <v>1.62</v>
      </c>
      <c r="O6" s="25">
        <v>0.84</v>
      </c>
      <c r="P6" s="26">
        <v>3.25</v>
      </c>
      <c r="Q6" s="22">
        <v>1.39</v>
      </c>
      <c r="R6" s="29">
        <v>1.39</v>
      </c>
      <c r="S6" s="26">
        <v>3.89</v>
      </c>
      <c r="T6" s="30">
        <v>100</v>
      </c>
    </row>
    <row r="7" spans="1:20" ht="13.8" x14ac:dyDescent="0.3">
      <c r="A7" s="5">
        <v>5</v>
      </c>
      <c r="B7" s="6" t="s">
        <v>65</v>
      </c>
      <c r="C7" s="7" t="s">
        <v>66</v>
      </c>
      <c r="D7" s="8">
        <v>4.0999999999999996</v>
      </c>
      <c r="E7" s="9">
        <v>1.5</v>
      </c>
      <c r="F7" s="10">
        <v>0.47</v>
      </c>
      <c r="G7" s="11">
        <v>2.56</v>
      </c>
      <c r="H7" s="9">
        <v>1.5</v>
      </c>
      <c r="I7" s="12">
        <v>0.52</v>
      </c>
      <c r="J7" s="13">
        <v>2.56</v>
      </c>
      <c r="K7" s="14">
        <v>1.63</v>
      </c>
      <c r="L7" s="12">
        <v>0.68</v>
      </c>
      <c r="M7" s="11">
        <v>2.67</v>
      </c>
      <c r="N7" s="15">
        <v>1.63</v>
      </c>
      <c r="O7" s="12">
        <v>0.85</v>
      </c>
      <c r="P7" s="13">
        <v>3.25</v>
      </c>
      <c r="Q7" s="9">
        <v>1.43</v>
      </c>
      <c r="R7" s="16">
        <v>1.52</v>
      </c>
      <c r="S7" s="13">
        <v>3.47</v>
      </c>
      <c r="T7" s="17">
        <v>100</v>
      </c>
    </row>
    <row r="8" spans="1:20" ht="13.8" x14ac:dyDescent="0.3">
      <c r="A8" s="18">
        <v>6</v>
      </c>
      <c r="B8" s="19" t="s">
        <v>67</v>
      </c>
      <c r="C8" s="20" t="s">
        <v>68</v>
      </c>
      <c r="D8" s="21">
        <v>4.0999999999999996</v>
      </c>
      <c r="E8" s="22">
        <v>1.39</v>
      </c>
      <c r="F8" s="23">
        <v>0.47</v>
      </c>
      <c r="G8" s="24">
        <v>2.58</v>
      </c>
      <c r="H8" s="22">
        <v>1.43</v>
      </c>
      <c r="I8" s="25">
        <v>0.52</v>
      </c>
      <c r="J8" s="26">
        <v>2.54</v>
      </c>
      <c r="K8" s="27">
        <v>1.78</v>
      </c>
      <c r="L8" s="25">
        <v>0.68</v>
      </c>
      <c r="M8" s="24">
        <v>2.69</v>
      </c>
      <c r="N8" s="28">
        <v>1.55</v>
      </c>
      <c r="O8" s="25">
        <v>1.08</v>
      </c>
      <c r="P8" s="26">
        <v>3.27</v>
      </c>
      <c r="Q8" s="22">
        <v>1.35</v>
      </c>
      <c r="R8" s="29">
        <v>1.82</v>
      </c>
      <c r="S8" s="26">
        <v>3.51</v>
      </c>
      <c r="T8" s="30">
        <v>100</v>
      </c>
    </row>
    <row r="9" spans="1:20" ht="13.8" x14ac:dyDescent="0.3">
      <c r="A9" s="5">
        <v>7</v>
      </c>
      <c r="B9" s="6" t="s">
        <v>69</v>
      </c>
      <c r="C9" s="7" t="s">
        <v>66</v>
      </c>
      <c r="D9" s="8">
        <v>4.0999999999999996</v>
      </c>
      <c r="E9" s="9">
        <v>1.38</v>
      </c>
      <c r="F9" s="10">
        <v>0.47</v>
      </c>
      <c r="G9" s="11">
        <v>2.5499999999999998</v>
      </c>
      <c r="H9" s="9">
        <v>1.43</v>
      </c>
      <c r="I9" s="12">
        <v>0.52</v>
      </c>
      <c r="J9" s="13">
        <v>2.5099999999999998</v>
      </c>
      <c r="K9" s="14">
        <v>1.79</v>
      </c>
      <c r="L9" s="12">
        <v>0.68</v>
      </c>
      <c r="M9" s="11">
        <v>2.69</v>
      </c>
      <c r="N9" s="15">
        <v>1.56</v>
      </c>
      <c r="O9" s="12">
        <v>1.08</v>
      </c>
      <c r="P9" s="13">
        <v>3.27</v>
      </c>
      <c r="Q9" s="9">
        <v>1.32</v>
      </c>
      <c r="R9" s="16">
        <v>1.82</v>
      </c>
      <c r="S9" s="13">
        <v>3.51</v>
      </c>
      <c r="T9" s="17">
        <v>100</v>
      </c>
    </row>
    <row r="10" spans="1:20" ht="13.8" x14ac:dyDescent="0.3">
      <c r="A10" s="18">
        <v>8</v>
      </c>
      <c r="B10" s="19" t="s">
        <v>70</v>
      </c>
      <c r="C10" s="20" t="s">
        <v>60</v>
      </c>
      <c r="D10" s="21">
        <v>4.0999999999999996</v>
      </c>
      <c r="E10" s="22">
        <v>1.49</v>
      </c>
      <c r="F10" s="23">
        <v>0.43</v>
      </c>
      <c r="G10" s="24">
        <v>2.4700000000000002</v>
      </c>
      <c r="H10" s="22">
        <v>1.69</v>
      </c>
      <c r="I10" s="25">
        <v>0.53</v>
      </c>
      <c r="J10" s="26">
        <v>2.4300000000000002</v>
      </c>
      <c r="K10" s="27">
        <v>1.76</v>
      </c>
      <c r="L10" s="25">
        <v>0.88</v>
      </c>
      <c r="M10" s="24">
        <v>2.27</v>
      </c>
      <c r="N10" s="28">
        <v>1.76</v>
      </c>
      <c r="O10" s="25">
        <v>1.27</v>
      </c>
      <c r="P10" s="26">
        <v>2.78</v>
      </c>
      <c r="Q10" s="22">
        <v>1.37</v>
      </c>
      <c r="R10" s="29">
        <v>1.65</v>
      </c>
      <c r="S10" s="26">
        <v>3</v>
      </c>
      <c r="T10" s="30">
        <v>100</v>
      </c>
    </row>
    <row r="11" spans="1:20" ht="13.8" x14ac:dyDescent="0.3">
      <c r="A11" s="5">
        <v>9</v>
      </c>
      <c r="B11" s="6" t="s">
        <v>71</v>
      </c>
      <c r="C11" s="7" t="s">
        <v>60</v>
      </c>
      <c r="D11" s="8">
        <v>4.0999999999999996</v>
      </c>
      <c r="E11" s="9">
        <v>1.36</v>
      </c>
      <c r="F11" s="10">
        <v>0.47</v>
      </c>
      <c r="G11" s="11">
        <v>2.52</v>
      </c>
      <c r="H11" s="9">
        <v>1.43</v>
      </c>
      <c r="I11" s="12">
        <v>0.52</v>
      </c>
      <c r="J11" s="13">
        <v>2.4900000000000002</v>
      </c>
      <c r="K11" s="14">
        <v>1.53</v>
      </c>
      <c r="L11" s="12">
        <v>0.68</v>
      </c>
      <c r="M11" s="11">
        <v>2.5499999999999998</v>
      </c>
      <c r="N11" s="15">
        <v>1.52</v>
      </c>
      <c r="O11" s="12">
        <v>0.79</v>
      </c>
      <c r="P11" s="13">
        <v>3.24</v>
      </c>
      <c r="Q11" s="9">
        <v>1.3</v>
      </c>
      <c r="R11" s="16">
        <v>1.4</v>
      </c>
      <c r="S11" s="13">
        <v>3.45</v>
      </c>
      <c r="T11" s="17">
        <v>100</v>
      </c>
    </row>
    <row r="12" spans="1:20" ht="13.8" x14ac:dyDescent="0.3">
      <c r="A12" s="18">
        <v>10</v>
      </c>
      <c r="B12" s="19" t="s">
        <v>72</v>
      </c>
      <c r="C12" s="20" t="s">
        <v>73</v>
      </c>
      <c r="D12" s="21">
        <v>4.2</v>
      </c>
      <c r="E12" s="22">
        <v>1.49</v>
      </c>
      <c r="F12" s="23">
        <v>0.51</v>
      </c>
      <c r="G12" s="24">
        <v>3.26</v>
      </c>
      <c r="H12" s="22">
        <v>1.57</v>
      </c>
      <c r="I12" s="25">
        <v>0.56999999999999995</v>
      </c>
      <c r="J12" s="26">
        <v>2.87</v>
      </c>
      <c r="K12" s="27">
        <v>1.68</v>
      </c>
      <c r="L12" s="25">
        <v>0.78</v>
      </c>
      <c r="M12" s="24">
        <v>3.06</v>
      </c>
      <c r="N12" s="28">
        <v>1.67</v>
      </c>
      <c r="O12" s="25">
        <v>1.1399999999999999</v>
      </c>
      <c r="P12" s="26">
        <v>3.79</v>
      </c>
      <c r="Q12" s="22">
        <v>1.48</v>
      </c>
      <c r="R12" s="29">
        <v>1.9</v>
      </c>
      <c r="S12" s="26">
        <v>4.09</v>
      </c>
      <c r="T12" s="30">
        <v>110</v>
      </c>
    </row>
    <row r="13" spans="1:20" ht="13.8" x14ac:dyDescent="0.3">
      <c r="A13" s="5">
        <v>11</v>
      </c>
      <c r="B13" s="6" t="s">
        <v>74</v>
      </c>
      <c r="C13" s="7" t="s">
        <v>75</v>
      </c>
      <c r="D13" s="8">
        <v>4.0999999999999996</v>
      </c>
      <c r="E13" s="9">
        <v>1.49</v>
      </c>
      <c r="F13" s="10">
        <v>0.47</v>
      </c>
      <c r="G13" s="11">
        <v>2.63</v>
      </c>
      <c r="H13" s="9">
        <v>1.49</v>
      </c>
      <c r="I13" s="12">
        <v>0.52</v>
      </c>
      <c r="J13" s="13">
        <v>2.57</v>
      </c>
      <c r="K13" s="14">
        <v>1.74</v>
      </c>
      <c r="L13" s="12">
        <v>0.68</v>
      </c>
      <c r="M13" s="11">
        <v>2.69</v>
      </c>
      <c r="N13" s="15">
        <v>1.64</v>
      </c>
      <c r="O13" s="12">
        <v>1.08</v>
      </c>
      <c r="P13" s="13">
        <v>3.27</v>
      </c>
      <c r="Q13" s="9">
        <v>1.47</v>
      </c>
      <c r="R13" s="16">
        <v>1.82</v>
      </c>
      <c r="S13" s="13">
        <v>3.51</v>
      </c>
      <c r="T13" s="17">
        <v>100</v>
      </c>
    </row>
    <row r="14" spans="1:20" ht="13.8" x14ac:dyDescent="0.3">
      <c r="A14" s="18">
        <v>12</v>
      </c>
      <c r="B14" s="19" t="s">
        <v>76</v>
      </c>
      <c r="C14" s="20" t="s">
        <v>77</v>
      </c>
      <c r="D14" s="21">
        <v>4.0999999999999996</v>
      </c>
      <c r="E14" s="22">
        <v>1.1399999999999999</v>
      </c>
      <c r="F14" s="23">
        <v>0.43</v>
      </c>
      <c r="G14" s="24">
        <v>3.53</v>
      </c>
      <c r="H14" s="22">
        <v>1.38</v>
      </c>
      <c r="I14" s="25">
        <v>0.48</v>
      </c>
      <c r="J14" s="26">
        <v>3.43</v>
      </c>
      <c r="K14" s="27">
        <v>1.76</v>
      </c>
      <c r="L14" s="25">
        <v>0.71</v>
      </c>
      <c r="M14" s="24">
        <v>2.9</v>
      </c>
      <c r="N14" s="28">
        <v>1.57</v>
      </c>
      <c r="O14" s="25">
        <v>1.19</v>
      </c>
      <c r="P14" s="26">
        <v>3.48</v>
      </c>
      <c r="Q14" s="22">
        <v>1.3</v>
      </c>
      <c r="R14" s="29">
        <v>1.65</v>
      </c>
      <c r="S14" s="26">
        <v>3.75</v>
      </c>
      <c r="T14" s="30">
        <v>100</v>
      </c>
    </row>
    <row r="15" spans="1:20" ht="13.8" x14ac:dyDescent="0.3">
      <c r="A15" s="5">
        <v>13</v>
      </c>
      <c r="B15" s="6" t="s">
        <v>78</v>
      </c>
      <c r="C15" s="7" t="s">
        <v>64</v>
      </c>
      <c r="D15" s="8">
        <v>4.0999999999999996</v>
      </c>
      <c r="E15" s="9">
        <v>1.32</v>
      </c>
      <c r="F15" s="10">
        <v>0.47</v>
      </c>
      <c r="G15" s="11">
        <v>2.48</v>
      </c>
      <c r="H15" s="9">
        <v>1.43</v>
      </c>
      <c r="I15" s="12">
        <v>0.52</v>
      </c>
      <c r="J15" s="13">
        <v>2.5299999999999998</v>
      </c>
      <c r="K15" s="14">
        <v>1.53</v>
      </c>
      <c r="L15" s="12">
        <v>0.68</v>
      </c>
      <c r="M15" s="11">
        <v>2.85</v>
      </c>
      <c r="N15" s="15">
        <v>1.49</v>
      </c>
      <c r="O15" s="12">
        <v>0.79</v>
      </c>
      <c r="P15" s="13">
        <v>4.25</v>
      </c>
      <c r="Q15" s="9">
        <v>1.28</v>
      </c>
      <c r="R15" s="16">
        <v>1.44</v>
      </c>
      <c r="S15" s="13">
        <v>4.28</v>
      </c>
      <c r="T15" s="17">
        <v>100</v>
      </c>
    </row>
    <row r="16" spans="1:20" ht="13.8" x14ac:dyDescent="0.3">
      <c r="A16" s="18">
        <v>14</v>
      </c>
      <c r="B16" s="19" t="s">
        <v>79</v>
      </c>
      <c r="C16" s="20" t="s">
        <v>64</v>
      </c>
      <c r="D16" s="21">
        <v>4.0999999999999996</v>
      </c>
      <c r="E16" s="22">
        <v>1.28</v>
      </c>
      <c r="F16" s="23">
        <v>0.47</v>
      </c>
      <c r="G16" s="24">
        <v>2.4300000000000002</v>
      </c>
      <c r="H16" s="22">
        <v>1.43</v>
      </c>
      <c r="I16" s="25">
        <v>0.52</v>
      </c>
      <c r="J16" s="26">
        <v>2.4700000000000002</v>
      </c>
      <c r="K16" s="27">
        <v>1.53</v>
      </c>
      <c r="L16" s="25">
        <v>0.68</v>
      </c>
      <c r="M16" s="24">
        <v>2.65</v>
      </c>
      <c r="N16" s="28">
        <v>1.43</v>
      </c>
      <c r="O16" s="25">
        <v>0.79</v>
      </c>
      <c r="P16" s="26">
        <v>3.08</v>
      </c>
      <c r="Q16" s="22">
        <v>1.28</v>
      </c>
      <c r="R16" s="29">
        <v>1.19</v>
      </c>
      <c r="S16" s="26">
        <v>3.7</v>
      </c>
      <c r="T16" s="30">
        <v>100</v>
      </c>
    </row>
    <row r="17" spans="1:20" ht="13.8" x14ac:dyDescent="0.3">
      <c r="A17" s="5">
        <v>15</v>
      </c>
      <c r="B17" s="6" t="s">
        <v>80</v>
      </c>
      <c r="C17" s="7" t="s">
        <v>81</v>
      </c>
      <c r="D17" s="8">
        <v>4.0999999999999996</v>
      </c>
      <c r="E17" s="9">
        <v>1.1100000000000001</v>
      </c>
      <c r="F17" s="10">
        <v>0.43</v>
      </c>
      <c r="G17" s="11">
        <v>2.93</v>
      </c>
      <c r="H17" s="9">
        <v>1.28</v>
      </c>
      <c r="I17" s="12">
        <v>0.48</v>
      </c>
      <c r="J17" s="13">
        <v>2.85</v>
      </c>
      <c r="K17" s="14">
        <v>1.74</v>
      </c>
      <c r="L17" s="12">
        <v>0.62</v>
      </c>
      <c r="M17" s="11">
        <v>2.46</v>
      </c>
      <c r="N17" s="15">
        <v>1.52</v>
      </c>
      <c r="O17" s="12">
        <v>1.01</v>
      </c>
      <c r="P17" s="13">
        <v>3.06</v>
      </c>
      <c r="Q17" s="9">
        <v>1.27</v>
      </c>
      <c r="R17" s="16">
        <v>1.65</v>
      </c>
      <c r="S17" s="13">
        <v>3.28</v>
      </c>
      <c r="T17" s="17">
        <v>100</v>
      </c>
    </row>
    <row r="18" spans="1:20" ht="13.8" x14ac:dyDescent="0.3">
      <c r="A18" s="18">
        <v>16</v>
      </c>
      <c r="B18" s="19" t="s">
        <v>82</v>
      </c>
      <c r="C18" s="20" t="s">
        <v>83</v>
      </c>
      <c r="D18" s="21">
        <v>4.0999999999999996</v>
      </c>
      <c r="E18" s="22">
        <v>1.1299999999999999</v>
      </c>
      <c r="F18" s="23">
        <v>0.43</v>
      </c>
      <c r="G18" s="24">
        <v>4.51</v>
      </c>
      <c r="H18" s="22">
        <v>1.34</v>
      </c>
      <c r="I18" s="25">
        <v>0.48</v>
      </c>
      <c r="J18" s="26">
        <v>4.4400000000000004</v>
      </c>
      <c r="K18" s="27">
        <v>1.57</v>
      </c>
      <c r="L18" s="25">
        <v>0.78</v>
      </c>
      <c r="M18" s="24">
        <v>3.68</v>
      </c>
      <c r="N18" s="28">
        <v>1.57</v>
      </c>
      <c r="O18" s="25">
        <v>1.22</v>
      </c>
      <c r="P18" s="26">
        <v>4.2699999999999996</v>
      </c>
      <c r="Q18" s="22">
        <v>1.3</v>
      </c>
      <c r="R18" s="29">
        <v>1.65</v>
      </c>
      <c r="S18" s="26">
        <v>4.4800000000000004</v>
      </c>
      <c r="T18" s="30">
        <v>100</v>
      </c>
    </row>
    <row r="19" spans="1:20" ht="13.8" x14ac:dyDescent="0.3">
      <c r="A19" s="5">
        <v>17</v>
      </c>
      <c r="B19" s="6" t="s">
        <v>84</v>
      </c>
      <c r="C19" s="7" t="s">
        <v>64</v>
      </c>
      <c r="D19" s="8">
        <v>4.0999999999999996</v>
      </c>
      <c r="E19" s="9">
        <v>1.45</v>
      </c>
      <c r="F19" s="10">
        <v>0.47</v>
      </c>
      <c r="G19" s="11">
        <v>2.58</v>
      </c>
      <c r="H19" s="9">
        <v>1.45</v>
      </c>
      <c r="I19" s="12">
        <v>0.52</v>
      </c>
      <c r="J19" s="13">
        <v>2.58</v>
      </c>
      <c r="K19" s="14">
        <v>1.58</v>
      </c>
      <c r="L19" s="12">
        <v>0.68</v>
      </c>
      <c r="M19" s="11">
        <v>2.66</v>
      </c>
      <c r="N19" s="15">
        <v>1.6</v>
      </c>
      <c r="O19" s="12">
        <v>0.83</v>
      </c>
      <c r="P19" s="13">
        <v>3.27</v>
      </c>
      <c r="Q19" s="9">
        <v>1.38</v>
      </c>
      <c r="R19" s="16">
        <v>1.37</v>
      </c>
      <c r="S19" s="13">
        <v>3.87</v>
      </c>
      <c r="T19" s="17">
        <v>100</v>
      </c>
    </row>
    <row r="20" spans="1:20" ht="13.8" x14ac:dyDescent="0.3">
      <c r="A20" s="18">
        <v>18</v>
      </c>
      <c r="B20" s="19" t="s">
        <v>85</v>
      </c>
      <c r="C20" s="20" t="s">
        <v>75</v>
      </c>
      <c r="D20" s="21">
        <v>4.0999999999999996</v>
      </c>
      <c r="E20" s="22">
        <v>1.32</v>
      </c>
      <c r="F20" s="23">
        <v>0.47</v>
      </c>
      <c r="G20" s="24">
        <v>2.52</v>
      </c>
      <c r="H20" s="22">
        <v>1.43</v>
      </c>
      <c r="I20" s="25">
        <v>0.52</v>
      </c>
      <c r="J20" s="26">
        <v>2.4700000000000002</v>
      </c>
      <c r="K20" s="27">
        <v>1.53</v>
      </c>
      <c r="L20" s="25">
        <v>0.68</v>
      </c>
      <c r="M20" s="24">
        <v>2.64</v>
      </c>
      <c r="N20" s="28">
        <v>1.5</v>
      </c>
      <c r="O20" s="25">
        <v>0.85</v>
      </c>
      <c r="P20" s="26">
        <v>3.25</v>
      </c>
      <c r="Q20" s="22">
        <v>1.3</v>
      </c>
      <c r="R20" s="29">
        <v>1.62</v>
      </c>
      <c r="S20" s="26">
        <v>3.48</v>
      </c>
      <c r="T20" s="30">
        <v>100</v>
      </c>
    </row>
    <row r="21" spans="1:20" ht="13.8" x14ac:dyDescent="0.3">
      <c r="A21" s="5">
        <v>19</v>
      </c>
      <c r="B21" s="6" t="s">
        <v>86</v>
      </c>
      <c r="C21" s="7" t="s">
        <v>73</v>
      </c>
      <c r="D21" s="8">
        <v>4.2</v>
      </c>
      <c r="E21" s="9">
        <v>1.68</v>
      </c>
      <c r="F21" s="10">
        <v>0.51</v>
      </c>
      <c r="G21" s="11">
        <v>3.63</v>
      </c>
      <c r="H21" s="9">
        <v>1.68</v>
      </c>
      <c r="I21" s="12">
        <v>0.56999999999999995</v>
      </c>
      <c r="J21" s="13">
        <v>2.99</v>
      </c>
      <c r="K21" s="14">
        <v>1.8</v>
      </c>
      <c r="L21" s="12">
        <v>0.74</v>
      </c>
      <c r="M21" s="11">
        <v>3</v>
      </c>
      <c r="N21" s="15">
        <v>1.77</v>
      </c>
      <c r="O21" s="12">
        <v>1.1100000000000001</v>
      </c>
      <c r="P21" s="13">
        <v>3.81</v>
      </c>
      <c r="Q21" s="9">
        <v>1.59</v>
      </c>
      <c r="R21" s="16">
        <v>1.84</v>
      </c>
      <c r="S21" s="13">
        <v>4.1399999999999997</v>
      </c>
      <c r="T21" s="17">
        <v>100</v>
      </c>
    </row>
    <row r="22" spans="1:20" ht="13.8" x14ac:dyDescent="0.3">
      <c r="A22" s="18">
        <v>20</v>
      </c>
      <c r="B22" s="19" t="s">
        <v>87</v>
      </c>
      <c r="C22" s="20" t="s">
        <v>88</v>
      </c>
      <c r="D22" s="31">
        <v>3</v>
      </c>
      <c r="E22" s="22">
        <v>0.94</v>
      </c>
      <c r="F22" s="23">
        <v>0.37</v>
      </c>
      <c r="G22" s="24">
        <v>4.0999999999999996</v>
      </c>
      <c r="H22" s="22">
        <v>1.05</v>
      </c>
      <c r="I22" s="25">
        <v>0.41</v>
      </c>
      <c r="J22" s="26">
        <v>4.0199999999999996</v>
      </c>
      <c r="K22" s="27">
        <v>1.1200000000000001</v>
      </c>
      <c r="L22" s="25">
        <v>0.56999999999999995</v>
      </c>
      <c r="M22" s="24">
        <v>3.42</v>
      </c>
      <c r="N22" s="28">
        <v>1.1499999999999999</v>
      </c>
      <c r="O22" s="25">
        <v>0.79</v>
      </c>
      <c r="P22" s="26">
        <v>3.97</v>
      </c>
      <c r="Q22" s="22">
        <v>1.08</v>
      </c>
      <c r="R22" s="29">
        <v>1.5</v>
      </c>
      <c r="S22" s="26">
        <v>4.09</v>
      </c>
      <c r="T22" s="30">
        <v>110</v>
      </c>
    </row>
    <row r="23" spans="1:20" ht="13.8" x14ac:dyDescent="0.3">
      <c r="A23" s="5">
        <v>21</v>
      </c>
      <c r="B23" s="6" t="s">
        <v>89</v>
      </c>
      <c r="C23" s="7" t="s">
        <v>83</v>
      </c>
      <c r="D23" s="8">
        <v>4.0999999999999996</v>
      </c>
      <c r="E23" s="9">
        <v>1.18</v>
      </c>
      <c r="F23" s="10">
        <v>0.37</v>
      </c>
      <c r="G23" s="11">
        <v>4.51</v>
      </c>
      <c r="H23" s="9">
        <v>1.4</v>
      </c>
      <c r="I23" s="12">
        <v>0.48</v>
      </c>
      <c r="J23" s="13">
        <v>3.95</v>
      </c>
      <c r="K23" s="14">
        <v>1.62</v>
      </c>
      <c r="L23" s="12">
        <v>0.81</v>
      </c>
      <c r="M23" s="11">
        <v>3.68</v>
      </c>
      <c r="N23" s="15">
        <v>1.62</v>
      </c>
      <c r="O23" s="12">
        <v>1.1599999999999999</v>
      </c>
      <c r="P23" s="13">
        <v>4.2699999999999996</v>
      </c>
      <c r="Q23" s="9">
        <v>1.32</v>
      </c>
      <c r="R23" s="16">
        <v>1.55</v>
      </c>
      <c r="S23" s="13">
        <v>4.47</v>
      </c>
      <c r="T23" s="17">
        <v>100</v>
      </c>
    </row>
    <row r="24" spans="1:20" ht="13.8" x14ac:dyDescent="0.3">
      <c r="A24" s="18">
        <v>22</v>
      </c>
      <c r="B24" s="19" t="s">
        <v>90</v>
      </c>
      <c r="C24" s="20" t="s">
        <v>91</v>
      </c>
      <c r="D24" s="21">
        <v>4.2</v>
      </c>
      <c r="E24" s="22">
        <v>1.91</v>
      </c>
      <c r="F24" s="23">
        <v>0.51</v>
      </c>
      <c r="G24" s="24">
        <v>3.46</v>
      </c>
      <c r="H24" s="22">
        <v>1.99</v>
      </c>
      <c r="I24" s="25">
        <v>0.59</v>
      </c>
      <c r="J24" s="26">
        <v>3.52</v>
      </c>
      <c r="K24" s="27">
        <v>2.02</v>
      </c>
      <c r="L24" s="25">
        <v>0.96</v>
      </c>
      <c r="M24" s="24">
        <v>3.65</v>
      </c>
      <c r="N24" s="28">
        <v>2.02</v>
      </c>
      <c r="O24" s="25">
        <v>1.41</v>
      </c>
      <c r="P24" s="26">
        <v>4.5999999999999996</v>
      </c>
      <c r="Q24" s="22">
        <v>1.74</v>
      </c>
      <c r="R24" s="29">
        <v>1.98</v>
      </c>
      <c r="S24" s="26">
        <v>4.72</v>
      </c>
      <c r="T24" s="30">
        <v>110</v>
      </c>
    </row>
    <row r="25" spans="1:20" ht="13.8" x14ac:dyDescent="0.3">
      <c r="A25" s="5">
        <v>23</v>
      </c>
      <c r="B25" s="6" t="s">
        <v>92</v>
      </c>
      <c r="C25" s="7" t="s">
        <v>62</v>
      </c>
      <c r="D25" s="8">
        <v>4.0999999999999996</v>
      </c>
      <c r="E25" s="9">
        <v>1.46</v>
      </c>
      <c r="F25" s="10">
        <v>0.43</v>
      </c>
      <c r="G25" s="11">
        <v>4.51</v>
      </c>
      <c r="H25" s="9">
        <v>1.63</v>
      </c>
      <c r="I25" s="12">
        <v>0.54</v>
      </c>
      <c r="J25" s="13">
        <v>4.21</v>
      </c>
      <c r="K25" s="14">
        <v>1.94</v>
      </c>
      <c r="L25" s="12">
        <v>0.9</v>
      </c>
      <c r="M25" s="11">
        <v>3.66</v>
      </c>
      <c r="N25" s="15">
        <v>1.75</v>
      </c>
      <c r="O25" s="12">
        <v>1.28</v>
      </c>
      <c r="P25" s="13">
        <v>4.2699999999999996</v>
      </c>
      <c r="Q25" s="9">
        <v>1.43</v>
      </c>
      <c r="R25" s="16">
        <v>1.65</v>
      </c>
      <c r="S25" s="13">
        <v>4.43</v>
      </c>
      <c r="T25" s="17">
        <v>100</v>
      </c>
    </row>
    <row r="26" spans="1:20" ht="13.8" x14ac:dyDescent="0.3">
      <c r="A26" s="18">
        <v>24</v>
      </c>
      <c r="B26" s="19" t="s">
        <v>93</v>
      </c>
      <c r="C26" s="20" t="s">
        <v>94</v>
      </c>
      <c r="D26" s="21">
        <v>4.2</v>
      </c>
      <c r="E26" s="22">
        <v>1.66</v>
      </c>
      <c r="F26" s="23">
        <v>0.51</v>
      </c>
      <c r="G26" s="24">
        <v>3.62</v>
      </c>
      <c r="H26" s="22">
        <v>1.66</v>
      </c>
      <c r="I26" s="25">
        <v>0.56999999999999995</v>
      </c>
      <c r="J26" s="26">
        <v>2.98</v>
      </c>
      <c r="K26" s="27">
        <v>1.78</v>
      </c>
      <c r="L26" s="25">
        <v>0.74</v>
      </c>
      <c r="M26" s="24">
        <v>3.04</v>
      </c>
      <c r="N26" s="28">
        <v>1.75</v>
      </c>
      <c r="O26" s="25">
        <v>1.1200000000000001</v>
      </c>
      <c r="P26" s="26">
        <v>3.82</v>
      </c>
      <c r="Q26" s="22">
        <v>1.59</v>
      </c>
      <c r="R26" s="29">
        <v>1.86</v>
      </c>
      <c r="S26" s="26">
        <v>4.1399999999999997</v>
      </c>
      <c r="T26" s="30">
        <v>100</v>
      </c>
    </row>
    <row r="27" spans="1:20" ht="13.8" x14ac:dyDescent="0.3">
      <c r="A27" s="5">
        <v>25</v>
      </c>
      <c r="B27" s="6" t="s">
        <v>95</v>
      </c>
      <c r="C27" s="7" t="s">
        <v>83</v>
      </c>
      <c r="D27" s="8">
        <v>4.0999999999999996</v>
      </c>
      <c r="E27" s="9">
        <v>1.32</v>
      </c>
      <c r="F27" s="10">
        <v>0.43</v>
      </c>
      <c r="G27" s="11">
        <v>4.51</v>
      </c>
      <c r="H27" s="9">
        <v>1.54</v>
      </c>
      <c r="I27" s="12">
        <v>0.53</v>
      </c>
      <c r="J27" s="13">
        <v>4.45</v>
      </c>
      <c r="K27" s="14">
        <v>2.09</v>
      </c>
      <c r="L27" s="12">
        <v>0.9</v>
      </c>
      <c r="M27" s="11">
        <v>3.69</v>
      </c>
      <c r="N27" s="15">
        <v>1.82</v>
      </c>
      <c r="O27" s="12">
        <v>1.28</v>
      </c>
      <c r="P27" s="13">
        <v>4.2699999999999996</v>
      </c>
      <c r="Q27" s="9">
        <v>1.43</v>
      </c>
      <c r="R27" s="16">
        <v>1.9</v>
      </c>
      <c r="S27" s="13">
        <v>4.43</v>
      </c>
      <c r="T27" s="17">
        <v>100</v>
      </c>
    </row>
    <row r="28" spans="1:20" ht="13.8" x14ac:dyDescent="0.3">
      <c r="A28" s="18">
        <v>26</v>
      </c>
      <c r="B28" s="19" t="s">
        <v>96</v>
      </c>
      <c r="C28" s="20" t="s">
        <v>83</v>
      </c>
      <c r="D28" s="21">
        <v>4.0999999999999996</v>
      </c>
      <c r="E28" s="22">
        <v>1.28</v>
      </c>
      <c r="F28" s="23">
        <v>0.47</v>
      </c>
      <c r="G28" s="24">
        <v>2.77</v>
      </c>
      <c r="H28" s="22">
        <v>1.43</v>
      </c>
      <c r="I28" s="25">
        <v>0.52</v>
      </c>
      <c r="J28" s="26">
        <v>2.97</v>
      </c>
      <c r="K28" s="27">
        <v>1.76</v>
      </c>
      <c r="L28" s="25">
        <v>0.71</v>
      </c>
      <c r="M28" s="24">
        <v>2.9</v>
      </c>
      <c r="N28" s="28">
        <v>1.57</v>
      </c>
      <c r="O28" s="25">
        <v>1.19</v>
      </c>
      <c r="P28" s="26">
        <v>3.48</v>
      </c>
      <c r="Q28" s="22">
        <v>1.3</v>
      </c>
      <c r="R28" s="29">
        <v>1.82</v>
      </c>
      <c r="S28" s="26">
        <v>3.75</v>
      </c>
      <c r="T28" s="30">
        <v>100</v>
      </c>
    </row>
    <row r="29" spans="1:20" ht="13.8" x14ac:dyDescent="0.3">
      <c r="A29" s="5">
        <v>27</v>
      </c>
      <c r="B29" s="6" t="s">
        <v>97</v>
      </c>
      <c r="C29" s="7" t="s">
        <v>83</v>
      </c>
      <c r="D29" s="8">
        <v>4.0999999999999996</v>
      </c>
      <c r="E29" s="9">
        <v>1.28</v>
      </c>
      <c r="F29" s="10">
        <v>0.47</v>
      </c>
      <c r="G29" s="11">
        <v>2.69</v>
      </c>
      <c r="H29" s="9">
        <v>1.43</v>
      </c>
      <c r="I29" s="12">
        <v>0.52</v>
      </c>
      <c r="J29" s="13">
        <v>2.88</v>
      </c>
      <c r="K29" s="14">
        <v>1.86</v>
      </c>
      <c r="L29" s="12">
        <v>0.71</v>
      </c>
      <c r="M29" s="11">
        <v>2.9</v>
      </c>
      <c r="N29" s="15">
        <v>1.62</v>
      </c>
      <c r="O29" s="12">
        <v>1.19</v>
      </c>
      <c r="P29" s="13">
        <v>3.48</v>
      </c>
      <c r="Q29" s="9">
        <v>1.31</v>
      </c>
      <c r="R29" s="16">
        <v>1.82</v>
      </c>
      <c r="S29" s="13">
        <v>3.75</v>
      </c>
      <c r="T29" s="17">
        <v>100</v>
      </c>
    </row>
    <row r="30" spans="1:20" ht="13.8" x14ac:dyDescent="0.3">
      <c r="A30" s="18">
        <v>28</v>
      </c>
      <c r="B30" s="19" t="s">
        <v>58</v>
      </c>
      <c r="C30" s="20" t="s">
        <v>58</v>
      </c>
      <c r="D30" s="21">
        <v>4.0999999999999996</v>
      </c>
      <c r="E30" s="22">
        <v>1.31</v>
      </c>
      <c r="F30" s="23">
        <v>0.47</v>
      </c>
      <c r="G30" s="24">
        <v>2.4900000000000002</v>
      </c>
      <c r="H30" s="22">
        <v>1.43</v>
      </c>
      <c r="I30" s="25">
        <v>0.52</v>
      </c>
      <c r="J30" s="26">
        <v>2.5099999999999998</v>
      </c>
      <c r="K30" s="27">
        <v>1.53</v>
      </c>
      <c r="L30" s="25">
        <v>0.68</v>
      </c>
      <c r="M30" s="24">
        <v>2.5499999999999998</v>
      </c>
      <c r="N30" s="28">
        <v>1.49</v>
      </c>
      <c r="O30" s="25">
        <v>0.79</v>
      </c>
      <c r="P30" s="26">
        <v>3.24</v>
      </c>
      <c r="Q30" s="22">
        <v>1.28</v>
      </c>
      <c r="R30" s="29">
        <v>1.38</v>
      </c>
      <c r="S30" s="26">
        <v>3.44</v>
      </c>
      <c r="T30" s="30">
        <v>100</v>
      </c>
    </row>
    <row r="31" spans="1:20" ht="13.8" x14ac:dyDescent="0.3">
      <c r="A31" s="5">
        <v>29</v>
      </c>
      <c r="B31" s="6" t="s">
        <v>98</v>
      </c>
      <c r="C31" s="7" t="s">
        <v>68</v>
      </c>
      <c r="D31" s="8">
        <v>4.0999999999999996</v>
      </c>
      <c r="E31" s="9">
        <v>1.28</v>
      </c>
      <c r="F31" s="10">
        <v>0.47</v>
      </c>
      <c r="G31" s="11">
        <v>2.4900000000000002</v>
      </c>
      <c r="H31" s="9">
        <v>1.43</v>
      </c>
      <c r="I31" s="12">
        <v>0.52</v>
      </c>
      <c r="J31" s="13">
        <v>2.75</v>
      </c>
      <c r="K31" s="14">
        <v>1.53</v>
      </c>
      <c r="L31" s="12">
        <v>0.68</v>
      </c>
      <c r="M31" s="11">
        <v>2.89</v>
      </c>
      <c r="N31" s="15">
        <v>1.43</v>
      </c>
      <c r="O31" s="12">
        <v>0.89</v>
      </c>
      <c r="P31" s="13">
        <v>3.48</v>
      </c>
      <c r="Q31" s="9">
        <v>1.28</v>
      </c>
      <c r="R31" s="16">
        <v>1.7</v>
      </c>
      <c r="S31" s="13">
        <v>3.72</v>
      </c>
      <c r="T31" s="17">
        <v>100</v>
      </c>
    </row>
    <row r="32" spans="1:20" ht="13.8" x14ac:dyDescent="0.3">
      <c r="A32" s="18">
        <v>30</v>
      </c>
      <c r="B32" s="19" t="s">
        <v>99</v>
      </c>
      <c r="C32" s="20" t="s">
        <v>83</v>
      </c>
      <c r="D32" s="21">
        <v>4.0999999999999996</v>
      </c>
      <c r="E32" s="22">
        <v>1.1100000000000001</v>
      </c>
      <c r="F32" s="23">
        <v>0.43</v>
      </c>
      <c r="G32" s="24">
        <v>2.72</v>
      </c>
      <c r="H32" s="22">
        <v>1.24</v>
      </c>
      <c r="I32" s="25">
        <v>0.48</v>
      </c>
      <c r="J32" s="26">
        <v>3.04</v>
      </c>
      <c r="K32" s="27">
        <v>1.44</v>
      </c>
      <c r="L32" s="25">
        <v>0.62</v>
      </c>
      <c r="M32" s="24">
        <v>3.05</v>
      </c>
      <c r="N32" s="28">
        <v>1.39</v>
      </c>
      <c r="O32" s="25">
        <v>0.95</v>
      </c>
      <c r="P32" s="26">
        <v>3.48</v>
      </c>
      <c r="Q32" s="22">
        <v>1.22</v>
      </c>
      <c r="R32" s="29">
        <v>1.65</v>
      </c>
      <c r="S32" s="26">
        <v>3.73</v>
      </c>
      <c r="T32" s="30">
        <v>100</v>
      </c>
    </row>
    <row r="33" spans="1:20" ht="13.8" x14ac:dyDescent="0.3">
      <c r="A33" s="5">
        <v>31</v>
      </c>
      <c r="B33" s="6" t="s">
        <v>81</v>
      </c>
      <c r="C33" s="7" t="s">
        <v>81</v>
      </c>
      <c r="D33" s="8">
        <v>4.0999999999999996</v>
      </c>
      <c r="E33" s="9">
        <v>1.34</v>
      </c>
      <c r="F33" s="10">
        <v>0.43</v>
      </c>
      <c r="G33" s="11">
        <v>2.59</v>
      </c>
      <c r="H33" s="9">
        <v>1.53</v>
      </c>
      <c r="I33" s="12">
        <v>0.48</v>
      </c>
      <c r="J33" s="13">
        <v>2.4700000000000002</v>
      </c>
      <c r="K33" s="14">
        <v>1.62</v>
      </c>
      <c r="L33" s="12">
        <v>0.78</v>
      </c>
      <c r="M33" s="11">
        <v>2.21</v>
      </c>
      <c r="N33" s="15">
        <v>1.62</v>
      </c>
      <c r="O33" s="12">
        <v>1.1399999999999999</v>
      </c>
      <c r="P33" s="13">
        <v>2.77</v>
      </c>
      <c r="Q33" s="9">
        <v>1.32</v>
      </c>
      <c r="R33" s="16">
        <v>1.65</v>
      </c>
      <c r="S33" s="13">
        <v>3</v>
      </c>
      <c r="T33" s="17">
        <v>100</v>
      </c>
    </row>
    <row r="34" spans="1:20" ht="13.8" x14ac:dyDescent="0.3">
      <c r="A34" s="18">
        <v>32</v>
      </c>
      <c r="B34" s="19" t="s">
        <v>100</v>
      </c>
      <c r="C34" s="20" t="s">
        <v>75</v>
      </c>
      <c r="D34" s="21">
        <v>4.2</v>
      </c>
      <c r="E34" s="22">
        <v>1.68</v>
      </c>
      <c r="F34" s="23">
        <v>0.51</v>
      </c>
      <c r="G34" s="24">
        <v>3.56</v>
      </c>
      <c r="H34" s="22">
        <v>1.68</v>
      </c>
      <c r="I34" s="25">
        <v>0.56999999999999995</v>
      </c>
      <c r="J34" s="26">
        <v>3.05</v>
      </c>
      <c r="K34" s="27">
        <v>1.8</v>
      </c>
      <c r="L34" s="25">
        <v>0.8</v>
      </c>
      <c r="M34" s="24">
        <v>3.09</v>
      </c>
      <c r="N34" s="28">
        <v>1.78</v>
      </c>
      <c r="O34" s="25">
        <v>1.19</v>
      </c>
      <c r="P34" s="26">
        <v>3.86</v>
      </c>
      <c r="Q34" s="22">
        <v>1.58</v>
      </c>
      <c r="R34" s="29">
        <v>1.97</v>
      </c>
      <c r="S34" s="26">
        <v>4.17</v>
      </c>
      <c r="T34" s="30">
        <v>110</v>
      </c>
    </row>
    <row r="35" spans="1:20" ht="13.8" x14ac:dyDescent="0.3">
      <c r="A35" s="5">
        <v>33</v>
      </c>
      <c r="B35" s="6" t="s">
        <v>101</v>
      </c>
      <c r="C35" s="7" t="s">
        <v>88</v>
      </c>
      <c r="D35" s="32">
        <v>3</v>
      </c>
      <c r="E35" s="9">
        <v>0.77</v>
      </c>
      <c r="F35" s="10">
        <v>0.3</v>
      </c>
      <c r="G35" s="11">
        <v>3.24</v>
      </c>
      <c r="H35" s="9">
        <v>0.93</v>
      </c>
      <c r="I35" s="12">
        <v>0.33</v>
      </c>
      <c r="J35" s="13">
        <v>3.51</v>
      </c>
      <c r="K35" s="14">
        <v>1.1299999999999999</v>
      </c>
      <c r="L35" s="12">
        <v>0.5</v>
      </c>
      <c r="M35" s="11">
        <v>3.19</v>
      </c>
      <c r="N35" s="15">
        <v>1.1299999999999999</v>
      </c>
      <c r="O35" s="12">
        <v>0.63</v>
      </c>
      <c r="P35" s="13">
        <v>3.22</v>
      </c>
      <c r="Q35" s="9">
        <v>1.05</v>
      </c>
      <c r="R35" s="16">
        <v>1.1599999999999999</v>
      </c>
      <c r="S35" s="13">
        <v>3.58</v>
      </c>
      <c r="T35" s="17">
        <v>100</v>
      </c>
    </row>
    <row r="36" spans="1:20" ht="13.8" x14ac:dyDescent="0.3">
      <c r="A36" s="18">
        <v>34</v>
      </c>
      <c r="B36" s="19" t="s">
        <v>102</v>
      </c>
      <c r="C36" s="20" t="s">
        <v>68</v>
      </c>
      <c r="D36" s="21">
        <v>4.0999999999999996</v>
      </c>
      <c r="E36" s="22">
        <v>1.1599999999999999</v>
      </c>
      <c r="F36" s="23">
        <v>0.43</v>
      </c>
      <c r="G36" s="24">
        <v>3.09</v>
      </c>
      <c r="H36" s="22">
        <v>1.38</v>
      </c>
      <c r="I36" s="25">
        <v>0.48</v>
      </c>
      <c r="J36" s="26">
        <v>3.43</v>
      </c>
      <c r="K36" s="27">
        <v>1.87</v>
      </c>
      <c r="L36" s="25">
        <v>0.71</v>
      </c>
      <c r="M36" s="24">
        <v>2.9</v>
      </c>
      <c r="N36" s="28">
        <v>1.63</v>
      </c>
      <c r="O36" s="25">
        <v>1.19</v>
      </c>
      <c r="P36" s="26">
        <v>3.48</v>
      </c>
      <c r="Q36" s="22">
        <v>1.31</v>
      </c>
      <c r="R36" s="29">
        <v>1.65</v>
      </c>
      <c r="S36" s="26">
        <v>3.75</v>
      </c>
      <c r="T36" s="30">
        <v>100</v>
      </c>
    </row>
    <row r="37" spans="1:20" ht="13.8" x14ac:dyDescent="0.3">
      <c r="A37" s="5">
        <v>35</v>
      </c>
      <c r="B37" s="6" t="s">
        <v>103</v>
      </c>
      <c r="C37" s="7" t="s">
        <v>66</v>
      </c>
      <c r="D37" s="8">
        <v>4.0999999999999996</v>
      </c>
      <c r="E37" s="9">
        <v>1.43</v>
      </c>
      <c r="F37" s="10">
        <v>0.47</v>
      </c>
      <c r="G37" s="11">
        <v>2.58</v>
      </c>
      <c r="H37" s="9">
        <v>1.43</v>
      </c>
      <c r="I37" s="12">
        <v>0.52</v>
      </c>
      <c r="J37" s="13">
        <v>2.56</v>
      </c>
      <c r="K37" s="14">
        <v>1.55</v>
      </c>
      <c r="L37" s="12">
        <v>0.68</v>
      </c>
      <c r="M37" s="11">
        <v>2.69</v>
      </c>
      <c r="N37" s="15">
        <v>1.56</v>
      </c>
      <c r="O37" s="12">
        <v>0.95</v>
      </c>
      <c r="P37" s="13">
        <v>3.26</v>
      </c>
      <c r="Q37" s="9">
        <v>1.35</v>
      </c>
      <c r="R37" s="16">
        <v>1.75</v>
      </c>
      <c r="S37" s="13">
        <v>3.5</v>
      </c>
      <c r="T37" s="17">
        <v>100</v>
      </c>
    </row>
    <row r="38" spans="1:20" ht="13.8" x14ac:dyDescent="0.3">
      <c r="A38" s="18">
        <v>36</v>
      </c>
      <c r="B38" s="19" t="s">
        <v>104</v>
      </c>
      <c r="C38" s="20" t="s">
        <v>64</v>
      </c>
      <c r="D38" s="21">
        <v>4.2</v>
      </c>
      <c r="E38" s="22">
        <v>1.49</v>
      </c>
      <c r="F38" s="23">
        <v>0.51</v>
      </c>
      <c r="G38" s="24">
        <v>3.28</v>
      </c>
      <c r="H38" s="22">
        <v>1.57</v>
      </c>
      <c r="I38" s="25">
        <v>0.56999999999999995</v>
      </c>
      <c r="J38" s="26">
        <v>2.87</v>
      </c>
      <c r="K38" s="27">
        <v>1.68</v>
      </c>
      <c r="L38" s="25">
        <v>0.78</v>
      </c>
      <c r="M38" s="24">
        <v>3.06</v>
      </c>
      <c r="N38" s="28">
        <v>1.66</v>
      </c>
      <c r="O38" s="25">
        <v>1.1399999999999999</v>
      </c>
      <c r="P38" s="26">
        <v>3.71</v>
      </c>
      <c r="Q38" s="22">
        <v>1.47</v>
      </c>
      <c r="R38" s="29">
        <v>1.89</v>
      </c>
      <c r="S38" s="26">
        <v>4.07</v>
      </c>
      <c r="T38" s="30">
        <v>110</v>
      </c>
    </row>
    <row r="39" spans="1:20" ht="13.8" x14ac:dyDescent="0.3">
      <c r="A39" s="5">
        <v>37</v>
      </c>
      <c r="B39" s="6" t="s">
        <v>105</v>
      </c>
      <c r="C39" s="7" t="s">
        <v>88</v>
      </c>
      <c r="D39" s="8">
        <v>4.0999999999999996</v>
      </c>
      <c r="E39" s="9">
        <v>1.31</v>
      </c>
      <c r="F39" s="10">
        <v>0.38</v>
      </c>
      <c r="G39" s="11">
        <v>4.51</v>
      </c>
      <c r="H39" s="9">
        <v>1.54</v>
      </c>
      <c r="I39" s="12">
        <v>0.53</v>
      </c>
      <c r="J39" s="13">
        <v>3.72</v>
      </c>
      <c r="K39" s="14">
        <v>1.75</v>
      </c>
      <c r="L39" s="12">
        <v>0.9</v>
      </c>
      <c r="M39" s="11">
        <v>3.66</v>
      </c>
      <c r="N39" s="15">
        <v>1.65</v>
      </c>
      <c r="O39" s="12">
        <v>1.1599999999999999</v>
      </c>
      <c r="P39" s="13">
        <v>4.2699999999999996</v>
      </c>
      <c r="Q39" s="9">
        <v>1.43</v>
      </c>
      <c r="R39" s="16">
        <v>1.55</v>
      </c>
      <c r="S39" s="13">
        <v>4.43</v>
      </c>
      <c r="T39" s="17">
        <v>100</v>
      </c>
    </row>
    <row r="40" spans="1:20" ht="13.8" x14ac:dyDescent="0.3">
      <c r="A40" s="18">
        <v>38</v>
      </c>
      <c r="B40" s="19" t="s">
        <v>106</v>
      </c>
      <c r="C40" s="20" t="s">
        <v>64</v>
      </c>
      <c r="D40" s="21">
        <v>4.2</v>
      </c>
      <c r="E40" s="22">
        <v>1.67</v>
      </c>
      <c r="F40" s="23">
        <v>0.51</v>
      </c>
      <c r="G40" s="24">
        <v>3.64</v>
      </c>
      <c r="H40" s="22">
        <v>1.67</v>
      </c>
      <c r="I40" s="25">
        <v>0.56999999999999995</v>
      </c>
      <c r="J40" s="26">
        <v>3</v>
      </c>
      <c r="K40" s="27">
        <v>1.79</v>
      </c>
      <c r="L40" s="25">
        <v>0.74</v>
      </c>
      <c r="M40" s="24">
        <v>2.98</v>
      </c>
      <c r="N40" s="28">
        <v>1.77</v>
      </c>
      <c r="O40" s="25">
        <v>1.1100000000000001</v>
      </c>
      <c r="P40" s="26">
        <v>3.8</v>
      </c>
      <c r="Q40" s="22">
        <v>1.59</v>
      </c>
      <c r="R40" s="29">
        <v>1.84</v>
      </c>
      <c r="S40" s="26">
        <v>4.1500000000000004</v>
      </c>
      <c r="T40" s="30">
        <v>100</v>
      </c>
    </row>
    <row r="41" spans="1:20" ht="13.8" x14ac:dyDescent="0.3">
      <c r="A41" s="5">
        <v>39</v>
      </c>
      <c r="B41" s="6" t="s">
        <v>107</v>
      </c>
      <c r="C41" s="7" t="s">
        <v>62</v>
      </c>
      <c r="D41" s="8">
        <v>4.0999999999999996</v>
      </c>
      <c r="E41" s="9">
        <v>1.32</v>
      </c>
      <c r="F41" s="10">
        <v>0.43</v>
      </c>
      <c r="G41" s="11">
        <v>4.51</v>
      </c>
      <c r="H41" s="9">
        <v>1.54</v>
      </c>
      <c r="I41" s="12">
        <v>0.53</v>
      </c>
      <c r="J41" s="13">
        <v>4.45</v>
      </c>
      <c r="K41" s="14">
        <v>2.09</v>
      </c>
      <c r="L41" s="12">
        <v>0.9</v>
      </c>
      <c r="M41" s="11">
        <v>3.69</v>
      </c>
      <c r="N41" s="15">
        <v>1.82</v>
      </c>
      <c r="O41" s="12">
        <v>1.28</v>
      </c>
      <c r="P41" s="13">
        <v>4.2699999999999996</v>
      </c>
      <c r="Q41" s="9">
        <v>1.43</v>
      </c>
      <c r="R41" s="16">
        <v>1.9</v>
      </c>
      <c r="S41" s="13">
        <v>4.43</v>
      </c>
      <c r="T41" s="17">
        <v>100</v>
      </c>
    </row>
    <row r="42" spans="1:20" ht="13.8" x14ac:dyDescent="0.3">
      <c r="A42" s="18">
        <v>40</v>
      </c>
      <c r="B42" s="19" t="s">
        <v>108</v>
      </c>
      <c r="C42" s="20" t="s">
        <v>60</v>
      </c>
      <c r="D42" s="21">
        <v>4.0999999999999996</v>
      </c>
      <c r="E42" s="22">
        <v>1.48</v>
      </c>
      <c r="F42" s="23">
        <v>0.47</v>
      </c>
      <c r="G42" s="24">
        <v>2.57</v>
      </c>
      <c r="H42" s="22">
        <v>1.48</v>
      </c>
      <c r="I42" s="25">
        <v>0.52</v>
      </c>
      <c r="J42" s="26">
        <v>2.57</v>
      </c>
      <c r="K42" s="27">
        <v>1.8</v>
      </c>
      <c r="L42" s="25">
        <v>0.68</v>
      </c>
      <c r="M42" s="24">
        <v>2.69</v>
      </c>
      <c r="N42" s="28">
        <v>1.61</v>
      </c>
      <c r="O42" s="25">
        <v>1.08</v>
      </c>
      <c r="P42" s="26">
        <v>3.27</v>
      </c>
      <c r="Q42" s="22">
        <v>1.43</v>
      </c>
      <c r="R42" s="29">
        <v>1.82</v>
      </c>
      <c r="S42" s="26">
        <v>3.51</v>
      </c>
      <c r="T42" s="30">
        <v>100</v>
      </c>
    </row>
    <row r="43" spans="1:20" ht="13.8" x14ac:dyDescent="0.3">
      <c r="A43" s="5">
        <v>41</v>
      </c>
      <c r="B43" s="6" t="s">
        <v>109</v>
      </c>
      <c r="C43" s="7" t="s">
        <v>73</v>
      </c>
      <c r="D43" s="8">
        <v>4.0999999999999996</v>
      </c>
      <c r="E43" s="9">
        <v>1.34</v>
      </c>
      <c r="F43" s="10">
        <v>0.47</v>
      </c>
      <c r="G43" s="11">
        <v>2.5299999999999998</v>
      </c>
      <c r="H43" s="9">
        <v>1.43</v>
      </c>
      <c r="I43" s="12">
        <v>0.52</v>
      </c>
      <c r="J43" s="13">
        <v>2.78</v>
      </c>
      <c r="K43" s="14">
        <v>1.53</v>
      </c>
      <c r="L43" s="12">
        <v>0.68</v>
      </c>
      <c r="M43" s="11">
        <v>3.07</v>
      </c>
      <c r="N43" s="15">
        <v>1.51</v>
      </c>
      <c r="O43" s="12">
        <v>0.82</v>
      </c>
      <c r="P43" s="13">
        <v>4.25</v>
      </c>
      <c r="Q43" s="9">
        <v>1.31</v>
      </c>
      <c r="R43" s="16">
        <v>1.59</v>
      </c>
      <c r="S43" s="13">
        <v>4.32</v>
      </c>
      <c r="T43" s="17">
        <v>100</v>
      </c>
    </row>
    <row r="44" spans="1:20" ht="13.8" x14ac:dyDescent="0.3">
      <c r="A44" s="18">
        <v>42</v>
      </c>
      <c r="B44" s="19" t="s">
        <v>110</v>
      </c>
      <c r="C44" s="20" t="s">
        <v>111</v>
      </c>
      <c r="D44" s="21">
        <v>4.0999999999999996</v>
      </c>
      <c r="E44" s="22">
        <v>1.36</v>
      </c>
      <c r="F44" s="23">
        <v>0.47</v>
      </c>
      <c r="G44" s="24">
        <v>2.5</v>
      </c>
      <c r="H44" s="22">
        <v>1.43</v>
      </c>
      <c r="I44" s="25">
        <v>0.52</v>
      </c>
      <c r="J44" s="26">
        <v>2.5099999999999998</v>
      </c>
      <c r="K44" s="27">
        <v>1.53</v>
      </c>
      <c r="L44" s="25">
        <v>0.68</v>
      </c>
      <c r="M44" s="24">
        <v>2.66</v>
      </c>
      <c r="N44" s="28">
        <v>1.52</v>
      </c>
      <c r="O44" s="25">
        <v>0.79</v>
      </c>
      <c r="P44" s="26">
        <v>3.47</v>
      </c>
      <c r="Q44" s="22">
        <v>1.28</v>
      </c>
      <c r="R44" s="29">
        <v>1.5</v>
      </c>
      <c r="S44" s="26">
        <v>3.69</v>
      </c>
      <c r="T44" s="30">
        <v>100</v>
      </c>
    </row>
    <row r="45" spans="1:20" ht="27.6" x14ac:dyDescent="0.3">
      <c r="A45" s="5">
        <v>43</v>
      </c>
      <c r="B45" s="6" t="s">
        <v>112</v>
      </c>
      <c r="C45" s="7" t="s">
        <v>64</v>
      </c>
      <c r="D45" s="8">
        <v>4.0999999999999996</v>
      </c>
      <c r="E45" s="9">
        <v>1.28</v>
      </c>
      <c r="F45" s="10">
        <v>0.47</v>
      </c>
      <c r="G45" s="11">
        <v>2.4300000000000002</v>
      </c>
      <c r="H45" s="9">
        <v>1.43</v>
      </c>
      <c r="I45" s="12">
        <v>0.52</v>
      </c>
      <c r="J45" s="13">
        <v>2.5</v>
      </c>
      <c r="K45" s="14">
        <v>1.53</v>
      </c>
      <c r="L45" s="12">
        <v>0.68</v>
      </c>
      <c r="M45" s="11">
        <v>2.67</v>
      </c>
      <c r="N45" s="15">
        <v>1.46</v>
      </c>
      <c r="O45" s="12">
        <v>0.79</v>
      </c>
      <c r="P45" s="13">
        <v>3.17</v>
      </c>
      <c r="Q45" s="9">
        <v>1.3</v>
      </c>
      <c r="R45" s="16">
        <v>1.19</v>
      </c>
      <c r="S45" s="13">
        <v>3.49</v>
      </c>
      <c r="T45" s="17">
        <v>100</v>
      </c>
    </row>
    <row r="46" spans="1:20" ht="27.6" x14ac:dyDescent="0.3">
      <c r="A46" s="18">
        <v>44</v>
      </c>
      <c r="B46" s="33" t="s">
        <v>113</v>
      </c>
      <c r="C46" s="20" t="s">
        <v>62</v>
      </c>
      <c r="D46" s="21">
        <v>4.0999999999999996</v>
      </c>
      <c r="E46" s="22">
        <v>1.4</v>
      </c>
      <c r="F46" s="23">
        <v>0.43</v>
      </c>
      <c r="G46" s="24">
        <v>3.64</v>
      </c>
      <c r="H46" s="22">
        <v>1.63</v>
      </c>
      <c r="I46" s="25">
        <v>0.54</v>
      </c>
      <c r="J46" s="26">
        <v>3.54</v>
      </c>
      <c r="K46" s="27">
        <v>1.94</v>
      </c>
      <c r="L46" s="25">
        <v>0.89</v>
      </c>
      <c r="M46" s="24">
        <v>3</v>
      </c>
      <c r="N46" s="28">
        <v>1.69</v>
      </c>
      <c r="O46" s="25">
        <v>1.28</v>
      </c>
      <c r="P46" s="26">
        <v>3.45</v>
      </c>
      <c r="Q46" s="22">
        <v>1.34</v>
      </c>
      <c r="R46" s="29">
        <v>1.65</v>
      </c>
      <c r="S46" s="26">
        <v>3.68</v>
      </c>
      <c r="T46" s="30">
        <v>100</v>
      </c>
    </row>
    <row r="47" spans="1:20" ht="13.8" x14ac:dyDescent="0.3">
      <c r="A47" s="5">
        <v>45</v>
      </c>
      <c r="B47" s="6" t="s">
        <v>114</v>
      </c>
      <c r="C47" s="7" t="s">
        <v>81</v>
      </c>
      <c r="D47" s="8">
        <v>4.0999999999999996</v>
      </c>
      <c r="E47" s="9">
        <v>1.19</v>
      </c>
      <c r="F47" s="10">
        <v>0.43</v>
      </c>
      <c r="G47" s="11">
        <v>2.5</v>
      </c>
      <c r="H47" s="9">
        <v>1.36</v>
      </c>
      <c r="I47" s="12">
        <v>0.48</v>
      </c>
      <c r="J47" s="13">
        <v>2.5</v>
      </c>
      <c r="K47" s="14">
        <v>1.46</v>
      </c>
      <c r="L47" s="12">
        <v>0.68</v>
      </c>
      <c r="M47" s="11">
        <v>2.46</v>
      </c>
      <c r="N47" s="15">
        <v>1.46</v>
      </c>
      <c r="O47" s="12">
        <v>1.01</v>
      </c>
      <c r="P47" s="13">
        <v>2.76</v>
      </c>
      <c r="Q47" s="9">
        <v>1.26</v>
      </c>
      <c r="R47" s="16">
        <v>1.65</v>
      </c>
      <c r="S47" s="13">
        <v>2.97</v>
      </c>
      <c r="T47" s="17">
        <v>100</v>
      </c>
    </row>
    <row r="48" spans="1:20" ht="27.6" x14ac:dyDescent="0.3">
      <c r="A48" s="18">
        <v>46</v>
      </c>
      <c r="B48" s="33" t="s">
        <v>115</v>
      </c>
      <c r="C48" s="20" t="s">
        <v>73</v>
      </c>
      <c r="D48" s="21">
        <v>4.0999999999999996</v>
      </c>
      <c r="E48" s="22">
        <v>1.31</v>
      </c>
      <c r="F48" s="23">
        <v>0.47</v>
      </c>
      <c r="G48" s="24">
        <v>3.97</v>
      </c>
      <c r="H48" s="22">
        <v>1.54</v>
      </c>
      <c r="I48" s="25">
        <v>0.53</v>
      </c>
      <c r="J48" s="26">
        <v>3.88</v>
      </c>
      <c r="K48" s="27">
        <v>1.78</v>
      </c>
      <c r="L48" s="25">
        <v>0.9</v>
      </c>
      <c r="M48" s="24">
        <v>3.69</v>
      </c>
      <c r="N48" s="28">
        <v>1.75</v>
      </c>
      <c r="O48" s="25">
        <v>1.4</v>
      </c>
      <c r="P48" s="26">
        <v>4.2699999999999996</v>
      </c>
      <c r="Q48" s="22">
        <v>1.43</v>
      </c>
      <c r="R48" s="29">
        <v>1.82</v>
      </c>
      <c r="S48" s="26">
        <v>4.43</v>
      </c>
      <c r="T48" s="30">
        <v>100</v>
      </c>
    </row>
    <row r="49" spans="1:20" ht="13.8" x14ac:dyDescent="0.3">
      <c r="A49" s="5">
        <v>47</v>
      </c>
      <c r="B49" s="6" t="s">
        <v>116</v>
      </c>
      <c r="C49" s="7" t="s">
        <v>60</v>
      </c>
      <c r="D49" s="8">
        <v>4.2</v>
      </c>
      <c r="E49" s="9">
        <v>1.62</v>
      </c>
      <c r="F49" s="10">
        <v>0.51</v>
      </c>
      <c r="G49" s="11">
        <v>3.14</v>
      </c>
      <c r="H49" s="9">
        <v>1.62</v>
      </c>
      <c r="I49" s="12">
        <v>0.56999999999999995</v>
      </c>
      <c r="J49" s="13">
        <v>2.79</v>
      </c>
      <c r="K49" s="14">
        <v>1.74</v>
      </c>
      <c r="L49" s="12">
        <v>0.74</v>
      </c>
      <c r="M49" s="11">
        <v>2.77</v>
      </c>
      <c r="N49" s="15">
        <v>1.72</v>
      </c>
      <c r="O49" s="12">
        <v>1.07</v>
      </c>
      <c r="P49" s="13">
        <v>3.27</v>
      </c>
      <c r="Q49" s="9">
        <v>1.54</v>
      </c>
      <c r="R49" s="16">
        <v>1.96</v>
      </c>
      <c r="S49" s="13">
        <v>3.51</v>
      </c>
      <c r="T49" s="17">
        <v>100</v>
      </c>
    </row>
    <row r="50" spans="1:20" ht="13.8" x14ac:dyDescent="0.3">
      <c r="A50" s="18">
        <v>48</v>
      </c>
      <c r="B50" s="19" t="s">
        <v>117</v>
      </c>
      <c r="C50" s="20" t="s">
        <v>118</v>
      </c>
      <c r="D50" s="21">
        <v>4.0999999999999996</v>
      </c>
      <c r="E50" s="22">
        <v>1.1100000000000001</v>
      </c>
      <c r="F50" s="23">
        <v>0.43</v>
      </c>
      <c r="G50" s="24">
        <v>4.38</v>
      </c>
      <c r="H50" s="22">
        <v>1.31</v>
      </c>
      <c r="I50" s="25">
        <v>0.48</v>
      </c>
      <c r="J50" s="26">
        <v>4.01</v>
      </c>
      <c r="K50" s="27">
        <v>1.55</v>
      </c>
      <c r="L50" s="25">
        <v>0.76</v>
      </c>
      <c r="M50" s="24">
        <v>3.68</v>
      </c>
      <c r="N50" s="28">
        <v>1.55</v>
      </c>
      <c r="O50" s="25">
        <v>1.2</v>
      </c>
      <c r="P50" s="26">
        <v>4.2699999999999996</v>
      </c>
      <c r="Q50" s="22">
        <v>1.29</v>
      </c>
      <c r="R50" s="29">
        <v>1.65</v>
      </c>
      <c r="S50" s="26">
        <v>4.47</v>
      </c>
      <c r="T50" s="30">
        <v>100</v>
      </c>
    </row>
    <row r="51" spans="1:20" ht="13.8" x14ac:dyDescent="0.3">
      <c r="A51" s="5">
        <v>49</v>
      </c>
      <c r="B51" s="6" t="s">
        <v>119</v>
      </c>
      <c r="C51" s="7" t="s">
        <v>75</v>
      </c>
      <c r="D51" s="8">
        <v>4.0999999999999996</v>
      </c>
      <c r="E51" s="9">
        <v>1.49</v>
      </c>
      <c r="F51" s="10">
        <v>0.47</v>
      </c>
      <c r="G51" s="11">
        <v>2.57</v>
      </c>
      <c r="H51" s="9">
        <v>1.49</v>
      </c>
      <c r="I51" s="12">
        <v>0.52</v>
      </c>
      <c r="J51" s="13">
        <v>2.57</v>
      </c>
      <c r="K51" s="14">
        <v>1.8</v>
      </c>
      <c r="L51" s="12">
        <v>0.68</v>
      </c>
      <c r="M51" s="11">
        <v>2.69</v>
      </c>
      <c r="N51" s="15">
        <v>1.62</v>
      </c>
      <c r="O51" s="12">
        <v>1.08</v>
      </c>
      <c r="P51" s="13">
        <v>3.27</v>
      </c>
      <c r="Q51" s="9">
        <v>1.44</v>
      </c>
      <c r="R51" s="16">
        <v>1.82</v>
      </c>
      <c r="S51" s="13">
        <v>3.51</v>
      </c>
      <c r="T51" s="17">
        <v>100</v>
      </c>
    </row>
    <row r="52" spans="1:20" ht="13.8" x14ac:dyDescent="0.3">
      <c r="A52" s="5">
        <v>50</v>
      </c>
      <c r="B52" s="6" t="s">
        <v>120</v>
      </c>
      <c r="C52" s="7" t="s">
        <v>62</v>
      </c>
      <c r="D52" s="8">
        <v>4.0999999999999996</v>
      </c>
      <c r="E52" s="9">
        <v>1.32</v>
      </c>
      <c r="F52" s="10">
        <v>0.43</v>
      </c>
      <c r="G52" s="11">
        <v>4.51</v>
      </c>
      <c r="H52" s="9">
        <v>1.54</v>
      </c>
      <c r="I52" s="12">
        <v>0.53</v>
      </c>
      <c r="J52" s="13">
        <v>4.45</v>
      </c>
      <c r="K52" s="14">
        <v>2.09</v>
      </c>
      <c r="L52" s="12">
        <v>0.9</v>
      </c>
      <c r="M52" s="11">
        <v>3.69</v>
      </c>
      <c r="N52" s="15">
        <v>1.82</v>
      </c>
      <c r="O52" s="12">
        <v>1.28</v>
      </c>
      <c r="P52" s="13">
        <v>4.2699999999999996</v>
      </c>
      <c r="Q52" s="9">
        <v>1.43</v>
      </c>
      <c r="R52" s="16">
        <v>1.9</v>
      </c>
      <c r="S52" s="13">
        <v>4.43</v>
      </c>
      <c r="T52" s="17">
        <v>100</v>
      </c>
    </row>
    <row r="53" spans="1:20" ht="13.8" x14ac:dyDescent="0.3">
      <c r="A53" s="18">
        <v>51</v>
      </c>
      <c r="B53" s="19" t="s">
        <v>121</v>
      </c>
      <c r="C53" s="20" t="s">
        <v>83</v>
      </c>
      <c r="D53" s="21">
        <v>4.0999999999999996</v>
      </c>
      <c r="E53" s="22">
        <v>1.32</v>
      </c>
      <c r="F53" s="23">
        <v>0.43</v>
      </c>
      <c r="G53" s="24">
        <v>4.51</v>
      </c>
      <c r="H53" s="22">
        <v>1.54</v>
      </c>
      <c r="I53" s="25">
        <v>0.53</v>
      </c>
      <c r="J53" s="26">
        <v>4.45</v>
      </c>
      <c r="K53" s="27">
        <v>2.09</v>
      </c>
      <c r="L53" s="25">
        <v>0.9</v>
      </c>
      <c r="M53" s="24">
        <v>3.69</v>
      </c>
      <c r="N53" s="28">
        <v>1.82</v>
      </c>
      <c r="O53" s="25">
        <v>1.28</v>
      </c>
      <c r="P53" s="26">
        <v>4.2699999999999996</v>
      </c>
      <c r="Q53" s="22">
        <v>1.43</v>
      </c>
      <c r="R53" s="29">
        <v>1.9</v>
      </c>
      <c r="S53" s="26">
        <v>4.43</v>
      </c>
      <c r="T53" s="30">
        <v>100</v>
      </c>
    </row>
    <row r="54" spans="1:20" ht="13.8" x14ac:dyDescent="0.3">
      <c r="A54" s="5">
        <v>52</v>
      </c>
      <c r="B54" s="6" t="s">
        <v>122</v>
      </c>
      <c r="C54" s="7" t="s">
        <v>94</v>
      </c>
      <c r="D54" s="8">
        <v>4.2</v>
      </c>
      <c r="E54" s="9">
        <v>1.67</v>
      </c>
      <c r="F54" s="10">
        <v>0.51</v>
      </c>
      <c r="G54" s="11">
        <v>3.56</v>
      </c>
      <c r="H54" s="9">
        <v>1.67</v>
      </c>
      <c r="I54" s="12">
        <v>0.56999999999999995</v>
      </c>
      <c r="J54" s="13">
        <v>3.05</v>
      </c>
      <c r="K54" s="14">
        <v>1.79</v>
      </c>
      <c r="L54" s="12">
        <v>0.81</v>
      </c>
      <c r="M54" s="11">
        <v>3.26</v>
      </c>
      <c r="N54" s="15">
        <v>1.78</v>
      </c>
      <c r="O54" s="12">
        <v>1.2</v>
      </c>
      <c r="P54" s="13">
        <v>3.87</v>
      </c>
      <c r="Q54" s="9">
        <v>1.57</v>
      </c>
      <c r="R54" s="16">
        <v>1.98</v>
      </c>
      <c r="S54" s="13">
        <v>4.2</v>
      </c>
      <c r="T54" s="17">
        <v>110</v>
      </c>
    </row>
    <row r="55" spans="1:20" ht="13.8" x14ac:dyDescent="0.3">
      <c r="A55" s="18">
        <v>53</v>
      </c>
      <c r="B55" s="19" t="s">
        <v>123</v>
      </c>
      <c r="C55" s="20" t="s">
        <v>124</v>
      </c>
      <c r="D55" s="31">
        <v>2</v>
      </c>
      <c r="E55" s="22">
        <v>0.43</v>
      </c>
      <c r="F55" s="23">
        <v>0.17</v>
      </c>
      <c r="G55" s="24">
        <v>4.04</v>
      </c>
      <c r="H55" s="22">
        <v>0.48</v>
      </c>
      <c r="I55" s="25">
        <v>0.19</v>
      </c>
      <c r="J55" s="26">
        <v>4.1900000000000004</v>
      </c>
      <c r="K55" s="27">
        <v>0.56999999999999995</v>
      </c>
      <c r="L55" s="25">
        <v>0.32</v>
      </c>
      <c r="M55" s="24">
        <v>4.49</v>
      </c>
      <c r="N55" s="28">
        <v>0.76</v>
      </c>
      <c r="O55" s="25">
        <v>0.43</v>
      </c>
      <c r="P55" s="26">
        <v>4.2</v>
      </c>
      <c r="Q55" s="22">
        <v>1.19</v>
      </c>
      <c r="R55" s="29">
        <v>0.63</v>
      </c>
      <c r="S55" s="26">
        <v>4.34</v>
      </c>
      <c r="T55" s="30">
        <v>110</v>
      </c>
    </row>
    <row r="56" spans="1:20" ht="13.8" x14ac:dyDescent="0.3">
      <c r="A56" s="5">
        <v>54</v>
      </c>
      <c r="B56" s="6" t="s">
        <v>125</v>
      </c>
      <c r="C56" s="7" t="s">
        <v>60</v>
      </c>
      <c r="D56" s="8">
        <v>4.0999999999999996</v>
      </c>
      <c r="E56" s="9">
        <v>1.38</v>
      </c>
      <c r="F56" s="10">
        <v>0.47</v>
      </c>
      <c r="G56" s="11">
        <v>2.54</v>
      </c>
      <c r="H56" s="9">
        <v>1.43</v>
      </c>
      <c r="I56" s="12">
        <v>0.52</v>
      </c>
      <c r="J56" s="13">
        <v>2.5299999999999998</v>
      </c>
      <c r="K56" s="14">
        <v>1.53</v>
      </c>
      <c r="L56" s="12">
        <v>0.68</v>
      </c>
      <c r="M56" s="11">
        <v>2.64</v>
      </c>
      <c r="N56" s="15">
        <v>1.54</v>
      </c>
      <c r="O56" s="12">
        <v>0.87</v>
      </c>
      <c r="P56" s="13">
        <v>3.26</v>
      </c>
      <c r="Q56" s="9">
        <v>1.31</v>
      </c>
      <c r="R56" s="16">
        <v>1.64</v>
      </c>
      <c r="S56" s="13">
        <v>3.48</v>
      </c>
      <c r="T56" s="17">
        <v>100</v>
      </c>
    </row>
    <row r="57" spans="1:20" ht="13.8" x14ac:dyDescent="0.3">
      <c r="A57" s="18">
        <v>55</v>
      </c>
      <c r="B57" s="19" t="s">
        <v>126</v>
      </c>
      <c r="C57" s="20" t="s">
        <v>91</v>
      </c>
      <c r="D57" s="21">
        <v>4.2</v>
      </c>
      <c r="E57" s="22">
        <v>1.67</v>
      </c>
      <c r="F57" s="23">
        <v>0.51</v>
      </c>
      <c r="G57" s="24">
        <v>3.56</v>
      </c>
      <c r="H57" s="22">
        <v>1.67</v>
      </c>
      <c r="I57" s="25">
        <v>0.56999999999999995</v>
      </c>
      <c r="J57" s="26">
        <v>3.05</v>
      </c>
      <c r="K57" s="27">
        <v>1.79</v>
      </c>
      <c r="L57" s="25">
        <v>0.8</v>
      </c>
      <c r="M57" s="24">
        <v>3.29</v>
      </c>
      <c r="N57" s="28">
        <v>1.78</v>
      </c>
      <c r="O57" s="25">
        <v>1.19</v>
      </c>
      <c r="P57" s="26">
        <v>3.86</v>
      </c>
      <c r="Q57" s="22">
        <v>1.58</v>
      </c>
      <c r="R57" s="29">
        <v>1.97</v>
      </c>
      <c r="S57" s="26">
        <v>4.17</v>
      </c>
      <c r="T57" s="30">
        <v>110</v>
      </c>
    </row>
    <row r="58" spans="1:20" ht="13.8" x14ac:dyDescent="0.3">
      <c r="A58" s="5">
        <v>56</v>
      </c>
      <c r="B58" s="6" t="s">
        <v>127</v>
      </c>
      <c r="C58" s="7" t="s">
        <v>124</v>
      </c>
      <c r="D58" s="32">
        <v>2</v>
      </c>
      <c r="E58" s="9">
        <v>0.43</v>
      </c>
      <c r="F58" s="10">
        <v>0.17</v>
      </c>
      <c r="G58" s="11">
        <v>3.79</v>
      </c>
      <c r="H58" s="9">
        <v>0.48</v>
      </c>
      <c r="I58" s="12">
        <v>0.19</v>
      </c>
      <c r="J58" s="13">
        <v>3.93</v>
      </c>
      <c r="K58" s="14">
        <v>0.56999999999999995</v>
      </c>
      <c r="L58" s="12">
        <v>0.32</v>
      </c>
      <c r="M58" s="11">
        <v>4.3499999999999996</v>
      </c>
      <c r="N58" s="15">
        <v>0.76</v>
      </c>
      <c r="O58" s="12">
        <v>0.43</v>
      </c>
      <c r="P58" s="13">
        <v>4.1100000000000003</v>
      </c>
      <c r="Q58" s="9">
        <v>1.19</v>
      </c>
      <c r="R58" s="16">
        <v>0.63</v>
      </c>
      <c r="S58" s="13">
        <v>3.8</v>
      </c>
      <c r="T58" s="17">
        <v>100</v>
      </c>
    </row>
    <row r="59" spans="1:20" ht="13.8" x14ac:dyDescent="0.3">
      <c r="A59" s="18">
        <v>57</v>
      </c>
      <c r="B59" s="19" t="s">
        <v>128</v>
      </c>
      <c r="C59" s="20" t="s">
        <v>129</v>
      </c>
      <c r="D59" s="21">
        <v>4.0999999999999996</v>
      </c>
      <c r="E59" s="22">
        <v>1.26</v>
      </c>
      <c r="F59" s="23">
        <v>0.43</v>
      </c>
      <c r="G59" s="24">
        <v>4.1500000000000004</v>
      </c>
      <c r="H59" s="22">
        <v>1.49</v>
      </c>
      <c r="I59" s="25">
        <v>0.5</v>
      </c>
      <c r="J59" s="26">
        <v>4.07</v>
      </c>
      <c r="K59" s="27">
        <v>2.02</v>
      </c>
      <c r="L59" s="25">
        <v>0.84</v>
      </c>
      <c r="M59" s="24">
        <v>3.39</v>
      </c>
      <c r="N59" s="28">
        <v>1.75</v>
      </c>
      <c r="O59" s="25">
        <v>1.28</v>
      </c>
      <c r="P59" s="26">
        <v>3.99</v>
      </c>
      <c r="Q59" s="22">
        <v>1.35</v>
      </c>
      <c r="R59" s="29">
        <v>1.72</v>
      </c>
      <c r="S59" s="26">
        <v>4.26</v>
      </c>
      <c r="T59" s="30">
        <v>110</v>
      </c>
    </row>
    <row r="60" spans="1:20" ht="13.8" x14ac:dyDescent="0.3">
      <c r="A60" s="5">
        <v>58</v>
      </c>
      <c r="B60" s="6" t="s">
        <v>130</v>
      </c>
      <c r="C60" s="7" t="s">
        <v>131</v>
      </c>
      <c r="D60" s="8">
        <v>4.0999999999999996</v>
      </c>
      <c r="E60" s="9">
        <v>1.1599999999999999</v>
      </c>
      <c r="F60" s="10">
        <v>0.43</v>
      </c>
      <c r="G60" s="11">
        <v>3.53</v>
      </c>
      <c r="H60" s="9">
        <v>1.38</v>
      </c>
      <c r="I60" s="12">
        <v>0.48</v>
      </c>
      <c r="J60" s="13">
        <v>3.43</v>
      </c>
      <c r="K60" s="14">
        <v>1.87</v>
      </c>
      <c r="L60" s="12">
        <v>0.71</v>
      </c>
      <c r="M60" s="11">
        <v>2.9</v>
      </c>
      <c r="N60" s="15">
        <v>1.63</v>
      </c>
      <c r="O60" s="12">
        <v>1.19</v>
      </c>
      <c r="P60" s="13">
        <v>3.48</v>
      </c>
      <c r="Q60" s="9">
        <v>1.31</v>
      </c>
      <c r="R60" s="16">
        <v>1.65</v>
      </c>
      <c r="S60" s="13">
        <v>3.75</v>
      </c>
      <c r="T60" s="17">
        <v>100</v>
      </c>
    </row>
    <row r="61" spans="1:20" ht="13.8" x14ac:dyDescent="0.3">
      <c r="A61" s="18">
        <v>59</v>
      </c>
      <c r="B61" s="19" t="s">
        <v>132</v>
      </c>
      <c r="C61" s="20" t="s">
        <v>64</v>
      </c>
      <c r="D61" s="21">
        <v>4.2</v>
      </c>
      <c r="E61" s="22">
        <v>1.64</v>
      </c>
      <c r="F61" s="23">
        <v>0.51</v>
      </c>
      <c r="G61" s="24">
        <v>3.43</v>
      </c>
      <c r="H61" s="22">
        <v>1.64</v>
      </c>
      <c r="I61" s="25">
        <v>0.56999999999999995</v>
      </c>
      <c r="J61" s="26">
        <v>3.04</v>
      </c>
      <c r="K61" s="27">
        <v>1.76</v>
      </c>
      <c r="L61" s="25">
        <v>0.74</v>
      </c>
      <c r="M61" s="24">
        <v>2.88</v>
      </c>
      <c r="N61" s="28">
        <v>1.74</v>
      </c>
      <c r="O61" s="25">
        <v>1.01</v>
      </c>
      <c r="P61" s="26">
        <v>3.74</v>
      </c>
      <c r="Q61" s="22">
        <v>1.56</v>
      </c>
      <c r="R61" s="29">
        <v>1.69</v>
      </c>
      <c r="S61" s="26">
        <v>4.2</v>
      </c>
      <c r="T61" s="30">
        <v>100</v>
      </c>
    </row>
    <row r="62" spans="1:20" ht="13.8" x14ac:dyDescent="0.3">
      <c r="A62" s="5">
        <v>60</v>
      </c>
      <c r="B62" s="6" t="s">
        <v>131</v>
      </c>
      <c r="C62" s="7" t="s">
        <v>60</v>
      </c>
      <c r="D62" s="8">
        <v>4.0999999999999996</v>
      </c>
      <c r="E62" s="9">
        <v>1.3</v>
      </c>
      <c r="F62" s="10">
        <v>0.43</v>
      </c>
      <c r="G62" s="11">
        <v>2.48</v>
      </c>
      <c r="H62" s="9">
        <v>1.44</v>
      </c>
      <c r="I62" s="12">
        <v>0.48</v>
      </c>
      <c r="J62" s="13">
        <v>2.4300000000000002</v>
      </c>
      <c r="K62" s="14">
        <v>1.43</v>
      </c>
      <c r="L62" s="12">
        <v>0.62</v>
      </c>
      <c r="M62" s="11">
        <v>2.48</v>
      </c>
      <c r="N62" s="15">
        <v>1.42</v>
      </c>
      <c r="O62" s="12">
        <v>0.72</v>
      </c>
      <c r="P62" s="13">
        <v>3.17</v>
      </c>
      <c r="Q62" s="9">
        <v>1.22</v>
      </c>
      <c r="R62" s="16">
        <v>1.18</v>
      </c>
      <c r="S62" s="13">
        <v>3.53</v>
      </c>
      <c r="T62" s="17">
        <v>100</v>
      </c>
    </row>
    <row r="63" spans="1:20" ht="13.8" x14ac:dyDescent="0.3">
      <c r="A63" s="18">
        <v>61</v>
      </c>
      <c r="B63" s="19" t="s">
        <v>133</v>
      </c>
      <c r="C63" s="20" t="s">
        <v>73</v>
      </c>
      <c r="D63" s="21">
        <v>4.2</v>
      </c>
      <c r="E63" s="22">
        <v>1.67</v>
      </c>
      <c r="F63" s="23">
        <v>0.51</v>
      </c>
      <c r="G63" s="24">
        <v>3.64</v>
      </c>
      <c r="H63" s="22">
        <v>1.67</v>
      </c>
      <c r="I63" s="25">
        <v>0.56999999999999995</v>
      </c>
      <c r="J63" s="26">
        <v>3</v>
      </c>
      <c r="K63" s="27">
        <v>1.79</v>
      </c>
      <c r="L63" s="25">
        <v>0.74</v>
      </c>
      <c r="M63" s="24">
        <v>2.96</v>
      </c>
      <c r="N63" s="28">
        <v>1.76</v>
      </c>
      <c r="O63" s="25">
        <v>1.1100000000000001</v>
      </c>
      <c r="P63" s="26">
        <v>3.8</v>
      </c>
      <c r="Q63" s="22">
        <v>1.58</v>
      </c>
      <c r="R63" s="29">
        <v>1.83</v>
      </c>
      <c r="S63" s="26">
        <v>4.1500000000000004</v>
      </c>
      <c r="T63" s="30">
        <v>100</v>
      </c>
    </row>
    <row r="64" spans="1:20" ht="13.8" x14ac:dyDescent="0.3">
      <c r="A64" s="5">
        <v>62</v>
      </c>
      <c r="B64" s="6" t="s">
        <v>134</v>
      </c>
      <c r="C64" s="7" t="s">
        <v>73</v>
      </c>
      <c r="D64" s="8">
        <v>4.2</v>
      </c>
      <c r="E64" s="9">
        <v>1.64</v>
      </c>
      <c r="F64" s="10">
        <v>0.51</v>
      </c>
      <c r="G64" s="11">
        <v>3.48</v>
      </c>
      <c r="H64" s="9">
        <v>1.64</v>
      </c>
      <c r="I64" s="12">
        <v>0.56999999999999995</v>
      </c>
      <c r="J64" s="13">
        <v>3.07</v>
      </c>
      <c r="K64" s="14">
        <v>1.76</v>
      </c>
      <c r="L64" s="12">
        <v>0.74</v>
      </c>
      <c r="M64" s="11">
        <v>2.88</v>
      </c>
      <c r="N64" s="15">
        <v>1.75</v>
      </c>
      <c r="O64" s="12">
        <v>1.03</v>
      </c>
      <c r="P64" s="13">
        <v>3.75</v>
      </c>
      <c r="Q64" s="9">
        <v>1.56</v>
      </c>
      <c r="R64" s="16">
        <v>1.72</v>
      </c>
      <c r="S64" s="13">
        <v>4.2</v>
      </c>
      <c r="T64" s="17">
        <v>100</v>
      </c>
    </row>
    <row r="65" spans="1:20" ht="13.8" x14ac:dyDescent="0.3">
      <c r="A65" s="18">
        <v>63</v>
      </c>
      <c r="B65" s="19" t="s">
        <v>135</v>
      </c>
      <c r="C65" s="20" t="s">
        <v>58</v>
      </c>
      <c r="D65" s="21">
        <v>4.0999999999999996</v>
      </c>
      <c r="E65" s="22">
        <v>1.31</v>
      </c>
      <c r="F65" s="23">
        <v>0.47</v>
      </c>
      <c r="G65" s="24">
        <v>2.48</v>
      </c>
      <c r="H65" s="22">
        <v>1.43</v>
      </c>
      <c r="I65" s="25">
        <v>0.52</v>
      </c>
      <c r="J65" s="26">
        <v>2.5099999999999998</v>
      </c>
      <c r="K65" s="27">
        <v>1.53</v>
      </c>
      <c r="L65" s="25">
        <v>0.68</v>
      </c>
      <c r="M65" s="24">
        <v>2.59</v>
      </c>
      <c r="N65" s="28">
        <v>1.49</v>
      </c>
      <c r="O65" s="25">
        <v>0.8</v>
      </c>
      <c r="P65" s="26">
        <v>3.25</v>
      </c>
      <c r="Q65" s="22">
        <v>1.28</v>
      </c>
      <c r="R65" s="29">
        <v>1.52</v>
      </c>
      <c r="S65" s="26">
        <v>3.47</v>
      </c>
      <c r="T65" s="30">
        <v>100</v>
      </c>
    </row>
    <row r="66" spans="1:20" ht="13.8" x14ac:dyDescent="0.3">
      <c r="A66" s="5">
        <v>64</v>
      </c>
      <c r="B66" s="6" t="s">
        <v>136</v>
      </c>
      <c r="C66" s="7" t="s">
        <v>73</v>
      </c>
      <c r="D66" s="8">
        <v>4.2</v>
      </c>
      <c r="E66" s="9">
        <v>1.66</v>
      </c>
      <c r="F66" s="10">
        <v>0.51</v>
      </c>
      <c r="G66" s="11">
        <v>3.59</v>
      </c>
      <c r="H66" s="9">
        <v>1.66</v>
      </c>
      <c r="I66" s="12">
        <v>0.56999999999999995</v>
      </c>
      <c r="J66" s="13">
        <v>3.04</v>
      </c>
      <c r="K66" s="14">
        <v>1.78</v>
      </c>
      <c r="L66" s="12">
        <v>0.74</v>
      </c>
      <c r="M66" s="11">
        <v>2.86</v>
      </c>
      <c r="N66" s="15">
        <v>1.75</v>
      </c>
      <c r="O66" s="12">
        <v>1.08</v>
      </c>
      <c r="P66" s="13">
        <v>3.77</v>
      </c>
      <c r="Q66" s="9">
        <v>1.57</v>
      </c>
      <c r="R66" s="16">
        <v>1.79</v>
      </c>
      <c r="S66" s="13">
        <v>4.18</v>
      </c>
      <c r="T66" s="17">
        <v>100</v>
      </c>
    </row>
    <row r="67" spans="1:20" ht="13.8" x14ac:dyDescent="0.3">
      <c r="A67" s="18">
        <v>65</v>
      </c>
      <c r="B67" s="19" t="s">
        <v>137</v>
      </c>
      <c r="C67" s="20" t="s">
        <v>137</v>
      </c>
      <c r="D67" s="21">
        <v>4.2</v>
      </c>
      <c r="E67" s="22">
        <v>1.63</v>
      </c>
      <c r="F67" s="23">
        <v>0.51</v>
      </c>
      <c r="G67" s="24">
        <v>3.61</v>
      </c>
      <c r="H67" s="22">
        <v>1.63</v>
      </c>
      <c r="I67" s="25">
        <v>0.56999999999999995</v>
      </c>
      <c r="J67" s="26">
        <v>3.03</v>
      </c>
      <c r="K67" s="27">
        <v>1.75</v>
      </c>
      <c r="L67" s="25">
        <v>0.74</v>
      </c>
      <c r="M67" s="24">
        <v>2.88</v>
      </c>
      <c r="N67" s="28">
        <v>1.74</v>
      </c>
      <c r="O67" s="25">
        <v>1.0900000000000001</v>
      </c>
      <c r="P67" s="26">
        <v>3.64</v>
      </c>
      <c r="Q67" s="22">
        <v>1.58</v>
      </c>
      <c r="R67" s="29">
        <v>1.8</v>
      </c>
      <c r="S67" s="26">
        <v>3.38</v>
      </c>
      <c r="T67" s="30">
        <v>100</v>
      </c>
    </row>
    <row r="68" spans="1:20" ht="13.8" x14ac:dyDescent="0.3">
      <c r="A68" s="5">
        <v>66</v>
      </c>
      <c r="B68" s="6" t="s">
        <v>138</v>
      </c>
      <c r="C68" s="7" t="s">
        <v>81</v>
      </c>
      <c r="D68" s="8">
        <v>4.0999999999999996</v>
      </c>
      <c r="E68" s="9">
        <v>1.1100000000000001</v>
      </c>
      <c r="F68" s="10">
        <v>0.43</v>
      </c>
      <c r="G68" s="11">
        <v>2.57</v>
      </c>
      <c r="H68" s="9">
        <v>1.24</v>
      </c>
      <c r="I68" s="12">
        <v>0.48</v>
      </c>
      <c r="J68" s="13">
        <v>2.57</v>
      </c>
      <c r="K68" s="14">
        <v>1.33</v>
      </c>
      <c r="L68" s="12">
        <v>0.62</v>
      </c>
      <c r="M68" s="11">
        <v>2.4700000000000002</v>
      </c>
      <c r="N68" s="15">
        <v>1.28</v>
      </c>
      <c r="O68" s="12">
        <v>0.79</v>
      </c>
      <c r="P68" s="13">
        <v>3.05</v>
      </c>
      <c r="Q68" s="9">
        <v>1.1499999999999999</v>
      </c>
      <c r="R68" s="16">
        <v>1.49</v>
      </c>
      <c r="S68" s="13">
        <v>3.25</v>
      </c>
      <c r="T68" s="17">
        <v>100</v>
      </c>
    </row>
    <row r="69" spans="1:20" ht="27.6" x14ac:dyDescent="0.3">
      <c r="A69" s="18">
        <v>67</v>
      </c>
      <c r="B69" s="33" t="s">
        <v>139</v>
      </c>
      <c r="C69" s="20" t="s">
        <v>73</v>
      </c>
      <c r="D69" s="21">
        <v>4.2</v>
      </c>
      <c r="E69" s="22">
        <v>1.56</v>
      </c>
      <c r="F69" s="23">
        <v>0.51</v>
      </c>
      <c r="G69" s="24">
        <v>2.62</v>
      </c>
      <c r="H69" s="22">
        <v>1.57</v>
      </c>
      <c r="I69" s="25">
        <v>0.56999999999999995</v>
      </c>
      <c r="J69" s="26">
        <v>2.56</v>
      </c>
      <c r="K69" s="27">
        <v>1.68</v>
      </c>
      <c r="L69" s="25">
        <v>0.74</v>
      </c>
      <c r="M69" s="24">
        <v>2.71</v>
      </c>
      <c r="N69" s="28">
        <v>1.67</v>
      </c>
      <c r="O69" s="25">
        <v>0.87</v>
      </c>
      <c r="P69" s="26">
        <v>3.65</v>
      </c>
      <c r="Q69" s="22">
        <v>1.47</v>
      </c>
      <c r="R69" s="29">
        <v>1.42</v>
      </c>
      <c r="S69" s="26">
        <v>3.93</v>
      </c>
      <c r="T69" s="30">
        <v>100</v>
      </c>
    </row>
    <row r="70" spans="1:20" ht="13.8" x14ac:dyDescent="0.3">
      <c r="A70" s="5">
        <v>68</v>
      </c>
      <c r="B70" s="6" t="s">
        <v>140</v>
      </c>
      <c r="C70" s="7" t="s">
        <v>77</v>
      </c>
      <c r="D70" s="8">
        <v>4.0999999999999996</v>
      </c>
      <c r="E70" s="9">
        <v>1.1599999999999999</v>
      </c>
      <c r="F70" s="10">
        <v>0.43</v>
      </c>
      <c r="G70" s="11">
        <v>3.53</v>
      </c>
      <c r="H70" s="9">
        <v>1.38</v>
      </c>
      <c r="I70" s="12">
        <v>0.48</v>
      </c>
      <c r="J70" s="13">
        <v>3.43</v>
      </c>
      <c r="K70" s="14">
        <v>1.87</v>
      </c>
      <c r="L70" s="12">
        <v>0.71</v>
      </c>
      <c r="M70" s="11">
        <v>2.9</v>
      </c>
      <c r="N70" s="15">
        <v>1.63</v>
      </c>
      <c r="O70" s="12">
        <v>1.19</v>
      </c>
      <c r="P70" s="13">
        <v>3.48</v>
      </c>
      <c r="Q70" s="9">
        <v>1.31</v>
      </c>
      <c r="R70" s="16">
        <v>1.65</v>
      </c>
      <c r="S70" s="13">
        <v>3.75</v>
      </c>
      <c r="T70" s="17">
        <v>100</v>
      </c>
    </row>
    <row r="71" spans="1:20" ht="13.8" x14ac:dyDescent="0.3">
      <c r="A71" s="18">
        <v>69</v>
      </c>
      <c r="B71" s="19" t="s">
        <v>141</v>
      </c>
      <c r="C71" s="20" t="s">
        <v>124</v>
      </c>
      <c r="D71" s="31">
        <v>2</v>
      </c>
      <c r="E71" s="22">
        <v>0.46</v>
      </c>
      <c r="F71" s="23">
        <v>0.17</v>
      </c>
      <c r="G71" s="24">
        <v>4.8099999999999996</v>
      </c>
      <c r="H71" s="22">
        <v>0.59</v>
      </c>
      <c r="I71" s="25">
        <v>0.19</v>
      </c>
      <c r="J71" s="26">
        <v>5</v>
      </c>
      <c r="K71" s="27">
        <v>0.71</v>
      </c>
      <c r="L71" s="25">
        <v>0.32</v>
      </c>
      <c r="M71" s="24">
        <v>4.75</v>
      </c>
      <c r="N71" s="28">
        <v>0.76</v>
      </c>
      <c r="O71" s="25">
        <v>0.43</v>
      </c>
      <c r="P71" s="26">
        <v>4.4400000000000004</v>
      </c>
      <c r="Q71" s="22">
        <v>1.19</v>
      </c>
      <c r="R71" s="29">
        <v>0.63</v>
      </c>
      <c r="S71" s="26">
        <v>4.53</v>
      </c>
      <c r="T71" s="30">
        <v>100</v>
      </c>
    </row>
    <row r="72" spans="1:20" ht="13.8" x14ac:dyDescent="0.3">
      <c r="A72" s="5">
        <v>70</v>
      </c>
      <c r="B72" s="6" t="s">
        <v>142</v>
      </c>
      <c r="C72" s="7" t="s">
        <v>64</v>
      </c>
      <c r="D72" s="8">
        <v>4.2</v>
      </c>
      <c r="E72" s="9">
        <v>1.5</v>
      </c>
      <c r="F72" s="10">
        <v>0.51</v>
      </c>
      <c r="G72" s="11">
        <v>3.33</v>
      </c>
      <c r="H72" s="9">
        <v>1.57</v>
      </c>
      <c r="I72" s="12">
        <v>0.56999999999999995</v>
      </c>
      <c r="J72" s="13">
        <v>2.87</v>
      </c>
      <c r="K72" s="14">
        <v>1.68</v>
      </c>
      <c r="L72" s="12">
        <v>0.74</v>
      </c>
      <c r="M72" s="11">
        <v>3.08</v>
      </c>
      <c r="N72" s="15">
        <v>1.67</v>
      </c>
      <c r="O72" s="12">
        <v>1.1100000000000001</v>
      </c>
      <c r="P72" s="13">
        <v>3.64</v>
      </c>
      <c r="Q72" s="9">
        <v>1.5</v>
      </c>
      <c r="R72" s="16">
        <v>1.84</v>
      </c>
      <c r="S72" s="13">
        <v>3.96</v>
      </c>
      <c r="T72" s="17">
        <v>110</v>
      </c>
    </row>
    <row r="73" spans="1:20" ht="13.8" x14ac:dyDescent="0.3">
      <c r="A73" s="18">
        <v>71</v>
      </c>
      <c r="B73" s="19" t="s">
        <v>143</v>
      </c>
      <c r="C73" s="20" t="s">
        <v>68</v>
      </c>
      <c r="D73" s="21">
        <v>4.0999999999999996</v>
      </c>
      <c r="E73" s="22">
        <v>1.35</v>
      </c>
      <c r="F73" s="23">
        <v>0.47</v>
      </c>
      <c r="G73" s="24">
        <v>2.5499999999999998</v>
      </c>
      <c r="H73" s="22">
        <v>1.5</v>
      </c>
      <c r="I73" s="25">
        <v>0.52</v>
      </c>
      <c r="J73" s="26">
        <v>2.5</v>
      </c>
      <c r="K73" s="27">
        <v>1.79</v>
      </c>
      <c r="L73" s="25">
        <v>0.68</v>
      </c>
      <c r="M73" s="24">
        <v>2.69</v>
      </c>
      <c r="N73" s="28">
        <v>1.56</v>
      </c>
      <c r="O73" s="25">
        <v>1.08</v>
      </c>
      <c r="P73" s="26">
        <v>3.27</v>
      </c>
      <c r="Q73" s="22">
        <v>1.32</v>
      </c>
      <c r="R73" s="29">
        <v>1.82</v>
      </c>
      <c r="S73" s="26">
        <v>3.51</v>
      </c>
      <c r="T73" s="30">
        <v>100</v>
      </c>
    </row>
    <row r="74" spans="1:20" ht="27.6" x14ac:dyDescent="0.3">
      <c r="A74" s="5">
        <v>72</v>
      </c>
      <c r="B74" s="34" t="s">
        <v>144</v>
      </c>
      <c r="C74" s="7" t="s">
        <v>88</v>
      </c>
      <c r="D74" s="32">
        <v>3</v>
      </c>
      <c r="E74" s="9">
        <v>0.92</v>
      </c>
      <c r="F74" s="10">
        <v>0.3</v>
      </c>
      <c r="G74" s="11">
        <v>2.56</v>
      </c>
      <c r="H74" s="9">
        <v>1.1399999999999999</v>
      </c>
      <c r="I74" s="12">
        <v>0.33</v>
      </c>
      <c r="J74" s="13">
        <v>2.42</v>
      </c>
      <c r="K74" s="14">
        <v>1.34</v>
      </c>
      <c r="L74" s="12">
        <v>0.53</v>
      </c>
      <c r="M74" s="11">
        <v>2.2799999999999998</v>
      </c>
      <c r="N74" s="15">
        <v>1.31</v>
      </c>
      <c r="O74" s="12">
        <v>0.8</v>
      </c>
      <c r="P74" s="13">
        <v>2.79</v>
      </c>
      <c r="Q74" s="9">
        <v>1.1399999999999999</v>
      </c>
      <c r="R74" s="16">
        <v>1.37</v>
      </c>
      <c r="S74" s="13">
        <v>2.95</v>
      </c>
      <c r="T74" s="17">
        <v>110</v>
      </c>
    </row>
    <row r="75" spans="1:20" ht="13.8" x14ac:dyDescent="0.3">
      <c r="A75" s="18">
        <v>73</v>
      </c>
      <c r="B75" s="19" t="s">
        <v>145</v>
      </c>
      <c r="C75" s="20" t="s">
        <v>64</v>
      </c>
      <c r="D75" s="21">
        <v>4.2</v>
      </c>
      <c r="E75" s="22">
        <v>1.48</v>
      </c>
      <c r="F75" s="23">
        <v>0.51</v>
      </c>
      <c r="G75" s="24">
        <v>3.29</v>
      </c>
      <c r="H75" s="22">
        <v>1.57</v>
      </c>
      <c r="I75" s="25">
        <v>0.56999999999999995</v>
      </c>
      <c r="J75" s="26">
        <v>2.86</v>
      </c>
      <c r="K75" s="27">
        <v>1.68</v>
      </c>
      <c r="L75" s="25">
        <v>0.78</v>
      </c>
      <c r="M75" s="24">
        <v>3.06</v>
      </c>
      <c r="N75" s="28">
        <v>1.66</v>
      </c>
      <c r="O75" s="25">
        <v>1.1299999999999999</v>
      </c>
      <c r="P75" s="26">
        <v>3.7</v>
      </c>
      <c r="Q75" s="22">
        <v>1.47</v>
      </c>
      <c r="R75" s="29">
        <v>1.89</v>
      </c>
      <c r="S75" s="26">
        <v>4.05</v>
      </c>
      <c r="T75" s="30">
        <v>110</v>
      </c>
    </row>
    <row r="76" spans="1:20" ht="13.8" x14ac:dyDescent="0.3">
      <c r="A76" s="5">
        <v>74</v>
      </c>
      <c r="B76" s="6" t="s">
        <v>146</v>
      </c>
      <c r="C76" s="7" t="s">
        <v>118</v>
      </c>
      <c r="D76" s="8">
        <v>4.0999999999999996</v>
      </c>
      <c r="E76" s="9">
        <v>1.1599999999999999</v>
      </c>
      <c r="F76" s="10">
        <v>0.43</v>
      </c>
      <c r="G76" s="11">
        <v>3.14</v>
      </c>
      <c r="H76" s="9">
        <v>1.38</v>
      </c>
      <c r="I76" s="12">
        <v>0.48</v>
      </c>
      <c r="J76" s="13">
        <v>3.43</v>
      </c>
      <c r="K76" s="14">
        <v>1.87</v>
      </c>
      <c r="L76" s="12">
        <v>0.71</v>
      </c>
      <c r="M76" s="11">
        <v>2.9</v>
      </c>
      <c r="N76" s="15">
        <v>1.63</v>
      </c>
      <c r="O76" s="12">
        <v>1.19</v>
      </c>
      <c r="P76" s="13">
        <v>3.48</v>
      </c>
      <c r="Q76" s="9">
        <v>1.31</v>
      </c>
      <c r="R76" s="16">
        <v>1.65</v>
      </c>
      <c r="S76" s="13">
        <v>3.75</v>
      </c>
      <c r="T76" s="17">
        <v>100</v>
      </c>
    </row>
    <row r="77" spans="1:20" ht="13.8" x14ac:dyDescent="0.3">
      <c r="A77" s="18">
        <v>75</v>
      </c>
      <c r="B77" s="19" t="s">
        <v>147</v>
      </c>
      <c r="C77" s="20" t="s">
        <v>77</v>
      </c>
      <c r="D77" s="21">
        <v>4.0999999999999996</v>
      </c>
      <c r="E77" s="22">
        <v>1.1599999999999999</v>
      </c>
      <c r="F77" s="23">
        <v>0.43</v>
      </c>
      <c r="G77" s="24">
        <v>3.53</v>
      </c>
      <c r="H77" s="22">
        <v>1.38</v>
      </c>
      <c r="I77" s="25">
        <v>0.48</v>
      </c>
      <c r="J77" s="26">
        <v>3.43</v>
      </c>
      <c r="K77" s="27">
        <v>1.87</v>
      </c>
      <c r="L77" s="25">
        <v>0.71</v>
      </c>
      <c r="M77" s="24">
        <v>2.9</v>
      </c>
      <c r="N77" s="28">
        <v>1.63</v>
      </c>
      <c r="O77" s="25">
        <v>1.19</v>
      </c>
      <c r="P77" s="26">
        <v>3.48</v>
      </c>
      <c r="Q77" s="22">
        <v>1.31</v>
      </c>
      <c r="R77" s="29">
        <v>1.65</v>
      </c>
      <c r="S77" s="26">
        <v>3.75</v>
      </c>
      <c r="T77" s="30">
        <v>100</v>
      </c>
    </row>
    <row r="78" spans="1:20" ht="13.8" x14ac:dyDescent="0.3">
      <c r="A78" s="35">
        <v>76</v>
      </c>
      <c r="B78" s="6" t="s">
        <v>148</v>
      </c>
      <c r="C78" s="7" t="s">
        <v>137</v>
      </c>
      <c r="D78" s="8">
        <v>4.2</v>
      </c>
      <c r="E78" s="9">
        <v>1.68</v>
      </c>
      <c r="F78" s="10">
        <v>0.51</v>
      </c>
      <c r="G78" s="11">
        <v>3.58</v>
      </c>
      <c r="H78" s="9">
        <v>1.68</v>
      </c>
      <c r="I78" s="12">
        <v>0.56999999999999995</v>
      </c>
      <c r="J78" s="13">
        <v>3.06</v>
      </c>
      <c r="K78" s="14">
        <v>1.8</v>
      </c>
      <c r="L78" s="12">
        <v>0.74</v>
      </c>
      <c r="M78" s="11">
        <v>3.09</v>
      </c>
      <c r="N78" s="15">
        <v>1.77</v>
      </c>
      <c r="O78" s="12">
        <v>1.1599999999999999</v>
      </c>
      <c r="P78" s="13">
        <v>3.84</v>
      </c>
      <c r="Q78" s="9">
        <v>1.59</v>
      </c>
      <c r="R78" s="16">
        <v>1.92</v>
      </c>
      <c r="S78" s="13">
        <v>3.9</v>
      </c>
      <c r="T78" s="17">
        <v>110</v>
      </c>
    </row>
    <row r="79" spans="1:20" ht="13.8" x14ac:dyDescent="0.3">
      <c r="A79" s="36">
        <v>77</v>
      </c>
      <c r="B79" s="19" t="s">
        <v>149</v>
      </c>
      <c r="C79" s="20" t="s">
        <v>131</v>
      </c>
      <c r="D79" s="21">
        <v>4.0999999999999996</v>
      </c>
      <c r="E79" s="22">
        <v>1.1599999999999999</v>
      </c>
      <c r="F79" s="23">
        <v>0.43</v>
      </c>
      <c r="G79" s="24">
        <v>3.48</v>
      </c>
      <c r="H79" s="22">
        <v>1.38</v>
      </c>
      <c r="I79" s="25">
        <v>0.48</v>
      </c>
      <c r="J79" s="26">
        <v>3.43</v>
      </c>
      <c r="K79" s="27">
        <v>1.87</v>
      </c>
      <c r="L79" s="25">
        <v>0.71</v>
      </c>
      <c r="M79" s="24">
        <v>2.9</v>
      </c>
      <c r="N79" s="28">
        <v>1.63</v>
      </c>
      <c r="O79" s="25">
        <v>1.19</v>
      </c>
      <c r="P79" s="26">
        <v>3.48</v>
      </c>
      <c r="Q79" s="22">
        <v>1.31</v>
      </c>
      <c r="R79" s="29">
        <v>1.65</v>
      </c>
      <c r="S79" s="26">
        <v>3.75</v>
      </c>
      <c r="T79" s="30">
        <v>100</v>
      </c>
    </row>
    <row r="80" spans="1:20" ht="13.8" x14ac:dyDescent="0.3">
      <c r="A80" s="35">
        <v>78</v>
      </c>
      <c r="B80" s="6" t="s">
        <v>68</v>
      </c>
      <c r="C80" s="7" t="s">
        <v>68</v>
      </c>
      <c r="D80" s="8">
        <v>4.0999999999999996</v>
      </c>
      <c r="E80" s="9">
        <v>1.28</v>
      </c>
      <c r="F80" s="10">
        <v>0.47</v>
      </c>
      <c r="G80" s="11">
        <v>2.48</v>
      </c>
      <c r="H80" s="9">
        <v>1.43</v>
      </c>
      <c r="I80" s="12">
        <v>0.52</v>
      </c>
      <c r="J80" s="13">
        <v>2.4300000000000002</v>
      </c>
      <c r="K80" s="14">
        <v>1.53</v>
      </c>
      <c r="L80" s="12">
        <v>0.68</v>
      </c>
      <c r="M80" s="11">
        <v>2.69</v>
      </c>
      <c r="N80" s="15">
        <v>1.43</v>
      </c>
      <c r="O80" s="12">
        <v>0.88</v>
      </c>
      <c r="P80" s="13">
        <v>3.26</v>
      </c>
      <c r="Q80" s="9">
        <v>1.28</v>
      </c>
      <c r="R80" s="16">
        <v>1.66</v>
      </c>
      <c r="S80" s="13">
        <v>3.49</v>
      </c>
      <c r="T80" s="17">
        <v>100</v>
      </c>
    </row>
    <row r="81" spans="1:20" ht="13.8" x14ac:dyDescent="0.3">
      <c r="A81" s="36">
        <v>79</v>
      </c>
      <c r="B81" s="19" t="s">
        <v>150</v>
      </c>
      <c r="C81" s="20" t="s">
        <v>75</v>
      </c>
      <c r="D81" s="21">
        <v>4.2</v>
      </c>
      <c r="E81" s="22">
        <v>1.68</v>
      </c>
      <c r="F81" s="23">
        <v>0.51</v>
      </c>
      <c r="G81" s="24">
        <v>3.57</v>
      </c>
      <c r="H81" s="22">
        <v>1.68</v>
      </c>
      <c r="I81" s="25">
        <v>0.56999999999999995</v>
      </c>
      <c r="J81" s="26">
        <v>3.06</v>
      </c>
      <c r="K81" s="27">
        <v>1.8</v>
      </c>
      <c r="L81" s="25">
        <v>0.75</v>
      </c>
      <c r="M81" s="24">
        <v>3.09</v>
      </c>
      <c r="N81" s="28">
        <v>1.78</v>
      </c>
      <c r="O81" s="25">
        <v>1.1599999999999999</v>
      </c>
      <c r="P81" s="26">
        <v>3.85</v>
      </c>
      <c r="Q81" s="22">
        <v>1.59</v>
      </c>
      <c r="R81" s="29">
        <v>1.94</v>
      </c>
      <c r="S81" s="26">
        <v>4.04</v>
      </c>
      <c r="T81" s="30">
        <v>110</v>
      </c>
    </row>
    <row r="82" spans="1:20" ht="13.8" x14ac:dyDescent="0.3">
      <c r="A82" s="35">
        <v>80</v>
      </c>
      <c r="B82" s="6" t="s">
        <v>62</v>
      </c>
      <c r="C82" s="7" t="s">
        <v>62</v>
      </c>
      <c r="D82" s="8">
        <v>4.0999999999999996</v>
      </c>
      <c r="E82" s="9">
        <v>1.31</v>
      </c>
      <c r="F82" s="10">
        <v>0.43</v>
      </c>
      <c r="G82" s="11">
        <v>4.51</v>
      </c>
      <c r="H82" s="9">
        <v>1.54</v>
      </c>
      <c r="I82" s="12">
        <v>0.53</v>
      </c>
      <c r="J82" s="13">
        <v>4.45</v>
      </c>
      <c r="K82" s="14">
        <v>2.04</v>
      </c>
      <c r="L82" s="12">
        <v>0.9</v>
      </c>
      <c r="M82" s="11">
        <v>3.69</v>
      </c>
      <c r="N82" s="15">
        <v>1.78</v>
      </c>
      <c r="O82" s="12">
        <v>1.28</v>
      </c>
      <c r="P82" s="13">
        <v>4.2699999999999996</v>
      </c>
      <c r="Q82" s="9">
        <v>1.43</v>
      </c>
      <c r="R82" s="16">
        <v>1.85</v>
      </c>
      <c r="S82" s="13">
        <v>4.43</v>
      </c>
      <c r="T82" s="17">
        <v>100</v>
      </c>
    </row>
    <row r="83" spans="1:20" ht="13.8" x14ac:dyDescent="0.3">
      <c r="A83" s="36">
        <v>81</v>
      </c>
      <c r="B83" s="19" t="s">
        <v>151</v>
      </c>
      <c r="C83" s="20" t="s">
        <v>64</v>
      </c>
      <c r="D83" s="21">
        <v>4.0999999999999996</v>
      </c>
      <c r="E83" s="22">
        <v>1.36</v>
      </c>
      <c r="F83" s="23">
        <v>0.47</v>
      </c>
      <c r="G83" s="24">
        <v>2.5</v>
      </c>
      <c r="H83" s="22">
        <v>1.43</v>
      </c>
      <c r="I83" s="25">
        <v>0.52</v>
      </c>
      <c r="J83" s="26">
        <v>2.5099999999999998</v>
      </c>
      <c r="K83" s="27">
        <v>1.53</v>
      </c>
      <c r="L83" s="25">
        <v>0.68</v>
      </c>
      <c r="M83" s="24">
        <v>2.56</v>
      </c>
      <c r="N83" s="28">
        <v>1.52</v>
      </c>
      <c r="O83" s="25">
        <v>0.79</v>
      </c>
      <c r="P83" s="26">
        <v>3.48</v>
      </c>
      <c r="Q83" s="22">
        <v>1.28</v>
      </c>
      <c r="R83" s="29">
        <v>1.23</v>
      </c>
      <c r="S83" s="26">
        <v>3.95</v>
      </c>
      <c r="T83" s="30">
        <v>100</v>
      </c>
    </row>
    <row r="84" spans="1:20" ht="13.8" x14ac:dyDescent="0.3">
      <c r="A84" s="35">
        <v>82</v>
      </c>
      <c r="B84" s="6" t="s">
        <v>152</v>
      </c>
      <c r="C84" s="7" t="s">
        <v>77</v>
      </c>
      <c r="D84" s="8">
        <v>4.0999999999999996</v>
      </c>
      <c r="E84" s="9">
        <v>1.1200000000000001</v>
      </c>
      <c r="F84" s="10">
        <v>0.43</v>
      </c>
      <c r="G84" s="11">
        <v>3.53</v>
      </c>
      <c r="H84" s="9">
        <v>1.35</v>
      </c>
      <c r="I84" s="12">
        <v>0.48</v>
      </c>
      <c r="J84" s="13">
        <v>3.43</v>
      </c>
      <c r="K84" s="14">
        <v>1.81</v>
      </c>
      <c r="L84" s="12">
        <v>0.7</v>
      </c>
      <c r="M84" s="11">
        <v>2.9</v>
      </c>
      <c r="N84" s="15">
        <v>1.58</v>
      </c>
      <c r="O84" s="12">
        <v>1.1599999999999999</v>
      </c>
      <c r="P84" s="13">
        <v>3.49</v>
      </c>
      <c r="Q84" s="9">
        <v>1.3</v>
      </c>
      <c r="R84" s="16">
        <v>1.65</v>
      </c>
      <c r="S84" s="13">
        <v>3.75</v>
      </c>
      <c r="T84" s="17">
        <v>100</v>
      </c>
    </row>
    <row r="85" spans="1:20" ht="13.8" x14ac:dyDescent="0.3">
      <c r="A85" s="36">
        <v>83</v>
      </c>
      <c r="B85" s="19" t="s">
        <v>153</v>
      </c>
      <c r="C85" s="20" t="s">
        <v>81</v>
      </c>
      <c r="D85" s="21">
        <v>4.0999999999999996</v>
      </c>
      <c r="E85" s="22">
        <v>1.51</v>
      </c>
      <c r="F85" s="23">
        <v>0.43</v>
      </c>
      <c r="G85" s="24">
        <v>2.5099999999999998</v>
      </c>
      <c r="H85" s="22">
        <v>1.69</v>
      </c>
      <c r="I85" s="25">
        <v>0.53</v>
      </c>
      <c r="J85" s="26">
        <v>2.41</v>
      </c>
      <c r="K85" s="27">
        <v>2.06</v>
      </c>
      <c r="L85" s="25">
        <v>0.88</v>
      </c>
      <c r="M85" s="24">
        <v>2.21</v>
      </c>
      <c r="N85" s="28">
        <v>1.76</v>
      </c>
      <c r="O85" s="25">
        <v>1.27</v>
      </c>
      <c r="P85" s="26">
        <v>2.78</v>
      </c>
      <c r="Q85" s="22">
        <v>1.37</v>
      </c>
      <c r="R85" s="29">
        <v>1.68</v>
      </c>
      <c r="S85" s="26">
        <v>3</v>
      </c>
      <c r="T85" s="30">
        <v>100</v>
      </c>
    </row>
    <row r="86" spans="1:20" ht="13.8" x14ac:dyDescent="0.3">
      <c r="A86" s="35">
        <v>84</v>
      </c>
      <c r="B86" s="6" t="s">
        <v>154</v>
      </c>
      <c r="C86" s="7" t="s">
        <v>83</v>
      </c>
      <c r="D86" s="8">
        <v>4.0999999999999996</v>
      </c>
      <c r="E86" s="9">
        <v>1.21</v>
      </c>
      <c r="F86" s="10">
        <v>0.35</v>
      </c>
      <c r="G86" s="11">
        <v>4.51</v>
      </c>
      <c r="H86" s="9">
        <v>1.35</v>
      </c>
      <c r="I86" s="12">
        <v>0.49</v>
      </c>
      <c r="J86" s="13">
        <v>4.45</v>
      </c>
      <c r="K86" s="14">
        <v>1.8</v>
      </c>
      <c r="L86" s="12">
        <v>0.79</v>
      </c>
      <c r="M86" s="11">
        <v>3.69</v>
      </c>
      <c r="N86" s="15">
        <v>1.62</v>
      </c>
      <c r="O86" s="12">
        <v>1</v>
      </c>
      <c r="P86" s="13">
        <v>4.2699999999999996</v>
      </c>
      <c r="Q86" s="9">
        <v>1.33</v>
      </c>
      <c r="R86" s="16">
        <v>1.62</v>
      </c>
      <c r="S86" s="13">
        <v>4.46</v>
      </c>
      <c r="T86" s="17">
        <v>100</v>
      </c>
    </row>
    <row r="87" spans="1:20" ht="13.8" x14ac:dyDescent="0.3">
      <c r="A87" s="36">
        <v>85</v>
      </c>
      <c r="B87" s="19" t="s">
        <v>155</v>
      </c>
      <c r="C87" s="20" t="s">
        <v>73</v>
      </c>
      <c r="D87" s="21">
        <v>4.0999999999999996</v>
      </c>
      <c r="E87" s="22">
        <v>1.38</v>
      </c>
      <c r="F87" s="23">
        <v>0.47</v>
      </c>
      <c r="G87" s="24">
        <v>2.56</v>
      </c>
      <c r="H87" s="22">
        <v>1.43</v>
      </c>
      <c r="I87" s="25">
        <v>0.52</v>
      </c>
      <c r="J87" s="26">
        <v>2.96</v>
      </c>
      <c r="K87" s="27">
        <v>1.53</v>
      </c>
      <c r="L87" s="25">
        <v>0.68</v>
      </c>
      <c r="M87" s="24">
        <v>3.26</v>
      </c>
      <c r="N87" s="28">
        <v>1.54</v>
      </c>
      <c r="O87" s="25">
        <v>0.85</v>
      </c>
      <c r="P87" s="26">
        <v>4.26</v>
      </c>
      <c r="Q87" s="22">
        <v>1.33</v>
      </c>
      <c r="R87" s="29">
        <v>1.67</v>
      </c>
      <c r="S87" s="26">
        <v>4.33</v>
      </c>
      <c r="T87" s="30">
        <v>100</v>
      </c>
    </row>
    <row r="88" spans="1:20" ht="13.8" x14ac:dyDescent="0.3">
      <c r="A88" s="35">
        <v>86</v>
      </c>
      <c r="B88" s="6" t="s">
        <v>156</v>
      </c>
      <c r="C88" s="7" t="s">
        <v>137</v>
      </c>
      <c r="D88" s="8">
        <v>4.2</v>
      </c>
      <c r="E88" s="9">
        <v>1.61</v>
      </c>
      <c r="F88" s="10">
        <v>0.51</v>
      </c>
      <c r="G88" s="11">
        <v>3.54</v>
      </c>
      <c r="H88" s="9">
        <v>1.61</v>
      </c>
      <c r="I88" s="12">
        <v>0.56999999999999995</v>
      </c>
      <c r="J88" s="13">
        <v>3.04</v>
      </c>
      <c r="K88" s="14">
        <v>1.74</v>
      </c>
      <c r="L88" s="12">
        <v>0.83</v>
      </c>
      <c r="M88" s="11">
        <v>3.25</v>
      </c>
      <c r="N88" s="15">
        <v>1.75</v>
      </c>
      <c r="O88" s="12">
        <v>1.22</v>
      </c>
      <c r="P88" s="13">
        <v>3.92</v>
      </c>
      <c r="Q88" s="9">
        <v>1.56</v>
      </c>
      <c r="R88" s="16">
        <v>1.98</v>
      </c>
      <c r="S88" s="13">
        <v>4.25</v>
      </c>
      <c r="T88" s="17">
        <v>110</v>
      </c>
    </row>
    <row r="89" spans="1:20" ht="13.8" x14ac:dyDescent="0.3">
      <c r="A89" s="36">
        <v>87</v>
      </c>
      <c r="B89" s="19" t="s">
        <v>157</v>
      </c>
      <c r="C89" s="20" t="s">
        <v>62</v>
      </c>
      <c r="D89" s="21">
        <v>4.0999999999999996</v>
      </c>
      <c r="E89" s="22">
        <v>1.4</v>
      </c>
      <c r="F89" s="23">
        <v>0.43</v>
      </c>
      <c r="G89" s="24">
        <v>3.64</v>
      </c>
      <c r="H89" s="22">
        <v>1.63</v>
      </c>
      <c r="I89" s="25">
        <v>0.54</v>
      </c>
      <c r="J89" s="26">
        <v>3.54</v>
      </c>
      <c r="K89" s="27">
        <v>1.94</v>
      </c>
      <c r="L89" s="25">
        <v>0.89</v>
      </c>
      <c r="M89" s="24">
        <v>3</v>
      </c>
      <c r="N89" s="28">
        <v>1.69</v>
      </c>
      <c r="O89" s="25">
        <v>1.28</v>
      </c>
      <c r="P89" s="26">
        <v>3.45</v>
      </c>
      <c r="Q89" s="22">
        <v>1.34</v>
      </c>
      <c r="R89" s="29">
        <v>1.65</v>
      </c>
      <c r="S89" s="26">
        <v>3.68</v>
      </c>
      <c r="T89" s="30">
        <v>100</v>
      </c>
    </row>
    <row r="90" spans="1:20" ht="13.8" x14ac:dyDescent="0.3">
      <c r="A90" s="35">
        <v>88</v>
      </c>
      <c r="B90" s="6" t="s">
        <v>158</v>
      </c>
      <c r="C90" s="7" t="s">
        <v>158</v>
      </c>
      <c r="D90" s="8">
        <v>4.0999999999999996</v>
      </c>
      <c r="E90" s="9">
        <v>1.1100000000000001</v>
      </c>
      <c r="F90" s="10">
        <v>0.43</v>
      </c>
      <c r="G90" s="11">
        <v>2.4900000000000002</v>
      </c>
      <c r="H90" s="9">
        <v>1.24</v>
      </c>
      <c r="I90" s="12">
        <v>0.48</v>
      </c>
      <c r="J90" s="13">
        <v>2.59</v>
      </c>
      <c r="K90" s="14">
        <v>1.36</v>
      </c>
      <c r="L90" s="12">
        <v>0.62</v>
      </c>
      <c r="M90" s="11">
        <v>2.81</v>
      </c>
      <c r="N90" s="15">
        <v>1.36</v>
      </c>
      <c r="O90" s="12">
        <v>0.87</v>
      </c>
      <c r="P90" s="13">
        <v>3.47</v>
      </c>
      <c r="Q90" s="9">
        <v>1.19</v>
      </c>
      <c r="R90" s="16">
        <v>1.61</v>
      </c>
      <c r="S90" s="13">
        <v>3.57</v>
      </c>
      <c r="T90" s="17">
        <v>100</v>
      </c>
    </row>
    <row r="91" spans="1:20" ht="13.8" x14ac:dyDescent="0.3">
      <c r="A91" s="36">
        <v>89</v>
      </c>
      <c r="B91" s="19" t="s">
        <v>159</v>
      </c>
      <c r="C91" s="20" t="s">
        <v>60</v>
      </c>
      <c r="D91" s="21">
        <v>4.0999999999999996</v>
      </c>
      <c r="E91" s="22">
        <v>1.51</v>
      </c>
      <c r="F91" s="23">
        <v>0.47</v>
      </c>
      <c r="G91" s="24">
        <v>2.73</v>
      </c>
      <c r="H91" s="22">
        <v>1.51</v>
      </c>
      <c r="I91" s="25">
        <v>0.52</v>
      </c>
      <c r="J91" s="26">
        <v>2.58</v>
      </c>
      <c r="K91" s="27">
        <v>1.8</v>
      </c>
      <c r="L91" s="25">
        <v>0.68</v>
      </c>
      <c r="M91" s="24">
        <v>2.69</v>
      </c>
      <c r="N91" s="28">
        <v>1.66</v>
      </c>
      <c r="O91" s="25">
        <v>1.08</v>
      </c>
      <c r="P91" s="26">
        <v>3.27</v>
      </c>
      <c r="Q91" s="22">
        <v>1.49</v>
      </c>
      <c r="R91" s="29">
        <v>1.82</v>
      </c>
      <c r="S91" s="26">
        <v>3.51</v>
      </c>
      <c r="T91" s="30">
        <v>100</v>
      </c>
    </row>
    <row r="92" spans="1:20" ht="13.8" x14ac:dyDescent="0.3">
      <c r="A92" s="35">
        <v>90</v>
      </c>
      <c r="B92" s="6" t="s">
        <v>160</v>
      </c>
      <c r="C92" s="7" t="s">
        <v>60</v>
      </c>
      <c r="D92" s="8">
        <v>4.0999999999999996</v>
      </c>
      <c r="E92" s="9">
        <v>1.45</v>
      </c>
      <c r="F92" s="10">
        <v>0.47</v>
      </c>
      <c r="G92" s="11">
        <v>2.57</v>
      </c>
      <c r="H92" s="9">
        <v>1.45</v>
      </c>
      <c r="I92" s="12">
        <v>0.52</v>
      </c>
      <c r="J92" s="13">
        <v>2.57</v>
      </c>
      <c r="K92" s="14">
        <v>1.61</v>
      </c>
      <c r="L92" s="12">
        <v>0.68</v>
      </c>
      <c r="M92" s="11">
        <v>2.69</v>
      </c>
      <c r="N92" s="15">
        <v>1.58</v>
      </c>
      <c r="O92" s="12">
        <v>0.98</v>
      </c>
      <c r="P92" s="13">
        <v>3.26</v>
      </c>
      <c r="Q92" s="9">
        <v>1.37</v>
      </c>
      <c r="R92" s="16">
        <v>1.79</v>
      </c>
      <c r="S92" s="13">
        <v>3.5</v>
      </c>
      <c r="T92" s="17">
        <v>100</v>
      </c>
    </row>
    <row r="93" spans="1:20" ht="13.8" x14ac:dyDescent="0.3">
      <c r="A93" s="36">
        <v>91</v>
      </c>
      <c r="B93" s="19" t="s">
        <v>161</v>
      </c>
      <c r="C93" s="20" t="s">
        <v>81</v>
      </c>
      <c r="D93" s="21">
        <v>4.0999999999999996</v>
      </c>
      <c r="E93" s="22">
        <v>1.1100000000000001</v>
      </c>
      <c r="F93" s="23">
        <v>0.43</v>
      </c>
      <c r="G93" s="24">
        <v>2.93</v>
      </c>
      <c r="H93" s="22">
        <v>1.28</v>
      </c>
      <c r="I93" s="25">
        <v>0.48</v>
      </c>
      <c r="J93" s="26">
        <v>2.85</v>
      </c>
      <c r="K93" s="27">
        <v>1.74</v>
      </c>
      <c r="L93" s="25">
        <v>0.62</v>
      </c>
      <c r="M93" s="24">
        <v>2.4500000000000002</v>
      </c>
      <c r="N93" s="28">
        <v>1.52</v>
      </c>
      <c r="O93" s="25">
        <v>1.01</v>
      </c>
      <c r="P93" s="26">
        <v>3.06</v>
      </c>
      <c r="Q93" s="22">
        <v>1.27</v>
      </c>
      <c r="R93" s="29">
        <v>1.65</v>
      </c>
      <c r="S93" s="26">
        <v>3.28</v>
      </c>
      <c r="T93" s="30">
        <v>100</v>
      </c>
    </row>
    <row r="94" spans="1:20" ht="13.8" x14ac:dyDescent="0.3">
      <c r="A94" s="35">
        <v>92</v>
      </c>
      <c r="B94" s="6" t="s">
        <v>162</v>
      </c>
      <c r="C94" s="7" t="s">
        <v>66</v>
      </c>
      <c r="D94" s="8">
        <v>4.0999999999999996</v>
      </c>
      <c r="E94" s="9">
        <v>1.36</v>
      </c>
      <c r="F94" s="10">
        <v>0.47</v>
      </c>
      <c r="G94" s="11">
        <v>2.5</v>
      </c>
      <c r="H94" s="9">
        <v>1.43</v>
      </c>
      <c r="I94" s="12">
        <v>0.52</v>
      </c>
      <c r="J94" s="13">
        <v>2.4900000000000002</v>
      </c>
      <c r="K94" s="14">
        <v>1.7</v>
      </c>
      <c r="L94" s="12">
        <v>0.68</v>
      </c>
      <c r="M94" s="11">
        <v>2.69</v>
      </c>
      <c r="N94" s="15">
        <v>1.52</v>
      </c>
      <c r="O94" s="12">
        <v>0.99</v>
      </c>
      <c r="P94" s="13">
        <v>3.26</v>
      </c>
      <c r="Q94" s="9">
        <v>1.28</v>
      </c>
      <c r="R94" s="16">
        <v>1.81</v>
      </c>
      <c r="S94" s="13">
        <v>3.5</v>
      </c>
      <c r="T94" s="17">
        <v>100</v>
      </c>
    </row>
    <row r="95" spans="1:20" ht="13.8" x14ac:dyDescent="0.3">
      <c r="A95" s="36">
        <v>93</v>
      </c>
      <c r="B95" s="19" t="s">
        <v>163</v>
      </c>
      <c r="C95" s="20" t="s">
        <v>83</v>
      </c>
      <c r="D95" s="21">
        <v>4.0999999999999996</v>
      </c>
      <c r="E95" s="22">
        <v>1.28</v>
      </c>
      <c r="F95" s="23">
        <v>0.47</v>
      </c>
      <c r="G95" s="24">
        <v>2.75</v>
      </c>
      <c r="H95" s="22">
        <v>1.43</v>
      </c>
      <c r="I95" s="25">
        <v>0.52</v>
      </c>
      <c r="J95" s="26">
        <v>2.84</v>
      </c>
      <c r="K95" s="27">
        <v>1.53</v>
      </c>
      <c r="L95" s="25">
        <v>0.68</v>
      </c>
      <c r="M95" s="24">
        <v>2.98</v>
      </c>
      <c r="N95" s="28">
        <v>1.43</v>
      </c>
      <c r="O95" s="25">
        <v>0.8</v>
      </c>
      <c r="P95" s="26">
        <v>3.01</v>
      </c>
      <c r="Q95" s="22">
        <v>1.28</v>
      </c>
      <c r="R95" s="29">
        <v>1.48</v>
      </c>
      <c r="S95" s="26">
        <v>3.37</v>
      </c>
      <c r="T95" s="30">
        <v>100</v>
      </c>
    </row>
    <row r="96" spans="1:20" ht="13.8" x14ac:dyDescent="0.3">
      <c r="A96" s="35">
        <v>94</v>
      </c>
      <c r="B96" s="6" t="s">
        <v>60</v>
      </c>
      <c r="C96" s="7" t="s">
        <v>60</v>
      </c>
      <c r="D96" s="8">
        <v>4.0999999999999996</v>
      </c>
      <c r="E96" s="9">
        <v>1.31</v>
      </c>
      <c r="F96" s="10">
        <v>0.47</v>
      </c>
      <c r="G96" s="11">
        <v>2.5499999999999998</v>
      </c>
      <c r="H96" s="9">
        <v>1.43</v>
      </c>
      <c r="I96" s="12">
        <v>0.52</v>
      </c>
      <c r="J96" s="13">
        <v>2.4700000000000002</v>
      </c>
      <c r="K96" s="14">
        <v>1.53</v>
      </c>
      <c r="L96" s="12">
        <v>0.68</v>
      </c>
      <c r="M96" s="11">
        <v>2.69</v>
      </c>
      <c r="N96" s="15">
        <v>1.49</v>
      </c>
      <c r="O96" s="12">
        <v>1.03</v>
      </c>
      <c r="P96" s="13">
        <v>3.26</v>
      </c>
      <c r="Q96" s="9">
        <v>1.32</v>
      </c>
      <c r="R96" s="16">
        <v>1.82</v>
      </c>
      <c r="S96" s="13">
        <v>3.51</v>
      </c>
      <c r="T96" s="17">
        <v>100</v>
      </c>
    </row>
    <row r="97" spans="1:20" ht="13.8" x14ac:dyDescent="0.3">
      <c r="A97" s="36">
        <v>95</v>
      </c>
      <c r="B97" s="19" t="s">
        <v>164</v>
      </c>
      <c r="C97" s="20" t="s">
        <v>73</v>
      </c>
      <c r="D97" s="21">
        <v>4.2</v>
      </c>
      <c r="E97" s="22">
        <v>1.66</v>
      </c>
      <c r="F97" s="23">
        <v>0.51</v>
      </c>
      <c r="G97" s="24">
        <v>3.09</v>
      </c>
      <c r="H97" s="22">
        <v>1.66</v>
      </c>
      <c r="I97" s="25">
        <v>0.56999999999999995</v>
      </c>
      <c r="J97" s="26">
        <v>3.07</v>
      </c>
      <c r="K97" s="27">
        <v>1.84</v>
      </c>
      <c r="L97" s="25">
        <v>0.82</v>
      </c>
      <c r="M97" s="24">
        <v>3.1</v>
      </c>
      <c r="N97" s="28">
        <v>1.75</v>
      </c>
      <c r="O97" s="25">
        <v>1.2</v>
      </c>
      <c r="P97" s="26">
        <v>4.29</v>
      </c>
      <c r="Q97" s="22">
        <v>1.58</v>
      </c>
      <c r="R97" s="29">
        <v>1.98</v>
      </c>
      <c r="S97" s="26">
        <v>4.34</v>
      </c>
      <c r="T97" s="30">
        <v>110</v>
      </c>
    </row>
    <row r="98" spans="1:20" ht="13.8" x14ac:dyDescent="0.3">
      <c r="A98" s="35">
        <v>96</v>
      </c>
      <c r="B98" s="6" t="s">
        <v>165</v>
      </c>
      <c r="C98" s="7" t="s">
        <v>137</v>
      </c>
      <c r="D98" s="8">
        <v>4.2</v>
      </c>
      <c r="E98" s="9">
        <v>1.66</v>
      </c>
      <c r="F98" s="10">
        <v>0.51</v>
      </c>
      <c r="G98" s="11">
        <v>3.54</v>
      </c>
      <c r="H98" s="9">
        <v>1.66</v>
      </c>
      <c r="I98" s="12">
        <v>0.56999999999999995</v>
      </c>
      <c r="J98" s="13">
        <v>3.04</v>
      </c>
      <c r="K98" s="14">
        <v>1.78</v>
      </c>
      <c r="L98" s="12">
        <v>0.83</v>
      </c>
      <c r="M98" s="11">
        <v>3.28</v>
      </c>
      <c r="N98" s="15">
        <v>1.77</v>
      </c>
      <c r="O98" s="12">
        <v>1.22</v>
      </c>
      <c r="P98" s="13">
        <v>3.94</v>
      </c>
      <c r="Q98" s="9">
        <v>1.56</v>
      </c>
      <c r="R98" s="16">
        <v>1.98</v>
      </c>
      <c r="S98" s="13">
        <v>4.25</v>
      </c>
      <c r="T98" s="17">
        <v>110</v>
      </c>
    </row>
    <row r="99" spans="1:20" ht="13.8" x14ac:dyDescent="0.3">
      <c r="A99" s="36">
        <v>97</v>
      </c>
      <c r="B99" s="19" t="s">
        <v>165</v>
      </c>
      <c r="C99" s="20" t="s">
        <v>62</v>
      </c>
      <c r="D99" s="21">
        <v>4.0999999999999996</v>
      </c>
      <c r="E99" s="22">
        <v>1.22</v>
      </c>
      <c r="F99" s="23">
        <v>0.43</v>
      </c>
      <c r="G99" s="24">
        <v>3.26</v>
      </c>
      <c r="H99" s="22">
        <v>1.48</v>
      </c>
      <c r="I99" s="25">
        <v>0.48</v>
      </c>
      <c r="J99" s="26">
        <v>3.12</v>
      </c>
      <c r="K99" s="27">
        <v>1.51</v>
      </c>
      <c r="L99" s="25">
        <v>0.81</v>
      </c>
      <c r="M99" s="24">
        <v>3.13</v>
      </c>
      <c r="N99" s="28">
        <v>1.51</v>
      </c>
      <c r="O99" s="25">
        <v>1.1299999999999999</v>
      </c>
      <c r="P99" s="26">
        <v>3.44</v>
      </c>
      <c r="Q99" s="22">
        <v>1.28</v>
      </c>
      <c r="R99" s="29">
        <v>1.65</v>
      </c>
      <c r="S99" s="26">
        <v>3.7</v>
      </c>
      <c r="T99" s="30">
        <v>100</v>
      </c>
    </row>
    <row r="100" spans="1:20" ht="13.8" x14ac:dyDescent="0.3">
      <c r="A100" s="35">
        <v>98</v>
      </c>
      <c r="B100" s="6" t="s">
        <v>166</v>
      </c>
      <c r="C100" s="7" t="s">
        <v>64</v>
      </c>
      <c r="D100" s="8">
        <v>4.0999999999999996</v>
      </c>
      <c r="E100" s="9">
        <v>1.48</v>
      </c>
      <c r="F100" s="10">
        <v>0.47</v>
      </c>
      <c r="G100" s="11">
        <v>2.57</v>
      </c>
      <c r="H100" s="9">
        <v>1.48</v>
      </c>
      <c r="I100" s="12">
        <v>0.52</v>
      </c>
      <c r="J100" s="13">
        <v>2.57</v>
      </c>
      <c r="K100" s="14">
        <v>1.6</v>
      </c>
      <c r="L100" s="12">
        <v>0.68</v>
      </c>
      <c r="M100" s="11">
        <v>2.66</v>
      </c>
      <c r="N100" s="15">
        <v>1.61</v>
      </c>
      <c r="O100" s="12">
        <v>0.84</v>
      </c>
      <c r="P100" s="13">
        <v>3.25</v>
      </c>
      <c r="Q100" s="9">
        <v>1.38</v>
      </c>
      <c r="R100" s="16">
        <v>1.39</v>
      </c>
      <c r="S100" s="13">
        <v>3.88</v>
      </c>
      <c r="T100" s="17">
        <v>100</v>
      </c>
    </row>
    <row r="101" spans="1:20" ht="13.8" x14ac:dyDescent="0.3">
      <c r="A101" s="36">
        <v>99</v>
      </c>
      <c r="B101" s="19" t="s">
        <v>167</v>
      </c>
      <c r="C101" s="20" t="s">
        <v>137</v>
      </c>
      <c r="D101" s="21">
        <v>4.2</v>
      </c>
      <c r="E101" s="22">
        <v>1.55</v>
      </c>
      <c r="F101" s="23">
        <v>0.51</v>
      </c>
      <c r="G101" s="24">
        <v>3.39</v>
      </c>
      <c r="H101" s="22">
        <v>1.57</v>
      </c>
      <c r="I101" s="25">
        <v>0.56999999999999995</v>
      </c>
      <c r="J101" s="26">
        <v>3.08</v>
      </c>
      <c r="K101" s="27">
        <v>1.76</v>
      </c>
      <c r="L101" s="25">
        <v>0.84</v>
      </c>
      <c r="M101" s="24">
        <v>3.25</v>
      </c>
      <c r="N101" s="28">
        <v>1.72</v>
      </c>
      <c r="O101" s="25">
        <v>1.28</v>
      </c>
      <c r="P101" s="26">
        <v>4.3600000000000003</v>
      </c>
      <c r="Q101" s="22">
        <v>1.59</v>
      </c>
      <c r="R101" s="29">
        <v>1.98</v>
      </c>
      <c r="S101" s="26">
        <v>4.46</v>
      </c>
      <c r="T101" s="30">
        <v>110</v>
      </c>
    </row>
    <row r="102" spans="1:20" ht="13.8" x14ac:dyDescent="0.3">
      <c r="A102" s="35">
        <v>100</v>
      </c>
      <c r="B102" s="6" t="s">
        <v>168</v>
      </c>
      <c r="C102" s="7" t="s">
        <v>62</v>
      </c>
      <c r="D102" s="8">
        <v>4.0999999999999996</v>
      </c>
      <c r="E102" s="9">
        <v>1.1499999999999999</v>
      </c>
      <c r="F102" s="10">
        <v>0.43</v>
      </c>
      <c r="G102" s="11">
        <v>4.03</v>
      </c>
      <c r="H102" s="9">
        <v>1.36</v>
      </c>
      <c r="I102" s="12">
        <v>0.48</v>
      </c>
      <c r="J102" s="13">
        <v>3.84</v>
      </c>
      <c r="K102" s="14">
        <v>1.59</v>
      </c>
      <c r="L102" s="12">
        <v>0.79</v>
      </c>
      <c r="M102" s="11">
        <v>3.68</v>
      </c>
      <c r="N102" s="15">
        <v>1.59</v>
      </c>
      <c r="O102" s="12">
        <v>1.25</v>
      </c>
      <c r="P102" s="13">
        <v>4.2699999999999996</v>
      </c>
      <c r="Q102" s="9">
        <v>1.31</v>
      </c>
      <c r="R102" s="16">
        <v>1.65</v>
      </c>
      <c r="S102" s="13">
        <v>4.4800000000000004</v>
      </c>
      <c r="T102" s="17">
        <v>100</v>
      </c>
    </row>
    <row r="103" spans="1:20" ht="13.8" x14ac:dyDescent="0.3">
      <c r="A103" s="36">
        <v>101</v>
      </c>
      <c r="B103" s="19" t="s">
        <v>168</v>
      </c>
      <c r="C103" s="20" t="s">
        <v>124</v>
      </c>
      <c r="D103" s="31">
        <v>2</v>
      </c>
      <c r="E103" s="22">
        <v>0.46</v>
      </c>
      <c r="F103" s="23">
        <v>0.17</v>
      </c>
      <c r="G103" s="24">
        <v>3.82</v>
      </c>
      <c r="H103" s="22">
        <v>0.59</v>
      </c>
      <c r="I103" s="25">
        <v>0.19</v>
      </c>
      <c r="J103" s="26">
        <v>3.97</v>
      </c>
      <c r="K103" s="27">
        <v>0.71</v>
      </c>
      <c r="L103" s="25">
        <v>0.32</v>
      </c>
      <c r="M103" s="24">
        <v>4.42</v>
      </c>
      <c r="N103" s="28">
        <v>0.76</v>
      </c>
      <c r="O103" s="25">
        <v>0.43</v>
      </c>
      <c r="P103" s="26">
        <v>4.43</v>
      </c>
      <c r="Q103" s="22">
        <v>1.19</v>
      </c>
      <c r="R103" s="29">
        <v>0.63</v>
      </c>
      <c r="S103" s="26">
        <v>4.41</v>
      </c>
      <c r="T103" s="30">
        <v>100</v>
      </c>
    </row>
    <row r="104" spans="1:20" ht="13.8" x14ac:dyDescent="0.3">
      <c r="A104" s="35">
        <v>102</v>
      </c>
      <c r="B104" s="6" t="s">
        <v>169</v>
      </c>
      <c r="C104" s="7" t="s">
        <v>73</v>
      </c>
      <c r="D104" s="8">
        <v>4.2</v>
      </c>
      <c r="E104" s="9">
        <v>1.64</v>
      </c>
      <c r="F104" s="10">
        <v>0.51</v>
      </c>
      <c r="G104" s="11">
        <v>3.6</v>
      </c>
      <c r="H104" s="9">
        <v>1.64</v>
      </c>
      <c r="I104" s="12">
        <v>0.56999999999999995</v>
      </c>
      <c r="J104" s="13">
        <v>3.03</v>
      </c>
      <c r="K104" s="14">
        <v>1.76</v>
      </c>
      <c r="L104" s="12">
        <v>0.74</v>
      </c>
      <c r="M104" s="11">
        <v>2.87</v>
      </c>
      <c r="N104" s="15">
        <v>1.75</v>
      </c>
      <c r="O104" s="12">
        <v>1.08</v>
      </c>
      <c r="P104" s="13">
        <v>3.77</v>
      </c>
      <c r="Q104" s="9">
        <v>1.57</v>
      </c>
      <c r="R104" s="16">
        <v>1.79</v>
      </c>
      <c r="S104" s="13">
        <v>4.18</v>
      </c>
      <c r="T104" s="17">
        <v>100</v>
      </c>
    </row>
    <row r="105" spans="1:20" ht="13.8" x14ac:dyDescent="0.3">
      <c r="A105" s="36">
        <v>103</v>
      </c>
      <c r="B105" s="19" t="s">
        <v>170</v>
      </c>
      <c r="C105" s="20" t="s">
        <v>77</v>
      </c>
      <c r="D105" s="21">
        <v>4.0999999999999996</v>
      </c>
      <c r="E105" s="22">
        <v>1.1100000000000001</v>
      </c>
      <c r="F105" s="23">
        <v>0.43</v>
      </c>
      <c r="G105" s="24">
        <v>3.38</v>
      </c>
      <c r="H105" s="22">
        <v>1.24</v>
      </c>
      <c r="I105" s="25">
        <v>0.48</v>
      </c>
      <c r="J105" s="26">
        <v>3.24</v>
      </c>
      <c r="K105" s="27">
        <v>1.38</v>
      </c>
      <c r="L105" s="25">
        <v>0.62</v>
      </c>
      <c r="M105" s="24">
        <v>2.75</v>
      </c>
      <c r="N105" s="28">
        <v>1.38</v>
      </c>
      <c r="O105" s="25">
        <v>0.89</v>
      </c>
      <c r="P105" s="26">
        <v>3.4</v>
      </c>
      <c r="Q105" s="22">
        <v>1.2</v>
      </c>
      <c r="R105" s="29">
        <v>1.65</v>
      </c>
      <c r="S105" s="26">
        <v>3.48</v>
      </c>
      <c r="T105" s="30">
        <v>100</v>
      </c>
    </row>
    <row r="106" spans="1:20" ht="13.8" x14ac:dyDescent="0.3">
      <c r="A106" s="35">
        <v>104</v>
      </c>
      <c r="B106" s="6" t="s">
        <v>171</v>
      </c>
      <c r="C106" s="7" t="s">
        <v>88</v>
      </c>
      <c r="D106" s="32">
        <v>3</v>
      </c>
      <c r="E106" s="9">
        <v>0.94</v>
      </c>
      <c r="F106" s="10">
        <v>0.37</v>
      </c>
      <c r="G106" s="11">
        <v>4.46</v>
      </c>
      <c r="H106" s="9">
        <v>1.05</v>
      </c>
      <c r="I106" s="12">
        <v>0.41</v>
      </c>
      <c r="J106" s="13">
        <v>4.3899999999999997</v>
      </c>
      <c r="K106" s="14">
        <v>1.2</v>
      </c>
      <c r="L106" s="12">
        <v>0.56999999999999995</v>
      </c>
      <c r="M106" s="11">
        <v>3.71</v>
      </c>
      <c r="N106" s="15">
        <v>1.2</v>
      </c>
      <c r="O106" s="12">
        <v>0.89</v>
      </c>
      <c r="P106" s="13">
        <v>4.26</v>
      </c>
      <c r="Q106" s="9">
        <v>1.1299999999999999</v>
      </c>
      <c r="R106" s="16">
        <v>1.55</v>
      </c>
      <c r="S106" s="13">
        <v>4.3499999999999996</v>
      </c>
      <c r="T106" s="17">
        <v>100</v>
      </c>
    </row>
    <row r="107" spans="1:20" ht="13.8" x14ac:dyDescent="0.3">
      <c r="A107" s="5">
        <v>105</v>
      </c>
      <c r="B107" s="6" t="s">
        <v>172</v>
      </c>
      <c r="C107" s="7" t="s">
        <v>124</v>
      </c>
      <c r="D107" s="32">
        <v>2</v>
      </c>
      <c r="E107" s="9">
        <v>0.6</v>
      </c>
      <c r="F107" s="10">
        <v>0.23</v>
      </c>
      <c r="G107" s="11">
        <v>3.48</v>
      </c>
      <c r="H107" s="9">
        <v>0.67</v>
      </c>
      <c r="I107" s="12">
        <v>0.26</v>
      </c>
      <c r="J107" s="13">
        <v>3.61</v>
      </c>
      <c r="K107" s="14">
        <v>0.8</v>
      </c>
      <c r="L107" s="12">
        <v>0.41</v>
      </c>
      <c r="M107" s="11">
        <v>4.18</v>
      </c>
      <c r="N107" s="15">
        <v>0.93</v>
      </c>
      <c r="O107" s="12">
        <v>0.49</v>
      </c>
      <c r="P107" s="13">
        <v>4.33</v>
      </c>
      <c r="Q107" s="9">
        <v>1.1299999999999999</v>
      </c>
      <c r="R107" s="16">
        <v>0.78</v>
      </c>
      <c r="S107" s="13">
        <v>4.25</v>
      </c>
      <c r="T107" s="17">
        <v>100</v>
      </c>
    </row>
    <row r="108" spans="1:20" ht="13.8" x14ac:dyDescent="0.3">
      <c r="A108" s="18">
        <v>106</v>
      </c>
      <c r="B108" s="19" t="s">
        <v>173</v>
      </c>
      <c r="C108" s="20" t="s">
        <v>129</v>
      </c>
      <c r="D108" s="21">
        <v>4.0999999999999996</v>
      </c>
      <c r="E108" s="22">
        <v>1.28</v>
      </c>
      <c r="F108" s="23">
        <v>0.47</v>
      </c>
      <c r="G108" s="24">
        <v>4.92</v>
      </c>
      <c r="H108" s="22">
        <v>1.43</v>
      </c>
      <c r="I108" s="25">
        <v>0.52</v>
      </c>
      <c r="J108" s="26">
        <v>3.91</v>
      </c>
      <c r="K108" s="27">
        <v>1.58</v>
      </c>
      <c r="L108" s="25">
        <v>0.71</v>
      </c>
      <c r="M108" s="24">
        <v>3.91</v>
      </c>
      <c r="N108" s="28">
        <v>1.58</v>
      </c>
      <c r="O108" s="25">
        <v>1.21</v>
      </c>
      <c r="P108" s="26">
        <v>4.2699999999999996</v>
      </c>
      <c r="Q108" s="22">
        <v>1.3</v>
      </c>
      <c r="R108" s="29">
        <v>1.82</v>
      </c>
      <c r="S108" s="26">
        <v>4.3099999999999996</v>
      </c>
      <c r="T108" s="30">
        <v>120</v>
      </c>
    </row>
    <row r="109" spans="1:20" ht="13.8" x14ac:dyDescent="0.3">
      <c r="A109" s="5">
        <v>107</v>
      </c>
      <c r="B109" s="6" t="s">
        <v>174</v>
      </c>
      <c r="C109" s="7" t="s">
        <v>129</v>
      </c>
      <c r="D109" s="8">
        <v>4.0999999999999996</v>
      </c>
      <c r="E109" s="9">
        <v>1.31</v>
      </c>
      <c r="F109" s="10">
        <v>0.47</v>
      </c>
      <c r="G109" s="11">
        <v>4.51</v>
      </c>
      <c r="H109" s="9">
        <v>1.54</v>
      </c>
      <c r="I109" s="12">
        <v>0.53</v>
      </c>
      <c r="J109" s="13">
        <v>4.45</v>
      </c>
      <c r="K109" s="14">
        <v>2.08</v>
      </c>
      <c r="L109" s="12">
        <v>0.9</v>
      </c>
      <c r="M109" s="11">
        <v>3.69</v>
      </c>
      <c r="N109" s="15">
        <v>1.8</v>
      </c>
      <c r="O109" s="12">
        <v>1.4</v>
      </c>
      <c r="P109" s="13">
        <v>4.28</v>
      </c>
      <c r="Q109" s="9">
        <v>1.41</v>
      </c>
      <c r="R109" s="16">
        <v>1.88</v>
      </c>
      <c r="S109" s="13">
        <v>4.4400000000000004</v>
      </c>
      <c r="T109" s="17">
        <v>110</v>
      </c>
    </row>
    <row r="110" spans="1:20" ht="27.6" x14ac:dyDescent="0.3">
      <c r="A110" s="18">
        <v>108</v>
      </c>
      <c r="B110" s="19" t="s">
        <v>175</v>
      </c>
      <c r="C110" s="20" t="s">
        <v>66</v>
      </c>
      <c r="D110" s="21">
        <v>4.0999999999999996</v>
      </c>
      <c r="E110" s="22">
        <v>1.36</v>
      </c>
      <c r="F110" s="23">
        <v>0.47</v>
      </c>
      <c r="G110" s="24">
        <v>2.5099999999999998</v>
      </c>
      <c r="H110" s="22">
        <v>1.43</v>
      </c>
      <c r="I110" s="25">
        <v>0.52</v>
      </c>
      <c r="J110" s="26">
        <v>2.54</v>
      </c>
      <c r="K110" s="27">
        <v>1.8</v>
      </c>
      <c r="L110" s="25">
        <v>0.68</v>
      </c>
      <c r="M110" s="24">
        <v>2.69</v>
      </c>
      <c r="N110" s="28">
        <v>1.56</v>
      </c>
      <c r="O110" s="25">
        <v>1.08</v>
      </c>
      <c r="P110" s="26">
        <v>3.27</v>
      </c>
      <c r="Q110" s="22">
        <v>1.29</v>
      </c>
      <c r="R110" s="29">
        <v>1.82</v>
      </c>
      <c r="S110" s="26">
        <v>3.51</v>
      </c>
      <c r="T110" s="30">
        <v>100</v>
      </c>
    </row>
    <row r="111" spans="1:20" ht="13.8" x14ac:dyDescent="0.3">
      <c r="A111" s="5">
        <v>109</v>
      </c>
      <c r="B111" s="6" t="s">
        <v>176</v>
      </c>
      <c r="C111" s="7" t="s">
        <v>73</v>
      </c>
      <c r="D111" s="8">
        <v>4.2</v>
      </c>
      <c r="E111" s="9">
        <v>1.66</v>
      </c>
      <c r="F111" s="10">
        <v>0.51</v>
      </c>
      <c r="G111" s="11">
        <v>3.64</v>
      </c>
      <c r="H111" s="9">
        <v>1.66</v>
      </c>
      <c r="I111" s="12">
        <v>0.56999999999999995</v>
      </c>
      <c r="J111" s="13">
        <v>2.99</v>
      </c>
      <c r="K111" s="14">
        <v>1.78</v>
      </c>
      <c r="L111" s="12">
        <v>0.74</v>
      </c>
      <c r="M111" s="11">
        <v>2.98</v>
      </c>
      <c r="N111" s="15">
        <v>1.75</v>
      </c>
      <c r="O111" s="12">
        <v>1.1100000000000001</v>
      </c>
      <c r="P111" s="13">
        <v>3.81</v>
      </c>
      <c r="Q111" s="9">
        <v>1.59</v>
      </c>
      <c r="R111" s="16">
        <v>1.84</v>
      </c>
      <c r="S111" s="13">
        <v>4.1500000000000004</v>
      </c>
      <c r="T111" s="17">
        <v>100</v>
      </c>
    </row>
    <row r="112" spans="1:20" ht="13.8" x14ac:dyDescent="0.3">
      <c r="A112" s="18">
        <v>110</v>
      </c>
      <c r="B112" s="19" t="s">
        <v>177</v>
      </c>
      <c r="C112" s="20" t="s">
        <v>62</v>
      </c>
      <c r="D112" s="21">
        <v>4.0999999999999996</v>
      </c>
      <c r="E112" s="22">
        <v>1.28</v>
      </c>
      <c r="F112" s="23">
        <v>0.43</v>
      </c>
      <c r="G112" s="24">
        <v>4.0599999999999996</v>
      </c>
      <c r="H112" s="22">
        <v>1.51</v>
      </c>
      <c r="I112" s="25">
        <v>0.52</v>
      </c>
      <c r="J112" s="26">
        <v>3.72</v>
      </c>
      <c r="K112" s="27">
        <v>1.72</v>
      </c>
      <c r="L112" s="25">
        <v>0.88</v>
      </c>
      <c r="M112" s="24">
        <v>3.67</v>
      </c>
      <c r="N112" s="28">
        <v>1.72</v>
      </c>
      <c r="O112" s="25">
        <v>1.28</v>
      </c>
      <c r="P112" s="26">
        <v>4.2699999999999996</v>
      </c>
      <c r="Q112" s="22">
        <v>1.39</v>
      </c>
      <c r="R112" s="29">
        <v>1.65</v>
      </c>
      <c r="S112" s="26">
        <v>4.4400000000000004</v>
      </c>
      <c r="T112" s="30">
        <v>100</v>
      </c>
    </row>
    <row r="113" spans="1:20" ht="13.8" x14ac:dyDescent="0.3">
      <c r="A113" s="5">
        <v>111</v>
      </c>
      <c r="B113" s="6" t="s">
        <v>178</v>
      </c>
      <c r="C113" s="7" t="s">
        <v>137</v>
      </c>
      <c r="D113" s="8">
        <v>4.2</v>
      </c>
      <c r="E113" s="9">
        <v>1.67</v>
      </c>
      <c r="F113" s="10">
        <v>0.51</v>
      </c>
      <c r="G113" s="11">
        <v>3.57</v>
      </c>
      <c r="H113" s="9">
        <v>1.67</v>
      </c>
      <c r="I113" s="12">
        <v>0.56999999999999995</v>
      </c>
      <c r="J113" s="13">
        <v>3.04</v>
      </c>
      <c r="K113" s="14">
        <v>1.79</v>
      </c>
      <c r="L113" s="12">
        <v>0.82</v>
      </c>
      <c r="M113" s="11">
        <v>3.28</v>
      </c>
      <c r="N113" s="15">
        <v>1.78</v>
      </c>
      <c r="O113" s="12">
        <v>1.21</v>
      </c>
      <c r="P113" s="13">
        <v>3.88</v>
      </c>
      <c r="Q113" s="9">
        <v>1.57</v>
      </c>
      <c r="R113" s="16">
        <v>1.98</v>
      </c>
      <c r="S113" s="13">
        <v>4.22</v>
      </c>
      <c r="T113" s="17">
        <v>110</v>
      </c>
    </row>
    <row r="114" spans="1:20" ht="13.8" x14ac:dyDescent="0.3">
      <c r="A114" s="18">
        <v>112</v>
      </c>
      <c r="B114" s="19" t="s">
        <v>179</v>
      </c>
      <c r="C114" s="20" t="s">
        <v>158</v>
      </c>
      <c r="D114" s="21">
        <v>4.0999999999999996</v>
      </c>
      <c r="E114" s="22">
        <v>1.28</v>
      </c>
      <c r="F114" s="23">
        <v>0.47</v>
      </c>
      <c r="G114" s="24">
        <v>2.48</v>
      </c>
      <c r="H114" s="22">
        <v>1.43</v>
      </c>
      <c r="I114" s="25">
        <v>0.52</v>
      </c>
      <c r="J114" s="26">
        <v>2.44</v>
      </c>
      <c r="K114" s="27">
        <v>1.53</v>
      </c>
      <c r="L114" s="25">
        <v>0.68</v>
      </c>
      <c r="M114" s="24">
        <v>2.4700000000000002</v>
      </c>
      <c r="N114" s="28">
        <v>1.43</v>
      </c>
      <c r="O114" s="25">
        <v>0.79</v>
      </c>
      <c r="P114" s="26">
        <v>3.03</v>
      </c>
      <c r="Q114" s="22">
        <v>1.28</v>
      </c>
      <c r="R114" s="29">
        <v>1.28</v>
      </c>
      <c r="S114" s="26">
        <v>3.43</v>
      </c>
      <c r="T114" s="30">
        <v>100</v>
      </c>
    </row>
    <row r="115" spans="1:20" ht="13.8" x14ac:dyDescent="0.3">
      <c r="A115" s="5">
        <v>113</v>
      </c>
      <c r="B115" s="6" t="s">
        <v>180</v>
      </c>
      <c r="C115" s="7" t="s">
        <v>94</v>
      </c>
      <c r="D115" s="8">
        <v>4.2</v>
      </c>
      <c r="E115" s="9">
        <v>1.68</v>
      </c>
      <c r="F115" s="10">
        <v>0.51</v>
      </c>
      <c r="G115" s="11">
        <v>3.6</v>
      </c>
      <c r="H115" s="9">
        <v>1.68</v>
      </c>
      <c r="I115" s="12">
        <v>0.56999999999999995</v>
      </c>
      <c r="J115" s="13">
        <v>3.07</v>
      </c>
      <c r="K115" s="14">
        <v>1.8</v>
      </c>
      <c r="L115" s="12">
        <v>0.74</v>
      </c>
      <c r="M115" s="11">
        <v>3.11</v>
      </c>
      <c r="N115" s="15">
        <v>1.78</v>
      </c>
      <c r="O115" s="12">
        <v>1.1499999999999999</v>
      </c>
      <c r="P115" s="13">
        <v>3.83</v>
      </c>
      <c r="Q115" s="9">
        <v>1.59</v>
      </c>
      <c r="R115" s="16">
        <v>1.9</v>
      </c>
      <c r="S115" s="13">
        <v>4.17</v>
      </c>
      <c r="T115" s="17">
        <v>100</v>
      </c>
    </row>
    <row r="116" spans="1:20" ht="27.6" x14ac:dyDescent="0.3">
      <c r="A116" s="18">
        <v>114</v>
      </c>
      <c r="B116" s="33" t="s">
        <v>181</v>
      </c>
      <c r="C116" s="20" t="s">
        <v>124</v>
      </c>
      <c r="D116" s="31">
        <v>2</v>
      </c>
      <c r="E116" s="22">
        <v>0.46</v>
      </c>
      <c r="F116" s="23">
        <v>0.17</v>
      </c>
      <c r="G116" s="24">
        <v>4.88</v>
      </c>
      <c r="H116" s="22">
        <v>0.59</v>
      </c>
      <c r="I116" s="25">
        <v>0.19</v>
      </c>
      <c r="J116" s="26">
        <v>5.07</v>
      </c>
      <c r="K116" s="27">
        <v>0.71</v>
      </c>
      <c r="L116" s="25">
        <v>0.32</v>
      </c>
      <c r="M116" s="24">
        <v>4.78</v>
      </c>
      <c r="N116" s="28">
        <v>0.76</v>
      </c>
      <c r="O116" s="25">
        <v>0.43</v>
      </c>
      <c r="P116" s="26">
        <v>4.46</v>
      </c>
      <c r="Q116" s="22">
        <v>1.19</v>
      </c>
      <c r="R116" s="29">
        <v>0.63</v>
      </c>
      <c r="S116" s="26">
        <v>4.55</v>
      </c>
      <c r="T116" s="30">
        <v>110</v>
      </c>
    </row>
    <row r="117" spans="1:20" ht="13.8" x14ac:dyDescent="0.3">
      <c r="A117" s="5">
        <v>115</v>
      </c>
      <c r="B117" s="6" t="s">
        <v>182</v>
      </c>
      <c r="C117" s="7" t="s">
        <v>68</v>
      </c>
      <c r="D117" s="8">
        <v>4.0999999999999996</v>
      </c>
      <c r="E117" s="9">
        <v>1.28</v>
      </c>
      <c r="F117" s="10">
        <v>0.47</v>
      </c>
      <c r="G117" s="11">
        <v>2.4700000000000002</v>
      </c>
      <c r="H117" s="9">
        <v>1.43</v>
      </c>
      <c r="I117" s="12">
        <v>0.52</v>
      </c>
      <c r="J117" s="13">
        <v>2.56</v>
      </c>
      <c r="K117" s="14">
        <v>1.53</v>
      </c>
      <c r="L117" s="12">
        <v>0.68</v>
      </c>
      <c r="M117" s="11">
        <v>2.69</v>
      </c>
      <c r="N117" s="15">
        <v>1.47</v>
      </c>
      <c r="O117" s="12">
        <v>1.02</v>
      </c>
      <c r="P117" s="13">
        <v>3.26</v>
      </c>
      <c r="Q117" s="9">
        <v>1.28</v>
      </c>
      <c r="R117" s="16">
        <v>1.82</v>
      </c>
      <c r="S117" s="13">
        <v>3.51</v>
      </c>
      <c r="T117" s="17">
        <v>100</v>
      </c>
    </row>
    <row r="118" spans="1:20" ht="13.8" x14ac:dyDescent="0.3">
      <c r="A118" s="18">
        <v>116</v>
      </c>
      <c r="B118" s="19" t="s">
        <v>183</v>
      </c>
      <c r="C118" s="20" t="s">
        <v>184</v>
      </c>
      <c r="D118" s="21">
        <v>4.0999999999999996</v>
      </c>
      <c r="E118" s="22">
        <v>1.28</v>
      </c>
      <c r="F118" s="23">
        <v>0.47</v>
      </c>
      <c r="G118" s="24">
        <v>2.89</v>
      </c>
      <c r="H118" s="22">
        <v>1.43</v>
      </c>
      <c r="I118" s="25">
        <v>0.52</v>
      </c>
      <c r="J118" s="26">
        <v>3.51</v>
      </c>
      <c r="K118" s="27">
        <v>1.53</v>
      </c>
      <c r="L118" s="25">
        <v>0.68</v>
      </c>
      <c r="M118" s="24">
        <v>3.71</v>
      </c>
      <c r="N118" s="28">
        <v>1.43</v>
      </c>
      <c r="O118" s="25">
        <v>0.92</v>
      </c>
      <c r="P118" s="26">
        <v>4.26</v>
      </c>
      <c r="Q118" s="22">
        <v>1.28</v>
      </c>
      <c r="R118" s="29">
        <v>1.81</v>
      </c>
      <c r="S118" s="26">
        <v>4.37</v>
      </c>
      <c r="T118" s="30">
        <v>100</v>
      </c>
    </row>
    <row r="119" spans="1:20" ht="13.8" x14ac:dyDescent="0.3">
      <c r="A119" s="5">
        <v>117</v>
      </c>
      <c r="B119" s="6" t="s">
        <v>185</v>
      </c>
      <c r="C119" s="7" t="s">
        <v>158</v>
      </c>
      <c r="D119" s="8">
        <v>4.0999999999999996</v>
      </c>
      <c r="E119" s="9">
        <v>1.18</v>
      </c>
      <c r="F119" s="10">
        <v>0.43</v>
      </c>
      <c r="G119" s="11">
        <v>2.5</v>
      </c>
      <c r="H119" s="9">
        <v>1.31</v>
      </c>
      <c r="I119" s="12">
        <v>0.48</v>
      </c>
      <c r="J119" s="13">
        <v>2.46</v>
      </c>
      <c r="K119" s="14">
        <v>1.35</v>
      </c>
      <c r="L119" s="12">
        <v>0.62</v>
      </c>
      <c r="M119" s="11">
        <v>2.48</v>
      </c>
      <c r="N119" s="15">
        <v>1.33</v>
      </c>
      <c r="O119" s="12">
        <v>0.72</v>
      </c>
      <c r="P119" s="13">
        <v>3.04</v>
      </c>
      <c r="Q119" s="9">
        <v>1.1399999999999999</v>
      </c>
      <c r="R119" s="16">
        <v>1.29</v>
      </c>
      <c r="S119" s="13">
        <v>3.23</v>
      </c>
      <c r="T119" s="17">
        <v>100</v>
      </c>
    </row>
    <row r="120" spans="1:20" ht="13.8" x14ac:dyDescent="0.3">
      <c r="A120" s="18">
        <v>118</v>
      </c>
      <c r="B120" s="19" t="s">
        <v>186</v>
      </c>
      <c r="C120" s="20" t="s">
        <v>129</v>
      </c>
      <c r="D120" s="21">
        <v>4.0999999999999996</v>
      </c>
      <c r="E120" s="22">
        <v>1.42</v>
      </c>
      <c r="F120" s="23">
        <v>0.47</v>
      </c>
      <c r="G120" s="24">
        <v>4.9000000000000004</v>
      </c>
      <c r="H120" s="22">
        <v>1.64</v>
      </c>
      <c r="I120" s="25">
        <v>0.62</v>
      </c>
      <c r="J120" s="26">
        <v>4.8499999999999996</v>
      </c>
      <c r="K120" s="27">
        <v>2.15</v>
      </c>
      <c r="L120" s="25">
        <v>1.04</v>
      </c>
      <c r="M120" s="24">
        <v>4.21</v>
      </c>
      <c r="N120" s="28">
        <v>1.88</v>
      </c>
      <c r="O120" s="25">
        <v>1.4</v>
      </c>
      <c r="P120" s="26">
        <v>4.74</v>
      </c>
      <c r="Q120" s="22">
        <v>1.62</v>
      </c>
      <c r="R120" s="29">
        <v>2.21</v>
      </c>
      <c r="S120" s="26">
        <v>4.63</v>
      </c>
      <c r="T120" s="30">
        <v>110</v>
      </c>
    </row>
    <row r="121" spans="1:20" ht="13.8" x14ac:dyDescent="0.3">
      <c r="A121" s="5">
        <v>119</v>
      </c>
      <c r="B121" s="6" t="s">
        <v>187</v>
      </c>
      <c r="C121" s="7" t="s">
        <v>131</v>
      </c>
      <c r="D121" s="8">
        <v>4.0999999999999996</v>
      </c>
      <c r="E121" s="9">
        <v>1.1399999999999999</v>
      </c>
      <c r="F121" s="10">
        <v>0.43</v>
      </c>
      <c r="G121" s="11">
        <v>3.45</v>
      </c>
      <c r="H121" s="9">
        <v>1.38</v>
      </c>
      <c r="I121" s="12">
        <v>0.48</v>
      </c>
      <c r="J121" s="13">
        <v>3.43</v>
      </c>
      <c r="K121" s="14">
        <v>1.74</v>
      </c>
      <c r="L121" s="12">
        <v>0.71</v>
      </c>
      <c r="M121" s="11">
        <v>2.9</v>
      </c>
      <c r="N121" s="15">
        <v>1.57</v>
      </c>
      <c r="O121" s="12">
        <v>1.19</v>
      </c>
      <c r="P121" s="13">
        <v>3.48</v>
      </c>
      <c r="Q121" s="9">
        <v>1.3</v>
      </c>
      <c r="R121" s="16">
        <v>1.65</v>
      </c>
      <c r="S121" s="13">
        <v>3.75</v>
      </c>
      <c r="T121" s="17">
        <v>100</v>
      </c>
    </row>
    <row r="122" spans="1:20" ht="13.8" x14ac:dyDescent="0.3">
      <c r="A122" s="18">
        <v>120</v>
      </c>
      <c r="B122" s="19" t="s">
        <v>188</v>
      </c>
      <c r="C122" s="20" t="s">
        <v>60</v>
      </c>
      <c r="D122" s="21">
        <v>4.2</v>
      </c>
      <c r="E122" s="22">
        <v>1.68</v>
      </c>
      <c r="F122" s="23">
        <v>0.51</v>
      </c>
      <c r="G122" s="24">
        <v>2.92</v>
      </c>
      <c r="H122" s="22">
        <v>1.68</v>
      </c>
      <c r="I122" s="25">
        <v>0.56999999999999995</v>
      </c>
      <c r="J122" s="26">
        <v>2.75</v>
      </c>
      <c r="K122" s="27">
        <v>1.8</v>
      </c>
      <c r="L122" s="25">
        <v>0.74</v>
      </c>
      <c r="M122" s="24">
        <v>3.04</v>
      </c>
      <c r="N122" s="28">
        <v>1.78</v>
      </c>
      <c r="O122" s="25">
        <v>0.97</v>
      </c>
      <c r="P122" s="26">
        <v>3.29</v>
      </c>
      <c r="Q122" s="22">
        <v>1.42</v>
      </c>
      <c r="R122" s="29">
        <v>1.66</v>
      </c>
      <c r="S122" s="26">
        <v>3.54</v>
      </c>
      <c r="T122" s="30">
        <v>110</v>
      </c>
    </row>
    <row r="123" spans="1:20" ht="13.8" x14ac:dyDescent="0.3">
      <c r="A123" s="5">
        <v>121</v>
      </c>
      <c r="B123" s="6" t="s">
        <v>189</v>
      </c>
      <c r="C123" s="7" t="s">
        <v>111</v>
      </c>
      <c r="D123" s="8">
        <v>4.0999999999999996</v>
      </c>
      <c r="E123" s="9">
        <v>1.48</v>
      </c>
      <c r="F123" s="10">
        <v>0.47</v>
      </c>
      <c r="G123" s="11">
        <v>2.81</v>
      </c>
      <c r="H123" s="9">
        <v>1.48</v>
      </c>
      <c r="I123" s="12">
        <v>0.52</v>
      </c>
      <c r="J123" s="13">
        <v>2.6</v>
      </c>
      <c r="K123" s="14">
        <v>1.67</v>
      </c>
      <c r="L123" s="12">
        <v>0.68</v>
      </c>
      <c r="M123" s="11">
        <v>2.67</v>
      </c>
      <c r="N123" s="15">
        <v>1.67</v>
      </c>
      <c r="O123" s="12">
        <v>0.92</v>
      </c>
      <c r="P123" s="13">
        <v>3.67</v>
      </c>
      <c r="Q123" s="9">
        <v>1.5</v>
      </c>
      <c r="R123" s="16">
        <v>1.5</v>
      </c>
      <c r="S123" s="13">
        <v>3.88</v>
      </c>
      <c r="T123" s="17">
        <v>100</v>
      </c>
    </row>
    <row r="124" spans="1:20" ht="13.8" x14ac:dyDescent="0.3">
      <c r="A124" s="18">
        <v>122</v>
      </c>
      <c r="B124" s="19" t="s">
        <v>190</v>
      </c>
      <c r="C124" s="20" t="s">
        <v>83</v>
      </c>
      <c r="D124" s="21">
        <v>4.0999999999999996</v>
      </c>
      <c r="E124" s="22">
        <v>1.1399999999999999</v>
      </c>
      <c r="F124" s="23">
        <v>0.37</v>
      </c>
      <c r="G124" s="24">
        <v>2.86</v>
      </c>
      <c r="H124" s="22">
        <v>1.38</v>
      </c>
      <c r="I124" s="25">
        <v>0.42</v>
      </c>
      <c r="J124" s="26">
        <v>3.09</v>
      </c>
      <c r="K124" s="27">
        <v>1.73</v>
      </c>
      <c r="L124" s="25">
        <v>0.71</v>
      </c>
      <c r="M124" s="24">
        <v>2.9</v>
      </c>
      <c r="N124" s="28">
        <v>1.57</v>
      </c>
      <c r="O124" s="25">
        <v>1.1599999999999999</v>
      </c>
      <c r="P124" s="26">
        <v>3.48</v>
      </c>
      <c r="Q124" s="22">
        <v>1.3</v>
      </c>
      <c r="R124" s="29">
        <v>1.55</v>
      </c>
      <c r="S124" s="26">
        <v>3.75</v>
      </c>
      <c r="T124" s="30">
        <v>100</v>
      </c>
    </row>
    <row r="125" spans="1:20" ht="13.8" x14ac:dyDescent="0.3">
      <c r="A125" s="5">
        <v>123</v>
      </c>
      <c r="B125" s="6" t="s">
        <v>191</v>
      </c>
      <c r="C125" s="7" t="s">
        <v>62</v>
      </c>
      <c r="D125" s="8">
        <v>4.0999999999999996</v>
      </c>
      <c r="E125" s="9">
        <v>1.38</v>
      </c>
      <c r="F125" s="10">
        <v>0.37</v>
      </c>
      <c r="G125" s="11">
        <v>3.64</v>
      </c>
      <c r="H125" s="9">
        <v>1.61</v>
      </c>
      <c r="I125" s="12">
        <v>0.53</v>
      </c>
      <c r="J125" s="13">
        <v>2.98</v>
      </c>
      <c r="K125" s="14">
        <v>1.62</v>
      </c>
      <c r="L125" s="12">
        <v>0.88</v>
      </c>
      <c r="M125" s="11">
        <v>3</v>
      </c>
      <c r="N125" s="15">
        <v>1.62</v>
      </c>
      <c r="O125" s="12">
        <v>1.1599999999999999</v>
      </c>
      <c r="P125" s="13">
        <v>3.45</v>
      </c>
      <c r="Q125" s="9">
        <v>1.32</v>
      </c>
      <c r="R125" s="16">
        <v>1.55</v>
      </c>
      <c r="S125" s="13">
        <v>3.68</v>
      </c>
      <c r="T125" s="17">
        <v>100</v>
      </c>
    </row>
    <row r="126" spans="1:20" ht="13.8" x14ac:dyDescent="0.3">
      <c r="A126" s="18">
        <v>124</v>
      </c>
      <c r="B126" s="19" t="s">
        <v>192</v>
      </c>
      <c r="C126" s="20" t="s">
        <v>137</v>
      </c>
      <c r="D126" s="21">
        <v>4.2</v>
      </c>
      <c r="E126" s="22">
        <v>1.82</v>
      </c>
      <c r="F126" s="23">
        <v>0.51</v>
      </c>
      <c r="G126" s="24">
        <v>3.4</v>
      </c>
      <c r="H126" s="22">
        <v>1.9</v>
      </c>
      <c r="I126" s="25">
        <v>0.57999999999999996</v>
      </c>
      <c r="J126" s="26">
        <v>3.45</v>
      </c>
      <c r="K126" s="27">
        <v>2</v>
      </c>
      <c r="L126" s="25">
        <v>0.94</v>
      </c>
      <c r="M126" s="24">
        <v>3.56</v>
      </c>
      <c r="N126" s="28">
        <v>2</v>
      </c>
      <c r="O126" s="25">
        <v>1.39</v>
      </c>
      <c r="P126" s="26">
        <v>4.55</v>
      </c>
      <c r="Q126" s="22">
        <v>1.73</v>
      </c>
      <c r="R126" s="29">
        <v>1.98</v>
      </c>
      <c r="S126" s="26">
        <v>4.6500000000000004</v>
      </c>
      <c r="T126" s="30">
        <v>110</v>
      </c>
    </row>
    <row r="127" spans="1:20" ht="13.8" x14ac:dyDescent="0.3">
      <c r="A127" s="5">
        <v>125</v>
      </c>
      <c r="B127" s="6" t="s">
        <v>193</v>
      </c>
      <c r="C127" s="7" t="s">
        <v>75</v>
      </c>
      <c r="D127" s="8">
        <v>4.0999999999999996</v>
      </c>
      <c r="E127" s="9">
        <v>1.37</v>
      </c>
      <c r="F127" s="10">
        <v>0.47</v>
      </c>
      <c r="G127" s="11">
        <v>2.5499999999999998</v>
      </c>
      <c r="H127" s="9">
        <v>1.43</v>
      </c>
      <c r="I127" s="12">
        <v>0.52</v>
      </c>
      <c r="J127" s="13">
        <v>2.5</v>
      </c>
      <c r="K127" s="14">
        <v>1.62</v>
      </c>
      <c r="L127" s="12">
        <v>0.68</v>
      </c>
      <c r="M127" s="11">
        <v>2.69</v>
      </c>
      <c r="N127" s="15">
        <v>1.53</v>
      </c>
      <c r="O127" s="12">
        <v>1.08</v>
      </c>
      <c r="P127" s="13">
        <v>3.27</v>
      </c>
      <c r="Q127" s="9">
        <v>1.32</v>
      </c>
      <c r="R127" s="16">
        <v>1.82</v>
      </c>
      <c r="S127" s="13">
        <v>3.51</v>
      </c>
      <c r="T127" s="17">
        <v>100</v>
      </c>
    </row>
    <row r="128" spans="1:20" ht="13.8" x14ac:dyDescent="0.3">
      <c r="A128" s="18">
        <v>126</v>
      </c>
      <c r="B128" s="19" t="s">
        <v>194</v>
      </c>
      <c r="C128" s="20" t="s">
        <v>73</v>
      </c>
      <c r="D128" s="21">
        <v>4.2</v>
      </c>
      <c r="E128" s="22">
        <v>1.67</v>
      </c>
      <c r="F128" s="23">
        <v>0.51</v>
      </c>
      <c r="G128" s="24">
        <v>3.34</v>
      </c>
      <c r="H128" s="22">
        <v>1.67</v>
      </c>
      <c r="I128" s="25">
        <v>0.56999999999999995</v>
      </c>
      <c r="J128" s="26">
        <v>2.88</v>
      </c>
      <c r="K128" s="27">
        <v>1.79</v>
      </c>
      <c r="L128" s="25">
        <v>0.74</v>
      </c>
      <c r="M128" s="24">
        <v>2.91</v>
      </c>
      <c r="N128" s="28">
        <v>1.76</v>
      </c>
      <c r="O128" s="25">
        <v>1.06</v>
      </c>
      <c r="P128" s="26">
        <v>3.59</v>
      </c>
      <c r="Q128" s="22">
        <v>1.51</v>
      </c>
      <c r="R128" s="29">
        <v>1.77</v>
      </c>
      <c r="S128" s="26">
        <v>3.99</v>
      </c>
      <c r="T128" s="30">
        <v>100</v>
      </c>
    </row>
    <row r="129" spans="1:20" ht="13.8" x14ac:dyDescent="0.3">
      <c r="A129" s="5">
        <v>127</v>
      </c>
      <c r="B129" s="6" t="s">
        <v>195</v>
      </c>
      <c r="C129" s="7" t="s">
        <v>91</v>
      </c>
      <c r="D129" s="8">
        <v>4.2</v>
      </c>
      <c r="E129" s="9">
        <v>1.68</v>
      </c>
      <c r="F129" s="10">
        <v>0.51</v>
      </c>
      <c r="G129" s="11">
        <v>3.61</v>
      </c>
      <c r="H129" s="9">
        <v>1.68</v>
      </c>
      <c r="I129" s="12">
        <v>0.56999999999999995</v>
      </c>
      <c r="J129" s="13">
        <v>3.02</v>
      </c>
      <c r="K129" s="14">
        <v>1.8</v>
      </c>
      <c r="L129" s="12">
        <v>0.74</v>
      </c>
      <c r="M129" s="11">
        <v>3.09</v>
      </c>
      <c r="N129" s="15">
        <v>1.78</v>
      </c>
      <c r="O129" s="12">
        <v>1.1299999999999999</v>
      </c>
      <c r="P129" s="13">
        <v>3.83</v>
      </c>
      <c r="Q129" s="9">
        <v>1.59</v>
      </c>
      <c r="R129" s="16">
        <v>1.88</v>
      </c>
      <c r="S129" s="13">
        <v>4.17</v>
      </c>
      <c r="T129" s="17">
        <v>100</v>
      </c>
    </row>
    <row r="130" spans="1:20" ht="13.8" x14ac:dyDescent="0.3">
      <c r="A130" s="18">
        <v>128</v>
      </c>
      <c r="B130" s="19" t="s">
        <v>196</v>
      </c>
      <c r="C130" s="20" t="s">
        <v>73</v>
      </c>
      <c r="D130" s="21">
        <v>4.2</v>
      </c>
      <c r="E130" s="22">
        <v>1.58</v>
      </c>
      <c r="F130" s="23">
        <v>0.51</v>
      </c>
      <c r="G130" s="24">
        <v>3.12</v>
      </c>
      <c r="H130" s="22">
        <v>1.58</v>
      </c>
      <c r="I130" s="25">
        <v>0.56999999999999995</v>
      </c>
      <c r="J130" s="26">
        <v>2.94</v>
      </c>
      <c r="K130" s="27">
        <v>1.76</v>
      </c>
      <c r="L130" s="25">
        <v>0.8</v>
      </c>
      <c r="M130" s="24">
        <v>3.06</v>
      </c>
      <c r="N130" s="28">
        <v>1.71</v>
      </c>
      <c r="O130" s="25">
        <v>1.19</v>
      </c>
      <c r="P130" s="26">
        <v>4.21</v>
      </c>
      <c r="Q130" s="22">
        <v>1.56</v>
      </c>
      <c r="R130" s="29">
        <v>1.97</v>
      </c>
      <c r="S130" s="26">
        <v>4.28</v>
      </c>
      <c r="T130" s="30">
        <v>110</v>
      </c>
    </row>
    <row r="131" spans="1:20" ht="13.8" x14ac:dyDescent="0.3">
      <c r="A131" s="5">
        <v>129</v>
      </c>
      <c r="B131" s="6" t="s">
        <v>197</v>
      </c>
      <c r="C131" s="7" t="s">
        <v>64</v>
      </c>
      <c r="D131" s="8">
        <v>4.0999999999999996</v>
      </c>
      <c r="E131" s="9">
        <v>1.43</v>
      </c>
      <c r="F131" s="10">
        <v>0.47</v>
      </c>
      <c r="G131" s="11">
        <v>2.57</v>
      </c>
      <c r="H131" s="9">
        <v>1.43</v>
      </c>
      <c r="I131" s="12">
        <v>0.52</v>
      </c>
      <c r="J131" s="13">
        <v>2.56</v>
      </c>
      <c r="K131" s="14">
        <v>1.55</v>
      </c>
      <c r="L131" s="12">
        <v>0.68</v>
      </c>
      <c r="M131" s="11">
        <v>2.64</v>
      </c>
      <c r="N131" s="15">
        <v>1.57</v>
      </c>
      <c r="O131" s="12">
        <v>0.83</v>
      </c>
      <c r="P131" s="13">
        <v>3.28</v>
      </c>
      <c r="Q131" s="9">
        <v>1.34</v>
      </c>
      <c r="R131" s="16">
        <v>1.37</v>
      </c>
      <c r="S131" s="13">
        <v>3.86</v>
      </c>
      <c r="T131" s="17">
        <v>100</v>
      </c>
    </row>
    <row r="132" spans="1:20" ht="13.8" x14ac:dyDescent="0.3">
      <c r="A132" s="18">
        <v>130</v>
      </c>
      <c r="B132" s="19" t="s">
        <v>198</v>
      </c>
      <c r="C132" s="20" t="s">
        <v>81</v>
      </c>
      <c r="D132" s="21">
        <v>4.0999999999999996</v>
      </c>
      <c r="E132" s="22">
        <v>1.1100000000000001</v>
      </c>
      <c r="F132" s="23">
        <v>0.43</v>
      </c>
      <c r="G132" s="24">
        <v>2.66</v>
      </c>
      <c r="H132" s="22">
        <v>1.24</v>
      </c>
      <c r="I132" s="25">
        <v>0.48</v>
      </c>
      <c r="J132" s="26">
        <v>2.77</v>
      </c>
      <c r="K132" s="27">
        <v>1.52</v>
      </c>
      <c r="L132" s="25">
        <v>0.62</v>
      </c>
      <c r="M132" s="24">
        <v>2.46</v>
      </c>
      <c r="N132" s="28">
        <v>1.42</v>
      </c>
      <c r="O132" s="25">
        <v>0.95</v>
      </c>
      <c r="P132" s="26">
        <v>3.06</v>
      </c>
      <c r="Q132" s="22">
        <v>1.22</v>
      </c>
      <c r="R132" s="29">
        <v>1.65</v>
      </c>
      <c r="S132" s="26">
        <v>3.28</v>
      </c>
      <c r="T132" s="30">
        <v>100</v>
      </c>
    </row>
    <row r="133" spans="1:20" ht="13.8" x14ac:dyDescent="0.3">
      <c r="A133" s="5">
        <v>131</v>
      </c>
      <c r="B133" s="6" t="s">
        <v>199</v>
      </c>
      <c r="C133" s="7" t="s">
        <v>75</v>
      </c>
      <c r="D133" s="8">
        <v>4.2</v>
      </c>
      <c r="E133" s="9">
        <v>1.57</v>
      </c>
      <c r="F133" s="10">
        <v>0.51</v>
      </c>
      <c r="G133" s="11">
        <v>3.24</v>
      </c>
      <c r="H133" s="9">
        <v>1.57</v>
      </c>
      <c r="I133" s="12">
        <v>0.56999999999999995</v>
      </c>
      <c r="J133" s="13">
        <v>2.87</v>
      </c>
      <c r="K133" s="14">
        <v>1.7</v>
      </c>
      <c r="L133" s="12">
        <v>0.74</v>
      </c>
      <c r="M133" s="11">
        <v>2.73</v>
      </c>
      <c r="N133" s="15">
        <v>1.7</v>
      </c>
      <c r="O133" s="12">
        <v>1.08</v>
      </c>
      <c r="P133" s="13">
        <v>3.27</v>
      </c>
      <c r="Q133" s="9">
        <v>1.55</v>
      </c>
      <c r="R133" s="16">
        <v>1.98</v>
      </c>
      <c r="S133" s="13">
        <v>3.51</v>
      </c>
      <c r="T133" s="17">
        <v>100</v>
      </c>
    </row>
    <row r="134" spans="1:20" ht="13.8" x14ac:dyDescent="0.3">
      <c r="A134" s="18">
        <v>132</v>
      </c>
      <c r="B134" s="19" t="s">
        <v>200</v>
      </c>
      <c r="C134" s="20" t="s">
        <v>83</v>
      </c>
      <c r="D134" s="21">
        <v>4.0999999999999996</v>
      </c>
      <c r="E134" s="22">
        <v>1.3</v>
      </c>
      <c r="F134" s="23">
        <v>0.47</v>
      </c>
      <c r="G134" s="24">
        <v>4.51</v>
      </c>
      <c r="H134" s="22">
        <v>1.55</v>
      </c>
      <c r="I134" s="25">
        <v>0.52</v>
      </c>
      <c r="J134" s="26">
        <v>3.87</v>
      </c>
      <c r="K134" s="27">
        <v>1.57</v>
      </c>
      <c r="L134" s="25">
        <v>0.85</v>
      </c>
      <c r="M134" s="24">
        <v>3.63</v>
      </c>
      <c r="N134" s="28">
        <v>1.57</v>
      </c>
      <c r="O134" s="25">
        <v>1.2</v>
      </c>
      <c r="P134" s="26">
        <v>4.2699999999999996</v>
      </c>
      <c r="Q134" s="22">
        <v>1.3</v>
      </c>
      <c r="R134" s="29">
        <v>1.82</v>
      </c>
      <c r="S134" s="26">
        <v>4.43</v>
      </c>
      <c r="T134" s="30">
        <v>100</v>
      </c>
    </row>
    <row r="135" spans="1:20" ht="13.8" x14ac:dyDescent="0.3">
      <c r="A135" s="5">
        <v>133</v>
      </c>
      <c r="B135" s="6" t="s">
        <v>201</v>
      </c>
      <c r="C135" s="7" t="s">
        <v>73</v>
      </c>
      <c r="D135" s="8">
        <v>4.0999999999999996</v>
      </c>
      <c r="E135" s="9">
        <v>1.5</v>
      </c>
      <c r="F135" s="10">
        <v>0.51</v>
      </c>
      <c r="G135" s="11">
        <v>3.32</v>
      </c>
      <c r="H135" s="9">
        <v>1.57</v>
      </c>
      <c r="I135" s="12">
        <v>0.56999999999999995</v>
      </c>
      <c r="J135" s="13">
        <v>2.86</v>
      </c>
      <c r="K135" s="14">
        <v>1.68</v>
      </c>
      <c r="L135" s="12">
        <v>0.77</v>
      </c>
      <c r="M135" s="11">
        <v>3.08</v>
      </c>
      <c r="N135" s="15">
        <v>1.67</v>
      </c>
      <c r="O135" s="12">
        <v>1.1299999999999999</v>
      </c>
      <c r="P135" s="13">
        <v>3.69</v>
      </c>
      <c r="Q135" s="9">
        <v>1.48</v>
      </c>
      <c r="R135" s="16">
        <v>1.88</v>
      </c>
      <c r="S135" s="13">
        <v>4.03</v>
      </c>
      <c r="T135" s="17">
        <v>110</v>
      </c>
    </row>
    <row r="136" spans="1:20" ht="13.8" x14ac:dyDescent="0.3">
      <c r="A136" s="18">
        <v>134</v>
      </c>
      <c r="B136" s="19" t="s">
        <v>202</v>
      </c>
      <c r="C136" s="20" t="s">
        <v>68</v>
      </c>
      <c r="D136" s="21">
        <v>4.0999999999999996</v>
      </c>
      <c r="E136" s="22">
        <v>1.28</v>
      </c>
      <c r="F136" s="23">
        <v>0.47</v>
      </c>
      <c r="G136" s="24">
        <v>2.4900000000000002</v>
      </c>
      <c r="H136" s="22">
        <v>1.5</v>
      </c>
      <c r="I136" s="25">
        <v>0.52</v>
      </c>
      <c r="J136" s="26">
        <v>2.46</v>
      </c>
      <c r="K136" s="27">
        <v>1.53</v>
      </c>
      <c r="L136" s="25">
        <v>0.68</v>
      </c>
      <c r="M136" s="24">
        <v>2.65</v>
      </c>
      <c r="N136" s="28">
        <v>1.43</v>
      </c>
      <c r="O136" s="25">
        <v>0.79</v>
      </c>
      <c r="P136" s="26">
        <v>3.47</v>
      </c>
      <c r="Q136" s="22">
        <v>1.28</v>
      </c>
      <c r="R136" s="29">
        <v>1.45</v>
      </c>
      <c r="S136" s="26">
        <v>3.68</v>
      </c>
      <c r="T136" s="30">
        <v>100</v>
      </c>
    </row>
    <row r="137" spans="1:20" ht="13.8" x14ac:dyDescent="0.3">
      <c r="A137" s="5">
        <v>135</v>
      </c>
      <c r="B137" s="6" t="s">
        <v>203</v>
      </c>
      <c r="C137" s="7" t="s">
        <v>64</v>
      </c>
      <c r="D137" s="8">
        <v>4.0999999999999996</v>
      </c>
      <c r="E137" s="9">
        <v>1.46</v>
      </c>
      <c r="F137" s="10">
        <v>0.47</v>
      </c>
      <c r="G137" s="11">
        <v>2.57</v>
      </c>
      <c r="H137" s="9">
        <v>1.46</v>
      </c>
      <c r="I137" s="12">
        <v>0.52</v>
      </c>
      <c r="J137" s="13">
        <v>2.57</v>
      </c>
      <c r="K137" s="14">
        <v>1.6</v>
      </c>
      <c r="L137" s="12">
        <v>0.68</v>
      </c>
      <c r="M137" s="11">
        <v>2.66</v>
      </c>
      <c r="N137" s="15">
        <v>1.6</v>
      </c>
      <c r="O137" s="12">
        <v>0.84</v>
      </c>
      <c r="P137" s="13">
        <v>3.25</v>
      </c>
      <c r="Q137" s="9">
        <v>1.38</v>
      </c>
      <c r="R137" s="16">
        <v>1.39</v>
      </c>
      <c r="S137" s="13">
        <v>3.87</v>
      </c>
      <c r="T137" s="17">
        <v>100</v>
      </c>
    </row>
    <row r="138" spans="1:20" ht="13.8" x14ac:dyDescent="0.3">
      <c r="A138" s="18">
        <v>136</v>
      </c>
      <c r="B138" s="19" t="s">
        <v>204</v>
      </c>
      <c r="C138" s="20" t="s">
        <v>137</v>
      </c>
      <c r="D138" s="21">
        <v>4.2</v>
      </c>
      <c r="E138" s="22">
        <v>1.51</v>
      </c>
      <c r="F138" s="23">
        <v>0.51</v>
      </c>
      <c r="G138" s="24">
        <v>2.56</v>
      </c>
      <c r="H138" s="22">
        <v>1.57</v>
      </c>
      <c r="I138" s="25">
        <v>0.56999999999999995</v>
      </c>
      <c r="J138" s="26">
        <v>2.56</v>
      </c>
      <c r="K138" s="27">
        <v>1.68</v>
      </c>
      <c r="L138" s="25">
        <v>0.74</v>
      </c>
      <c r="M138" s="24">
        <v>2.68</v>
      </c>
      <c r="N138" s="28">
        <v>1.64</v>
      </c>
      <c r="O138" s="25">
        <v>0.87</v>
      </c>
      <c r="P138" s="26">
        <v>3.28</v>
      </c>
      <c r="Q138" s="22">
        <v>1.44</v>
      </c>
      <c r="R138" s="29">
        <v>1.45</v>
      </c>
      <c r="S138" s="26">
        <v>3.29</v>
      </c>
      <c r="T138" s="30">
        <v>100</v>
      </c>
    </row>
    <row r="139" spans="1:20" ht="13.8" x14ac:dyDescent="0.3">
      <c r="A139" s="5">
        <v>137</v>
      </c>
      <c r="B139" s="6" t="s">
        <v>205</v>
      </c>
      <c r="C139" s="7" t="s">
        <v>111</v>
      </c>
      <c r="D139" s="8">
        <v>4.0999999999999996</v>
      </c>
      <c r="E139" s="9">
        <v>1.38</v>
      </c>
      <c r="F139" s="10">
        <v>0.47</v>
      </c>
      <c r="G139" s="11">
        <v>2.5299999999999998</v>
      </c>
      <c r="H139" s="9">
        <v>1.43</v>
      </c>
      <c r="I139" s="12">
        <v>0.52</v>
      </c>
      <c r="J139" s="13">
        <v>2.52</v>
      </c>
      <c r="K139" s="14">
        <v>1.53</v>
      </c>
      <c r="L139" s="12">
        <v>0.68</v>
      </c>
      <c r="M139" s="11">
        <v>2.58</v>
      </c>
      <c r="N139" s="15">
        <v>1.54</v>
      </c>
      <c r="O139" s="12">
        <v>0.79</v>
      </c>
      <c r="P139" s="13">
        <v>3.2</v>
      </c>
      <c r="Q139" s="9">
        <v>1.3</v>
      </c>
      <c r="R139" s="16">
        <v>1.34</v>
      </c>
      <c r="S139" s="13">
        <v>3.67</v>
      </c>
      <c r="T139" s="17">
        <v>100</v>
      </c>
    </row>
    <row r="140" spans="1:20" ht="13.8" x14ac:dyDescent="0.3">
      <c r="A140" s="18">
        <v>138</v>
      </c>
      <c r="B140" s="19" t="s">
        <v>206</v>
      </c>
      <c r="C140" s="20" t="s">
        <v>88</v>
      </c>
      <c r="D140" s="21">
        <v>4.0999999999999996</v>
      </c>
      <c r="E140" s="22">
        <v>1.31</v>
      </c>
      <c r="F140" s="23">
        <v>0.43</v>
      </c>
      <c r="G140" s="24">
        <v>4.51</v>
      </c>
      <c r="H140" s="22">
        <v>1.54</v>
      </c>
      <c r="I140" s="25">
        <v>0.53</v>
      </c>
      <c r="J140" s="26">
        <v>4.45</v>
      </c>
      <c r="K140" s="27">
        <v>1.99</v>
      </c>
      <c r="L140" s="25">
        <v>0.9</v>
      </c>
      <c r="M140" s="24">
        <v>3.69</v>
      </c>
      <c r="N140" s="28">
        <v>1.75</v>
      </c>
      <c r="O140" s="25">
        <v>1.28</v>
      </c>
      <c r="P140" s="26">
        <v>4.2699999999999996</v>
      </c>
      <c r="Q140" s="22">
        <v>1.43</v>
      </c>
      <c r="R140" s="29">
        <v>1.81</v>
      </c>
      <c r="S140" s="26">
        <v>4.43</v>
      </c>
      <c r="T140" s="30">
        <v>100</v>
      </c>
    </row>
    <row r="141" spans="1:20" ht="13.8" x14ac:dyDescent="0.3">
      <c r="A141" s="5">
        <v>139</v>
      </c>
      <c r="B141" s="6" t="s">
        <v>207</v>
      </c>
      <c r="C141" s="7" t="s">
        <v>58</v>
      </c>
      <c r="D141" s="8">
        <v>4.0999999999999996</v>
      </c>
      <c r="E141" s="9">
        <v>1.38</v>
      </c>
      <c r="F141" s="10">
        <v>0.47</v>
      </c>
      <c r="G141" s="11">
        <v>2.5499999999999998</v>
      </c>
      <c r="H141" s="9">
        <v>1.43</v>
      </c>
      <c r="I141" s="12">
        <v>0.52</v>
      </c>
      <c r="J141" s="13">
        <v>2.52</v>
      </c>
      <c r="K141" s="14">
        <v>1.53</v>
      </c>
      <c r="L141" s="12">
        <v>0.68</v>
      </c>
      <c r="M141" s="11">
        <v>2.58</v>
      </c>
      <c r="N141" s="15">
        <v>1.54</v>
      </c>
      <c r="O141" s="12">
        <v>0.81</v>
      </c>
      <c r="P141" s="13">
        <v>3.24</v>
      </c>
      <c r="Q141" s="9">
        <v>1.32</v>
      </c>
      <c r="R141" s="16">
        <v>1.4</v>
      </c>
      <c r="S141" s="13">
        <v>3.45</v>
      </c>
      <c r="T141" s="17">
        <v>100</v>
      </c>
    </row>
    <row r="142" spans="1:20" ht="13.8" x14ac:dyDescent="0.3">
      <c r="A142" s="18">
        <v>140</v>
      </c>
      <c r="B142" s="19" t="s">
        <v>208</v>
      </c>
      <c r="C142" s="20" t="s">
        <v>60</v>
      </c>
      <c r="D142" s="21">
        <v>4.2</v>
      </c>
      <c r="E142" s="22">
        <v>1.68</v>
      </c>
      <c r="F142" s="23">
        <v>0.51</v>
      </c>
      <c r="G142" s="24">
        <v>3.56</v>
      </c>
      <c r="H142" s="22">
        <v>1.68</v>
      </c>
      <c r="I142" s="25">
        <v>0.56999999999999995</v>
      </c>
      <c r="J142" s="26">
        <v>3.05</v>
      </c>
      <c r="K142" s="27">
        <v>1.8</v>
      </c>
      <c r="L142" s="25">
        <v>0.78</v>
      </c>
      <c r="M142" s="24">
        <v>3.09</v>
      </c>
      <c r="N142" s="28">
        <v>1.78</v>
      </c>
      <c r="O142" s="25">
        <v>1.18</v>
      </c>
      <c r="P142" s="26">
        <v>3.86</v>
      </c>
      <c r="Q142" s="22">
        <v>1.58</v>
      </c>
      <c r="R142" s="29">
        <v>1.96</v>
      </c>
      <c r="S142" s="26">
        <v>4.17</v>
      </c>
      <c r="T142" s="30">
        <v>110</v>
      </c>
    </row>
    <row r="143" spans="1:20" ht="13.8" x14ac:dyDescent="0.3">
      <c r="A143" s="5">
        <v>141</v>
      </c>
      <c r="B143" s="6" t="s">
        <v>209</v>
      </c>
      <c r="C143" s="7" t="s">
        <v>66</v>
      </c>
      <c r="D143" s="8">
        <v>4.0999999999999996</v>
      </c>
      <c r="E143" s="9">
        <v>1.36</v>
      </c>
      <c r="F143" s="10">
        <v>0.47</v>
      </c>
      <c r="G143" s="11">
        <v>2.5099999999999998</v>
      </c>
      <c r="H143" s="9">
        <v>1.43</v>
      </c>
      <c r="I143" s="12">
        <v>0.52</v>
      </c>
      <c r="J143" s="13">
        <v>2.5</v>
      </c>
      <c r="K143" s="14">
        <v>1.53</v>
      </c>
      <c r="L143" s="12">
        <v>0.68</v>
      </c>
      <c r="M143" s="11">
        <v>2.64</v>
      </c>
      <c r="N143" s="15">
        <v>1.52</v>
      </c>
      <c r="O143" s="12">
        <v>0.84</v>
      </c>
      <c r="P143" s="13">
        <v>3.25</v>
      </c>
      <c r="Q143" s="9">
        <v>1.29</v>
      </c>
      <c r="R143" s="16">
        <v>1.6</v>
      </c>
      <c r="S143" s="13">
        <v>3.48</v>
      </c>
      <c r="T143" s="17">
        <v>100</v>
      </c>
    </row>
    <row r="144" spans="1:20" ht="13.8" x14ac:dyDescent="0.3">
      <c r="A144" s="18">
        <v>142</v>
      </c>
      <c r="B144" s="19" t="s">
        <v>210</v>
      </c>
      <c r="C144" s="20" t="s">
        <v>94</v>
      </c>
      <c r="D144" s="21">
        <v>4.2</v>
      </c>
      <c r="E144" s="22">
        <v>1.68</v>
      </c>
      <c r="F144" s="23">
        <v>0.51</v>
      </c>
      <c r="G144" s="24">
        <v>3.59</v>
      </c>
      <c r="H144" s="22">
        <v>1.68</v>
      </c>
      <c r="I144" s="25">
        <v>0.56999999999999995</v>
      </c>
      <c r="J144" s="26">
        <v>3.07</v>
      </c>
      <c r="K144" s="27">
        <v>1.8</v>
      </c>
      <c r="L144" s="25">
        <v>0.74</v>
      </c>
      <c r="M144" s="24">
        <v>3.09</v>
      </c>
      <c r="N144" s="28">
        <v>1.77</v>
      </c>
      <c r="O144" s="25">
        <v>1.1499999999999999</v>
      </c>
      <c r="P144" s="26">
        <v>3.84</v>
      </c>
      <c r="Q144" s="22">
        <v>1.59</v>
      </c>
      <c r="R144" s="29">
        <v>1.9</v>
      </c>
      <c r="S144" s="26">
        <v>4.16</v>
      </c>
      <c r="T144" s="30">
        <v>100</v>
      </c>
    </row>
    <row r="145" spans="1:20" ht="13.8" x14ac:dyDescent="0.3">
      <c r="A145" s="5">
        <v>143</v>
      </c>
      <c r="B145" s="6" t="s">
        <v>211</v>
      </c>
      <c r="C145" s="7" t="s">
        <v>58</v>
      </c>
      <c r="D145" s="8">
        <v>4.0999999999999996</v>
      </c>
      <c r="E145" s="9">
        <v>1.38</v>
      </c>
      <c r="F145" s="10">
        <v>0.47</v>
      </c>
      <c r="G145" s="11">
        <v>2.57</v>
      </c>
      <c r="H145" s="9">
        <v>1.43</v>
      </c>
      <c r="I145" s="12">
        <v>0.52</v>
      </c>
      <c r="J145" s="13">
        <v>2.52</v>
      </c>
      <c r="K145" s="14">
        <v>1.53</v>
      </c>
      <c r="L145" s="12">
        <v>0.68</v>
      </c>
      <c r="M145" s="11">
        <v>2.59</v>
      </c>
      <c r="N145" s="15">
        <v>1.54</v>
      </c>
      <c r="O145" s="12">
        <v>0.82</v>
      </c>
      <c r="P145" s="13">
        <v>3.27</v>
      </c>
      <c r="Q145" s="9">
        <v>1.33</v>
      </c>
      <c r="R145" s="16">
        <v>1.35</v>
      </c>
      <c r="S145" s="13">
        <v>3.75</v>
      </c>
      <c r="T145" s="17">
        <v>100</v>
      </c>
    </row>
    <row r="146" spans="1:20" ht="13.8" x14ac:dyDescent="0.3">
      <c r="A146" s="18">
        <v>144</v>
      </c>
      <c r="B146" s="19" t="s">
        <v>212</v>
      </c>
      <c r="C146" s="20" t="s">
        <v>83</v>
      </c>
      <c r="D146" s="21">
        <v>4.0999999999999996</v>
      </c>
      <c r="E146" s="22">
        <v>1.28</v>
      </c>
      <c r="F146" s="23">
        <v>0.47</v>
      </c>
      <c r="G146" s="24">
        <v>3.04</v>
      </c>
      <c r="H146" s="22">
        <v>1.43</v>
      </c>
      <c r="I146" s="25">
        <v>0.52</v>
      </c>
      <c r="J146" s="26">
        <v>3.37</v>
      </c>
      <c r="K146" s="27">
        <v>1.87</v>
      </c>
      <c r="L146" s="25">
        <v>0.71</v>
      </c>
      <c r="M146" s="24">
        <v>2.9</v>
      </c>
      <c r="N146" s="28">
        <v>1.63</v>
      </c>
      <c r="O146" s="25">
        <v>1.19</v>
      </c>
      <c r="P146" s="26">
        <v>3.48</v>
      </c>
      <c r="Q146" s="22">
        <v>1.31</v>
      </c>
      <c r="R146" s="29">
        <v>1.82</v>
      </c>
      <c r="S146" s="26">
        <v>3.75</v>
      </c>
      <c r="T146" s="30">
        <v>100</v>
      </c>
    </row>
    <row r="147" spans="1:20" ht="13.8" x14ac:dyDescent="0.3">
      <c r="A147" s="5">
        <v>145</v>
      </c>
      <c r="B147" s="6" t="s">
        <v>213</v>
      </c>
      <c r="C147" s="7" t="s">
        <v>58</v>
      </c>
      <c r="D147" s="8">
        <v>4.0999999999999996</v>
      </c>
      <c r="E147" s="9">
        <v>1.4</v>
      </c>
      <c r="F147" s="10">
        <v>0.47</v>
      </c>
      <c r="G147" s="11">
        <v>2.57</v>
      </c>
      <c r="H147" s="9">
        <v>1.43</v>
      </c>
      <c r="I147" s="12">
        <v>0.52</v>
      </c>
      <c r="J147" s="13">
        <v>2.5499999999999998</v>
      </c>
      <c r="K147" s="14">
        <v>1.54</v>
      </c>
      <c r="L147" s="12">
        <v>0.68</v>
      </c>
      <c r="M147" s="11">
        <v>2.62</v>
      </c>
      <c r="N147" s="15">
        <v>1.56</v>
      </c>
      <c r="O147" s="12">
        <v>0.83</v>
      </c>
      <c r="P147" s="13">
        <v>3.27</v>
      </c>
      <c r="Q147" s="9">
        <v>1.36</v>
      </c>
      <c r="R147" s="16">
        <v>1.37</v>
      </c>
      <c r="S147" s="13">
        <v>3.85</v>
      </c>
      <c r="T147" s="17">
        <v>100</v>
      </c>
    </row>
    <row r="148" spans="1:20" ht="13.8" x14ac:dyDescent="0.3">
      <c r="A148" s="18">
        <v>146</v>
      </c>
      <c r="B148" s="19" t="s">
        <v>214</v>
      </c>
      <c r="C148" s="20" t="s">
        <v>62</v>
      </c>
      <c r="D148" s="21">
        <v>4.0999999999999996</v>
      </c>
      <c r="E148" s="22">
        <v>1.4</v>
      </c>
      <c r="F148" s="23">
        <v>0.43</v>
      </c>
      <c r="G148" s="24">
        <v>3.64</v>
      </c>
      <c r="H148" s="22">
        <v>1.63</v>
      </c>
      <c r="I148" s="25">
        <v>0.54</v>
      </c>
      <c r="J148" s="26">
        <v>3.54</v>
      </c>
      <c r="K148" s="27">
        <v>1.94</v>
      </c>
      <c r="L148" s="25">
        <v>0.89</v>
      </c>
      <c r="M148" s="24">
        <v>3</v>
      </c>
      <c r="N148" s="28">
        <v>1.69</v>
      </c>
      <c r="O148" s="25">
        <v>1.28</v>
      </c>
      <c r="P148" s="26">
        <v>3.45</v>
      </c>
      <c r="Q148" s="22">
        <v>1.34</v>
      </c>
      <c r="R148" s="29">
        <v>1.65</v>
      </c>
      <c r="S148" s="26">
        <v>3.68</v>
      </c>
      <c r="T148" s="30">
        <v>100</v>
      </c>
    </row>
    <row r="149" spans="1:20" ht="13.8" x14ac:dyDescent="0.3">
      <c r="A149" s="5">
        <v>147</v>
      </c>
      <c r="B149" s="6" t="s">
        <v>215</v>
      </c>
      <c r="C149" s="7" t="s">
        <v>58</v>
      </c>
      <c r="D149" s="8">
        <v>4.0999999999999996</v>
      </c>
      <c r="E149" s="9">
        <v>1.56</v>
      </c>
      <c r="F149" s="10">
        <v>0.47</v>
      </c>
      <c r="G149" s="11">
        <v>2.74</v>
      </c>
      <c r="H149" s="9">
        <v>1.56</v>
      </c>
      <c r="I149" s="12">
        <v>0.52</v>
      </c>
      <c r="J149" s="13">
        <v>2.58</v>
      </c>
      <c r="K149" s="14">
        <v>1.68</v>
      </c>
      <c r="L149" s="12">
        <v>0.68</v>
      </c>
      <c r="M149" s="11">
        <v>2.71</v>
      </c>
      <c r="N149" s="15">
        <v>1.67</v>
      </c>
      <c r="O149" s="12">
        <v>0.91</v>
      </c>
      <c r="P149" s="13">
        <v>3.66</v>
      </c>
      <c r="Q149" s="9">
        <v>1.49</v>
      </c>
      <c r="R149" s="16">
        <v>1.49</v>
      </c>
      <c r="S149" s="13">
        <v>3.93</v>
      </c>
      <c r="T149" s="17">
        <v>100</v>
      </c>
    </row>
    <row r="150" spans="1:20" ht="13.8" x14ac:dyDescent="0.3">
      <c r="A150" s="18">
        <v>148</v>
      </c>
      <c r="B150" s="19" t="s">
        <v>216</v>
      </c>
      <c r="C150" s="20" t="s">
        <v>124</v>
      </c>
      <c r="D150" s="31">
        <v>2</v>
      </c>
      <c r="E150" s="22">
        <v>0.6</v>
      </c>
      <c r="F150" s="23">
        <v>0.23</v>
      </c>
      <c r="G150" s="24">
        <v>3.64</v>
      </c>
      <c r="H150" s="22">
        <v>0.67</v>
      </c>
      <c r="I150" s="25">
        <v>0.26</v>
      </c>
      <c r="J150" s="26">
        <v>3.77</v>
      </c>
      <c r="K150" s="27">
        <v>0.8</v>
      </c>
      <c r="L150" s="25">
        <v>0.41</v>
      </c>
      <c r="M150" s="24">
        <v>3.35</v>
      </c>
      <c r="N150" s="28">
        <v>0.93</v>
      </c>
      <c r="O150" s="25">
        <v>0.49</v>
      </c>
      <c r="P150" s="26">
        <v>3.33</v>
      </c>
      <c r="Q150" s="22">
        <v>1.1299999999999999</v>
      </c>
      <c r="R150" s="29">
        <v>0.78</v>
      </c>
      <c r="S150" s="26">
        <v>3.47</v>
      </c>
      <c r="T150" s="30">
        <v>110</v>
      </c>
    </row>
    <row r="151" spans="1:20" ht="13.8" x14ac:dyDescent="0.3">
      <c r="A151" s="5">
        <v>149</v>
      </c>
      <c r="B151" s="6" t="s">
        <v>217</v>
      </c>
      <c r="C151" s="7" t="s">
        <v>94</v>
      </c>
      <c r="D151" s="8">
        <v>4.2</v>
      </c>
      <c r="E151" s="9">
        <v>1.64</v>
      </c>
      <c r="F151" s="10">
        <v>0.51</v>
      </c>
      <c r="G151" s="11">
        <v>3.1</v>
      </c>
      <c r="H151" s="9">
        <v>1.64</v>
      </c>
      <c r="I151" s="12">
        <v>0.56999999999999995</v>
      </c>
      <c r="J151" s="13">
        <v>2.75</v>
      </c>
      <c r="K151" s="14">
        <v>1.76</v>
      </c>
      <c r="L151" s="12">
        <v>0.74</v>
      </c>
      <c r="M151" s="11">
        <v>2.81</v>
      </c>
      <c r="N151" s="15">
        <v>1.74</v>
      </c>
      <c r="O151" s="12">
        <v>0.93</v>
      </c>
      <c r="P151" s="13">
        <v>3.7</v>
      </c>
      <c r="Q151" s="9">
        <v>1.54</v>
      </c>
      <c r="R151" s="16">
        <v>1.53</v>
      </c>
      <c r="S151" s="13">
        <v>4.13</v>
      </c>
      <c r="T151" s="17">
        <v>100</v>
      </c>
    </row>
    <row r="152" spans="1:20" ht="27.6" x14ac:dyDescent="0.3">
      <c r="A152" s="18">
        <v>150</v>
      </c>
      <c r="B152" s="33" t="s">
        <v>218</v>
      </c>
      <c r="C152" s="20" t="s">
        <v>75</v>
      </c>
      <c r="D152" s="21">
        <v>4.2</v>
      </c>
      <c r="E152" s="22">
        <v>1.61</v>
      </c>
      <c r="F152" s="23">
        <v>0.51</v>
      </c>
      <c r="G152" s="24">
        <v>3.12</v>
      </c>
      <c r="H152" s="22">
        <v>1.61</v>
      </c>
      <c r="I152" s="25">
        <v>0.56999999999999995</v>
      </c>
      <c r="J152" s="26">
        <v>2.77</v>
      </c>
      <c r="K152" s="27">
        <v>1.73</v>
      </c>
      <c r="L152" s="25">
        <v>0.74</v>
      </c>
      <c r="M152" s="24">
        <v>2.75</v>
      </c>
      <c r="N152" s="28">
        <v>1.71</v>
      </c>
      <c r="O152" s="25">
        <v>0.93</v>
      </c>
      <c r="P152" s="26">
        <v>3.25</v>
      </c>
      <c r="Q152" s="22">
        <v>1.54</v>
      </c>
      <c r="R152" s="29">
        <v>1.66</v>
      </c>
      <c r="S152" s="26">
        <v>3.48</v>
      </c>
      <c r="T152" s="30">
        <v>100</v>
      </c>
    </row>
    <row r="153" spans="1:20" ht="13.8" x14ac:dyDescent="0.3">
      <c r="A153" s="5">
        <v>151</v>
      </c>
      <c r="B153" s="6" t="s">
        <v>219</v>
      </c>
      <c r="C153" s="7" t="s">
        <v>129</v>
      </c>
      <c r="D153" s="8">
        <v>4.0999999999999996</v>
      </c>
      <c r="E153" s="9">
        <v>1.42</v>
      </c>
      <c r="F153" s="10">
        <v>0.47</v>
      </c>
      <c r="G153" s="11">
        <v>4.91</v>
      </c>
      <c r="H153" s="9">
        <v>1.64</v>
      </c>
      <c r="I153" s="12">
        <v>0.62</v>
      </c>
      <c r="J153" s="13">
        <v>4.87</v>
      </c>
      <c r="K153" s="14">
        <v>1.94</v>
      </c>
      <c r="L153" s="12">
        <v>1.04</v>
      </c>
      <c r="M153" s="11">
        <v>4.21</v>
      </c>
      <c r="N153" s="15">
        <v>1.86</v>
      </c>
      <c r="O153" s="12">
        <v>1.4</v>
      </c>
      <c r="P153" s="13">
        <v>4.74</v>
      </c>
      <c r="Q153" s="9">
        <v>1.62</v>
      </c>
      <c r="R153" s="16">
        <v>1.97</v>
      </c>
      <c r="S153" s="13">
        <v>4.63</v>
      </c>
      <c r="T153" s="17">
        <v>120</v>
      </c>
    </row>
    <row r="154" spans="1:20" ht="13.8" x14ac:dyDescent="0.3">
      <c r="A154" s="18">
        <v>152</v>
      </c>
      <c r="B154" s="19" t="s">
        <v>220</v>
      </c>
      <c r="C154" s="20" t="s">
        <v>118</v>
      </c>
      <c r="D154" s="21">
        <v>4.0999999999999996</v>
      </c>
      <c r="E154" s="22">
        <v>1.31</v>
      </c>
      <c r="F154" s="23">
        <v>0.43</v>
      </c>
      <c r="G154" s="24">
        <v>4.51</v>
      </c>
      <c r="H154" s="22">
        <v>1.54</v>
      </c>
      <c r="I154" s="25">
        <v>0.53</v>
      </c>
      <c r="J154" s="26">
        <v>4.45</v>
      </c>
      <c r="K154" s="27">
        <v>1.88</v>
      </c>
      <c r="L154" s="25">
        <v>0.9</v>
      </c>
      <c r="M154" s="24">
        <v>3.69</v>
      </c>
      <c r="N154" s="28">
        <v>1.75</v>
      </c>
      <c r="O154" s="25">
        <v>1.28</v>
      </c>
      <c r="P154" s="26">
        <v>4.2699999999999996</v>
      </c>
      <c r="Q154" s="22">
        <v>1.43</v>
      </c>
      <c r="R154" s="29">
        <v>1.7</v>
      </c>
      <c r="S154" s="26">
        <v>4.43</v>
      </c>
      <c r="T154" s="30">
        <v>100</v>
      </c>
    </row>
    <row r="155" spans="1:20" ht="13.8" x14ac:dyDescent="0.3">
      <c r="A155" s="5">
        <v>153</v>
      </c>
      <c r="B155" s="6" t="s">
        <v>221</v>
      </c>
      <c r="C155" s="7" t="s">
        <v>60</v>
      </c>
      <c r="D155" s="8">
        <v>4.0999999999999996</v>
      </c>
      <c r="E155" s="9">
        <v>1.37</v>
      </c>
      <c r="F155" s="10">
        <v>0.47</v>
      </c>
      <c r="G155" s="11">
        <v>2.5499999999999998</v>
      </c>
      <c r="H155" s="9">
        <v>1.43</v>
      </c>
      <c r="I155" s="12">
        <v>0.52</v>
      </c>
      <c r="J155" s="13">
        <v>2.5099999999999998</v>
      </c>
      <c r="K155" s="14">
        <v>1.53</v>
      </c>
      <c r="L155" s="12">
        <v>0.68</v>
      </c>
      <c r="M155" s="11">
        <v>2.69</v>
      </c>
      <c r="N155" s="15">
        <v>1.53</v>
      </c>
      <c r="O155" s="12">
        <v>1.05</v>
      </c>
      <c r="P155" s="13">
        <v>3.27</v>
      </c>
      <c r="Q155" s="9">
        <v>1.32</v>
      </c>
      <c r="R155" s="16">
        <v>1.82</v>
      </c>
      <c r="S155" s="13">
        <v>3.51</v>
      </c>
      <c r="T155" s="17">
        <v>100</v>
      </c>
    </row>
    <row r="156" spans="1:20" ht="13.8" x14ac:dyDescent="0.3">
      <c r="A156" s="18">
        <v>154</v>
      </c>
      <c r="B156" s="19" t="s">
        <v>64</v>
      </c>
      <c r="C156" s="20" t="s">
        <v>64</v>
      </c>
      <c r="D156" s="21">
        <v>4.0999999999999996</v>
      </c>
      <c r="E156" s="22">
        <v>1.51</v>
      </c>
      <c r="F156" s="23">
        <v>0.47</v>
      </c>
      <c r="G156" s="24">
        <v>2.59</v>
      </c>
      <c r="H156" s="22">
        <v>1.51</v>
      </c>
      <c r="I156" s="25">
        <v>0.52</v>
      </c>
      <c r="J156" s="26">
        <v>2.56</v>
      </c>
      <c r="K156" s="27">
        <v>1.64</v>
      </c>
      <c r="L156" s="25">
        <v>0.68</v>
      </c>
      <c r="M156" s="24">
        <v>2.68</v>
      </c>
      <c r="N156" s="28">
        <v>1.64</v>
      </c>
      <c r="O156" s="25">
        <v>0.85</v>
      </c>
      <c r="P156" s="26">
        <v>3.65</v>
      </c>
      <c r="Q156" s="22">
        <v>1.46</v>
      </c>
      <c r="R156" s="29">
        <v>1.39</v>
      </c>
      <c r="S156" s="26">
        <v>3.9</v>
      </c>
      <c r="T156" s="30">
        <v>100</v>
      </c>
    </row>
    <row r="157" spans="1:20" ht="13.8" x14ac:dyDescent="0.3">
      <c r="A157" s="5">
        <v>155</v>
      </c>
      <c r="B157" s="6" t="s">
        <v>222</v>
      </c>
      <c r="C157" s="7" t="s">
        <v>81</v>
      </c>
      <c r="D157" s="8">
        <v>4.0999999999999996</v>
      </c>
      <c r="E157" s="9">
        <v>1.33</v>
      </c>
      <c r="F157" s="10">
        <v>0.43</v>
      </c>
      <c r="G157" s="11">
        <v>2.54</v>
      </c>
      <c r="H157" s="9">
        <v>1.52</v>
      </c>
      <c r="I157" s="12">
        <v>0.48</v>
      </c>
      <c r="J157" s="13">
        <v>2.54</v>
      </c>
      <c r="K157" s="14">
        <v>1.6</v>
      </c>
      <c r="L157" s="12">
        <v>0.77</v>
      </c>
      <c r="M157" s="11">
        <v>2.44</v>
      </c>
      <c r="N157" s="15">
        <v>1.6</v>
      </c>
      <c r="O157" s="12">
        <v>1.1299999999999999</v>
      </c>
      <c r="P157" s="13">
        <v>2.77</v>
      </c>
      <c r="Q157" s="9">
        <v>1.32</v>
      </c>
      <c r="R157" s="16">
        <v>1.65</v>
      </c>
      <c r="S157" s="13">
        <v>3.02</v>
      </c>
      <c r="T157" s="17">
        <v>100</v>
      </c>
    </row>
    <row r="158" spans="1:20" ht="13.8" x14ac:dyDescent="0.3">
      <c r="A158" s="5">
        <v>156</v>
      </c>
      <c r="B158" s="6" t="s">
        <v>223</v>
      </c>
      <c r="C158" s="7" t="s">
        <v>118</v>
      </c>
      <c r="D158" s="8">
        <v>4.0999999999999996</v>
      </c>
      <c r="E158" s="9">
        <v>1.1100000000000001</v>
      </c>
      <c r="F158" s="10">
        <v>0.43</v>
      </c>
      <c r="G158" s="11">
        <v>3.94</v>
      </c>
      <c r="H158" s="9">
        <v>1.24</v>
      </c>
      <c r="I158" s="12">
        <v>0.48</v>
      </c>
      <c r="J158" s="13">
        <v>3.73</v>
      </c>
      <c r="K158" s="14">
        <v>1.33</v>
      </c>
      <c r="L158" s="12">
        <v>0.63</v>
      </c>
      <c r="M158" s="11">
        <v>3.7</v>
      </c>
      <c r="N158" s="15">
        <v>1.33</v>
      </c>
      <c r="O158" s="12">
        <v>0.99</v>
      </c>
      <c r="P158" s="13">
        <v>4.26</v>
      </c>
      <c r="Q158" s="9">
        <v>1.2</v>
      </c>
      <c r="R158" s="16">
        <v>1.65</v>
      </c>
      <c r="S158" s="13">
        <v>4.4000000000000004</v>
      </c>
      <c r="T158" s="17">
        <v>100</v>
      </c>
    </row>
    <row r="159" spans="1:20" ht="13.8" x14ac:dyDescent="0.3">
      <c r="A159" s="18">
        <v>157</v>
      </c>
      <c r="B159" s="19" t="s">
        <v>224</v>
      </c>
      <c r="C159" s="20" t="s">
        <v>88</v>
      </c>
      <c r="D159" s="31">
        <v>3</v>
      </c>
      <c r="E159" s="22">
        <v>0.92</v>
      </c>
      <c r="F159" s="23">
        <v>0.3</v>
      </c>
      <c r="G159" s="24">
        <v>3.17</v>
      </c>
      <c r="H159" s="22">
        <v>1.1399999999999999</v>
      </c>
      <c r="I159" s="25">
        <v>0.33</v>
      </c>
      <c r="J159" s="26">
        <v>2.98</v>
      </c>
      <c r="K159" s="27">
        <v>1.31</v>
      </c>
      <c r="L159" s="25">
        <v>0.53</v>
      </c>
      <c r="M159" s="24">
        <v>2.39</v>
      </c>
      <c r="N159" s="28">
        <v>1.31</v>
      </c>
      <c r="O159" s="25">
        <v>0.8</v>
      </c>
      <c r="P159" s="26">
        <v>2.5099999999999998</v>
      </c>
      <c r="Q159" s="22">
        <v>1.1399999999999999</v>
      </c>
      <c r="R159" s="29">
        <v>1.37</v>
      </c>
      <c r="S159" s="26">
        <v>2.78</v>
      </c>
      <c r="T159" s="30">
        <v>100</v>
      </c>
    </row>
    <row r="160" spans="1:20" ht="13.8" x14ac:dyDescent="0.3">
      <c r="A160" s="5">
        <v>158</v>
      </c>
      <c r="B160" s="6" t="s">
        <v>91</v>
      </c>
      <c r="C160" s="7" t="s">
        <v>91</v>
      </c>
      <c r="D160" s="8">
        <v>4.2</v>
      </c>
      <c r="E160" s="9">
        <v>1.69</v>
      </c>
      <c r="F160" s="10">
        <v>0.51</v>
      </c>
      <c r="G160" s="11">
        <v>3.39</v>
      </c>
      <c r="H160" s="9">
        <v>1.77</v>
      </c>
      <c r="I160" s="12">
        <v>0.56999999999999995</v>
      </c>
      <c r="J160" s="13">
        <v>3.45</v>
      </c>
      <c r="K160" s="14">
        <v>1.9</v>
      </c>
      <c r="L160" s="12">
        <v>0.9</v>
      </c>
      <c r="M160" s="11">
        <v>3.54</v>
      </c>
      <c r="N160" s="15">
        <v>1.9</v>
      </c>
      <c r="O160" s="12">
        <v>1.33</v>
      </c>
      <c r="P160" s="13">
        <v>4.51</v>
      </c>
      <c r="Q160" s="9">
        <v>1.67</v>
      </c>
      <c r="R160" s="16">
        <v>1.98</v>
      </c>
      <c r="S160" s="13">
        <v>4.59</v>
      </c>
      <c r="T160" s="17">
        <v>110</v>
      </c>
    </row>
    <row r="161" spans="1:20" ht="13.8" x14ac:dyDescent="0.3">
      <c r="A161" s="18">
        <v>159</v>
      </c>
      <c r="B161" s="19" t="s">
        <v>225</v>
      </c>
      <c r="C161" s="20" t="s">
        <v>73</v>
      </c>
      <c r="D161" s="21">
        <v>4.0999999999999996</v>
      </c>
      <c r="E161" s="22">
        <v>1.37</v>
      </c>
      <c r="F161" s="23">
        <v>0.47</v>
      </c>
      <c r="G161" s="24">
        <v>2.54</v>
      </c>
      <c r="H161" s="22">
        <v>1.43</v>
      </c>
      <c r="I161" s="25">
        <v>0.52</v>
      </c>
      <c r="J161" s="26">
        <v>2.5099999999999998</v>
      </c>
      <c r="K161" s="27">
        <v>1.53</v>
      </c>
      <c r="L161" s="25">
        <v>0.68</v>
      </c>
      <c r="M161" s="24">
        <v>2.58</v>
      </c>
      <c r="N161" s="28">
        <v>1.53</v>
      </c>
      <c r="O161" s="25">
        <v>0.79</v>
      </c>
      <c r="P161" s="26">
        <v>3.23</v>
      </c>
      <c r="Q161" s="22">
        <v>1.31</v>
      </c>
      <c r="R161" s="29">
        <v>1.27</v>
      </c>
      <c r="S161" s="26">
        <v>3.8</v>
      </c>
      <c r="T161" s="30">
        <v>100</v>
      </c>
    </row>
    <row r="162" spans="1:20" ht="13.8" x14ac:dyDescent="0.3">
      <c r="A162" s="5">
        <v>160</v>
      </c>
      <c r="B162" s="6" t="s">
        <v>226</v>
      </c>
      <c r="C162" s="7" t="s">
        <v>94</v>
      </c>
      <c r="D162" s="8">
        <v>4.2</v>
      </c>
      <c r="E162" s="9">
        <v>1.67</v>
      </c>
      <c r="F162" s="10">
        <v>0.51</v>
      </c>
      <c r="G162" s="11">
        <v>3.57</v>
      </c>
      <c r="H162" s="9">
        <v>1.67</v>
      </c>
      <c r="I162" s="12">
        <v>0.56999999999999995</v>
      </c>
      <c r="J162" s="13">
        <v>3.06</v>
      </c>
      <c r="K162" s="14">
        <v>1.8</v>
      </c>
      <c r="L162" s="12">
        <v>0.76</v>
      </c>
      <c r="M162" s="11">
        <v>3.21</v>
      </c>
      <c r="N162" s="15">
        <v>1.78</v>
      </c>
      <c r="O162" s="12">
        <v>1.17</v>
      </c>
      <c r="P162" s="13">
        <v>3.85</v>
      </c>
      <c r="Q162" s="9">
        <v>1.59</v>
      </c>
      <c r="R162" s="16">
        <v>1.94</v>
      </c>
      <c r="S162" s="13">
        <v>4.16</v>
      </c>
      <c r="T162" s="17">
        <v>100</v>
      </c>
    </row>
    <row r="163" spans="1:20" ht="13.8" x14ac:dyDescent="0.3">
      <c r="A163" s="18">
        <v>161</v>
      </c>
      <c r="B163" s="19" t="s">
        <v>227</v>
      </c>
      <c r="C163" s="20" t="s">
        <v>77</v>
      </c>
      <c r="D163" s="21">
        <v>4.0999999999999996</v>
      </c>
      <c r="E163" s="22">
        <v>1.1399999999999999</v>
      </c>
      <c r="F163" s="23">
        <v>0.43</v>
      </c>
      <c r="G163" s="24">
        <v>3.53</v>
      </c>
      <c r="H163" s="22">
        <v>1.38</v>
      </c>
      <c r="I163" s="25">
        <v>0.48</v>
      </c>
      <c r="J163" s="26">
        <v>3.43</v>
      </c>
      <c r="K163" s="27">
        <v>1.76</v>
      </c>
      <c r="L163" s="25">
        <v>0.71</v>
      </c>
      <c r="M163" s="24">
        <v>2.9</v>
      </c>
      <c r="N163" s="28">
        <v>1.57</v>
      </c>
      <c r="O163" s="25">
        <v>1.19</v>
      </c>
      <c r="P163" s="26">
        <v>3.48</v>
      </c>
      <c r="Q163" s="22">
        <v>1.3</v>
      </c>
      <c r="R163" s="29">
        <v>1.65</v>
      </c>
      <c r="S163" s="26">
        <v>3.75</v>
      </c>
      <c r="T163" s="30">
        <v>100</v>
      </c>
    </row>
    <row r="164" spans="1:20" ht="13.8" x14ac:dyDescent="0.3">
      <c r="A164" s="5">
        <v>162</v>
      </c>
      <c r="B164" s="6" t="s">
        <v>228</v>
      </c>
      <c r="C164" s="7" t="s">
        <v>83</v>
      </c>
      <c r="D164" s="8">
        <v>4.0999999999999996</v>
      </c>
      <c r="E164" s="9">
        <v>1.24</v>
      </c>
      <c r="F164" s="10">
        <v>0.43</v>
      </c>
      <c r="G164" s="11">
        <v>2.5299999999999998</v>
      </c>
      <c r="H164" s="9">
        <v>1.24</v>
      </c>
      <c r="I164" s="12">
        <v>0.48</v>
      </c>
      <c r="J164" s="13">
        <v>2.78</v>
      </c>
      <c r="K164" s="14">
        <v>1.49</v>
      </c>
      <c r="L164" s="12">
        <v>0.62</v>
      </c>
      <c r="M164" s="11">
        <v>2.89</v>
      </c>
      <c r="N164" s="15">
        <v>1.42</v>
      </c>
      <c r="O164" s="12">
        <v>0.96</v>
      </c>
      <c r="P164" s="13">
        <v>3.48</v>
      </c>
      <c r="Q164" s="9">
        <v>1.22</v>
      </c>
      <c r="R164" s="16">
        <v>1.65</v>
      </c>
      <c r="S164" s="13">
        <v>3.73</v>
      </c>
      <c r="T164" s="17">
        <v>100</v>
      </c>
    </row>
    <row r="165" spans="1:20" ht="13.8" x14ac:dyDescent="0.3">
      <c r="A165" s="18">
        <v>163</v>
      </c>
      <c r="B165" s="19" t="s">
        <v>229</v>
      </c>
      <c r="C165" s="20" t="s">
        <v>118</v>
      </c>
      <c r="D165" s="21">
        <v>4.0999999999999996</v>
      </c>
      <c r="E165" s="22">
        <v>1.31</v>
      </c>
      <c r="F165" s="23">
        <v>0.43</v>
      </c>
      <c r="G165" s="24">
        <v>4.51</v>
      </c>
      <c r="H165" s="22">
        <v>1.54</v>
      </c>
      <c r="I165" s="25">
        <v>0.53</v>
      </c>
      <c r="J165" s="26">
        <v>3.72</v>
      </c>
      <c r="K165" s="27">
        <v>1.75</v>
      </c>
      <c r="L165" s="25">
        <v>0.9</v>
      </c>
      <c r="M165" s="24">
        <v>3.66</v>
      </c>
      <c r="N165" s="28">
        <v>1.75</v>
      </c>
      <c r="O165" s="25">
        <v>1.28</v>
      </c>
      <c r="P165" s="26">
        <v>4.2699999999999996</v>
      </c>
      <c r="Q165" s="22">
        <v>1.43</v>
      </c>
      <c r="R165" s="29">
        <v>1.65</v>
      </c>
      <c r="S165" s="26">
        <v>4.43</v>
      </c>
      <c r="T165" s="30">
        <v>100</v>
      </c>
    </row>
    <row r="166" spans="1:20" ht="13.8" x14ac:dyDescent="0.3">
      <c r="A166" s="5">
        <v>164</v>
      </c>
      <c r="B166" s="6" t="s">
        <v>230</v>
      </c>
      <c r="C166" s="7" t="s">
        <v>64</v>
      </c>
      <c r="D166" s="8">
        <v>4.0999999999999996</v>
      </c>
      <c r="E166" s="9">
        <v>1.4</v>
      </c>
      <c r="F166" s="10">
        <v>0.47</v>
      </c>
      <c r="G166" s="11">
        <v>2.56</v>
      </c>
      <c r="H166" s="9">
        <v>1.43</v>
      </c>
      <c r="I166" s="12">
        <v>0.52</v>
      </c>
      <c r="J166" s="13">
        <v>2.54</v>
      </c>
      <c r="K166" s="14">
        <v>1.53</v>
      </c>
      <c r="L166" s="12">
        <v>0.68</v>
      </c>
      <c r="M166" s="11">
        <v>2.62</v>
      </c>
      <c r="N166" s="15">
        <v>1.55</v>
      </c>
      <c r="O166" s="12">
        <v>0.82</v>
      </c>
      <c r="P166" s="13">
        <v>3.27</v>
      </c>
      <c r="Q166" s="9">
        <v>1.32</v>
      </c>
      <c r="R166" s="16">
        <v>1.33</v>
      </c>
      <c r="S166" s="13">
        <v>3.85</v>
      </c>
      <c r="T166" s="17">
        <v>100</v>
      </c>
    </row>
    <row r="167" spans="1:20" ht="13.8" x14ac:dyDescent="0.3">
      <c r="A167" s="18">
        <v>165</v>
      </c>
      <c r="B167" s="19" t="s">
        <v>231</v>
      </c>
      <c r="C167" s="20" t="s">
        <v>94</v>
      </c>
      <c r="D167" s="21">
        <v>4.2</v>
      </c>
      <c r="E167" s="22">
        <v>1.67</v>
      </c>
      <c r="F167" s="23">
        <v>0.51</v>
      </c>
      <c r="G167" s="24">
        <v>3.44</v>
      </c>
      <c r="H167" s="22">
        <v>1.67</v>
      </c>
      <c r="I167" s="25">
        <v>0.56999999999999995</v>
      </c>
      <c r="J167" s="26">
        <v>3.04</v>
      </c>
      <c r="K167" s="27">
        <v>1.79</v>
      </c>
      <c r="L167" s="25">
        <v>0.74</v>
      </c>
      <c r="M167" s="24">
        <v>2.9</v>
      </c>
      <c r="N167" s="28">
        <v>1.76</v>
      </c>
      <c r="O167" s="25">
        <v>1.02</v>
      </c>
      <c r="P167" s="26">
        <v>3.74</v>
      </c>
      <c r="Q167" s="22">
        <v>1.56</v>
      </c>
      <c r="R167" s="29">
        <v>1.69</v>
      </c>
      <c r="S167" s="26">
        <v>4.2</v>
      </c>
      <c r="T167" s="30">
        <v>100</v>
      </c>
    </row>
    <row r="168" spans="1:20" ht="27.6" x14ac:dyDescent="0.3">
      <c r="A168" s="5">
        <v>166</v>
      </c>
      <c r="B168" s="34" t="s">
        <v>232</v>
      </c>
      <c r="C168" s="7" t="s">
        <v>131</v>
      </c>
      <c r="D168" s="8">
        <v>4.0999999999999996</v>
      </c>
      <c r="E168" s="9">
        <v>1.1399999999999999</v>
      </c>
      <c r="F168" s="10">
        <v>0.43</v>
      </c>
      <c r="G168" s="11">
        <v>3.92</v>
      </c>
      <c r="H168" s="9">
        <v>1.38</v>
      </c>
      <c r="I168" s="12">
        <v>0.48</v>
      </c>
      <c r="J168" s="13">
        <v>3.43</v>
      </c>
      <c r="K168" s="14">
        <v>1.58</v>
      </c>
      <c r="L168" s="12">
        <v>0.71</v>
      </c>
      <c r="M168" s="11">
        <v>3.22</v>
      </c>
      <c r="N168" s="15">
        <v>1.57</v>
      </c>
      <c r="O168" s="12">
        <v>1.19</v>
      </c>
      <c r="P168" s="13">
        <v>3.74</v>
      </c>
      <c r="Q168" s="9">
        <v>1.3</v>
      </c>
      <c r="R168" s="16">
        <v>1.65</v>
      </c>
      <c r="S168" s="13">
        <v>3.86</v>
      </c>
      <c r="T168" s="17">
        <v>100</v>
      </c>
    </row>
    <row r="169" spans="1:20" ht="13.8" x14ac:dyDescent="0.3">
      <c r="A169" s="18">
        <v>167</v>
      </c>
      <c r="B169" s="19" t="s">
        <v>233</v>
      </c>
      <c r="C169" s="20" t="s">
        <v>58</v>
      </c>
      <c r="D169" s="21">
        <v>4.0999999999999996</v>
      </c>
      <c r="E169" s="22">
        <v>1.38</v>
      </c>
      <c r="F169" s="23">
        <v>0.47</v>
      </c>
      <c r="G169" s="24">
        <v>2.56</v>
      </c>
      <c r="H169" s="22">
        <v>1.43</v>
      </c>
      <c r="I169" s="25">
        <v>0.52</v>
      </c>
      <c r="J169" s="26">
        <v>2.52</v>
      </c>
      <c r="K169" s="27">
        <v>1.53</v>
      </c>
      <c r="L169" s="25">
        <v>0.68</v>
      </c>
      <c r="M169" s="24">
        <v>2.59</v>
      </c>
      <c r="N169" s="28">
        <v>1.54</v>
      </c>
      <c r="O169" s="25">
        <v>0.82</v>
      </c>
      <c r="P169" s="26">
        <v>3.24</v>
      </c>
      <c r="Q169" s="22">
        <v>1.33</v>
      </c>
      <c r="R169" s="29">
        <v>1.44</v>
      </c>
      <c r="S169" s="26">
        <v>3.45</v>
      </c>
      <c r="T169" s="30">
        <v>100</v>
      </c>
    </row>
    <row r="170" spans="1:20" ht="13.8" x14ac:dyDescent="0.3">
      <c r="A170" s="5">
        <v>168</v>
      </c>
      <c r="B170" s="6" t="s">
        <v>233</v>
      </c>
      <c r="C170" s="7" t="s">
        <v>124</v>
      </c>
      <c r="D170" s="32">
        <v>2</v>
      </c>
      <c r="E170" s="9">
        <v>0.43</v>
      </c>
      <c r="F170" s="10">
        <v>0.17</v>
      </c>
      <c r="G170" s="11">
        <v>4.47</v>
      </c>
      <c r="H170" s="9">
        <v>0.48</v>
      </c>
      <c r="I170" s="12">
        <v>0.19</v>
      </c>
      <c r="J170" s="13">
        <v>4.6399999999999997</v>
      </c>
      <c r="K170" s="14">
        <v>0.56999999999999995</v>
      </c>
      <c r="L170" s="12">
        <v>0.32</v>
      </c>
      <c r="M170" s="11">
        <v>4.6399999999999997</v>
      </c>
      <c r="N170" s="15">
        <v>0.76</v>
      </c>
      <c r="O170" s="12">
        <v>0.43</v>
      </c>
      <c r="P170" s="13">
        <v>4.34</v>
      </c>
      <c r="Q170" s="9">
        <v>1.19</v>
      </c>
      <c r="R170" s="16">
        <v>0.63</v>
      </c>
      <c r="S170" s="13">
        <v>4.45</v>
      </c>
      <c r="T170" s="17">
        <v>100</v>
      </c>
    </row>
    <row r="171" spans="1:20" ht="13.8" x14ac:dyDescent="0.3">
      <c r="A171" s="18">
        <v>169</v>
      </c>
      <c r="B171" s="19" t="s">
        <v>234</v>
      </c>
      <c r="C171" s="20" t="s">
        <v>83</v>
      </c>
      <c r="D171" s="21">
        <v>4.0999999999999996</v>
      </c>
      <c r="E171" s="22">
        <v>1.31</v>
      </c>
      <c r="F171" s="23">
        <v>0.43</v>
      </c>
      <c r="G171" s="24">
        <v>4.51</v>
      </c>
      <c r="H171" s="22">
        <v>1.54</v>
      </c>
      <c r="I171" s="25">
        <v>0.53</v>
      </c>
      <c r="J171" s="26">
        <v>4.45</v>
      </c>
      <c r="K171" s="27">
        <v>2.0299999999999998</v>
      </c>
      <c r="L171" s="25">
        <v>0.9</v>
      </c>
      <c r="M171" s="24">
        <v>3.69</v>
      </c>
      <c r="N171" s="28">
        <v>1.77</v>
      </c>
      <c r="O171" s="25">
        <v>1.28</v>
      </c>
      <c r="P171" s="26">
        <v>4.2699999999999996</v>
      </c>
      <c r="Q171" s="22">
        <v>1.43</v>
      </c>
      <c r="R171" s="29">
        <v>1.84</v>
      </c>
      <c r="S171" s="26">
        <v>4.43</v>
      </c>
      <c r="T171" s="30">
        <v>100</v>
      </c>
    </row>
    <row r="172" spans="1:20" ht="27.6" x14ac:dyDescent="0.3">
      <c r="A172" s="5">
        <v>170</v>
      </c>
      <c r="B172" s="34" t="s">
        <v>235</v>
      </c>
      <c r="C172" s="7" t="s">
        <v>111</v>
      </c>
      <c r="D172" s="8">
        <v>4.0999999999999996</v>
      </c>
      <c r="E172" s="9">
        <v>1.37</v>
      </c>
      <c r="F172" s="10">
        <v>0.47</v>
      </c>
      <c r="G172" s="11">
        <v>2.54</v>
      </c>
      <c r="H172" s="9">
        <v>1.43</v>
      </c>
      <c r="I172" s="12">
        <v>0.52</v>
      </c>
      <c r="J172" s="13">
        <v>2.5</v>
      </c>
      <c r="K172" s="14">
        <v>1.53</v>
      </c>
      <c r="L172" s="12">
        <v>0.68</v>
      </c>
      <c r="M172" s="11">
        <v>2.58</v>
      </c>
      <c r="N172" s="15">
        <v>1.53</v>
      </c>
      <c r="O172" s="12">
        <v>0.79</v>
      </c>
      <c r="P172" s="13">
        <v>3.47</v>
      </c>
      <c r="Q172" s="9">
        <v>1.31</v>
      </c>
      <c r="R172" s="16">
        <v>1.5</v>
      </c>
      <c r="S172" s="13">
        <v>3.69</v>
      </c>
      <c r="T172" s="17">
        <v>100</v>
      </c>
    </row>
    <row r="173" spans="1:20" ht="13.8" x14ac:dyDescent="0.3">
      <c r="A173" s="18">
        <v>171</v>
      </c>
      <c r="B173" s="19" t="s">
        <v>236</v>
      </c>
      <c r="C173" s="20" t="s">
        <v>91</v>
      </c>
      <c r="D173" s="21">
        <v>4.2</v>
      </c>
      <c r="E173" s="22">
        <v>1.73</v>
      </c>
      <c r="F173" s="23">
        <v>0.51</v>
      </c>
      <c r="G173" s="24">
        <v>3.4</v>
      </c>
      <c r="H173" s="22">
        <v>1.81</v>
      </c>
      <c r="I173" s="25">
        <v>0.56999999999999995</v>
      </c>
      <c r="J173" s="26">
        <v>3.45</v>
      </c>
      <c r="K173" s="27">
        <v>1.94</v>
      </c>
      <c r="L173" s="25">
        <v>0.92</v>
      </c>
      <c r="M173" s="24">
        <v>3.55</v>
      </c>
      <c r="N173" s="28">
        <v>1.94</v>
      </c>
      <c r="O173" s="25">
        <v>1.36</v>
      </c>
      <c r="P173" s="26">
        <v>4.51</v>
      </c>
      <c r="Q173" s="22">
        <v>1.7</v>
      </c>
      <c r="R173" s="29">
        <v>1.98</v>
      </c>
      <c r="S173" s="26">
        <v>4.5999999999999996</v>
      </c>
      <c r="T173" s="30">
        <v>110</v>
      </c>
    </row>
    <row r="174" spans="1:20" ht="13.8" x14ac:dyDescent="0.3">
      <c r="A174" s="5">
        <v>172</v>
      </c>
      <c r="B174" s="6" t="s">
        <v>237</v>
      </c>
      <c r="C174" s="7" t="s">
        <v>184</v>
      </c>
      <c r="D174" s="8">
        <v>4.0999999999999996</v>
      </c>
      <c r="E174" s="9">
        <v>1.39</v>
      </c>
      <c r="F174" s="10">
        <v>0.47</v>
      </c>
      <c r="G174" s="11">
        <v>2.5499999999999998</v>
      </c>
      <c r="H174" s="9">
        <v>1.43</v>
      </c>
      <c r="I174" s="12">
        <v>0.52</v>
      </c>
      <c r="J174" s="13">
        <v>2.5299999999999998</v>
      </c>
      <c r="K174" s="14">
        <v>1.53</v>
      </c>
      <c r="L174" s="12">
        <v>0.68</v>
      </c>
      <c r="M174" s="11">
        <v>2.61</v>
      </c>
      <c r="N174" s="15">
        <v>1.55</v>
      </c>
      <c r="O174" s="12">
        <v>0.79</v>
      </c>
      <c r="P174" s="13">
        <v>3.25</v>
      </c>
      <c r="Q174" s="9">
        <v>1.32</v>
      </c>
      <c r="R174" s="16">
        <v>1.3</v>
      </c>
      <c r="S174" s="13">
        <v>3.85</v>
      </c>
      <c r="T174" s="17">
        <v>100</v>
      </c>
    </row>
    <row r="175" spans="1:20" ht="27.6" x14ac:dyDescent="0.3">
      <c r="A175" s="18">
        <v>173</v>
      </c>
      <c r="B175" s="19" t="s">
        <v>238</v>
      </c>
      <c r="C175" s="20" t="s">
        <v>66</v>
      </c>
      <c r="D175" s="21">
        <v>4.0999999999999996</v>
      </c>
      <c r="E175" s="22">
        <v>1.38</v>
      </c>
      <c r="F175" s="23">
        <v>0.47</v>
      </c>
      <c r="G175" s="24">
        <v>2.54</v>
      </c>
      <c r="H175" s="22">
        <v>1.43</v>
      </c>
      <c r="I175" s="25">
        <v>0.52</v>
      </c>
      <c r="J175" s="26">
        <v>2.5299999999999998</v>
      </c>
      <c r="K175" s="27">
        <v>1.54</v>
      </c>
      <c r="L175" s="25">
        <v>0.68</v>
      </c>
      <c r="M175" s="24">
        <v>2.64</v>
      </c>
      <c r="N175" s="28">
        <v>1.54</v>
      </c>
      <c r="O175" s="25">
        <v>0.89</v>
      </c>
      <c r="P175" s="26">
        <v>3.26</v>
      </c>
      <c r="Q175" s="22">
        <v>1.31</v>
      </c>
      <c r="R175" s="29">
        <v>1.67</v>
      </c>
      <c r="S175" s="26">
        <v>3.49</v>
      </c>
      <c r="T175" s="30">
        <v>100</v>
      </c>
    </row>
    <row r="176" spans="1:20" ht="27.6" x14ac:dyDescent="0.3">
      <c r="A176" s="5">
        <v>174</v>
      </c>
      <c r="B176" s="34" t="s">
        <v>239</v>
      </c>
      <c r="C176" s="7" t="s">
        <v>62</v>
      </c>
      <c r="D176" s="8">
        <v>4.0999999999999996</v>
      </c>
      <c r="E176" s="9">
        <v>1.4</v>
      </c>
      <c r="F176" s="10">
        <v>0.43</v>
      </c>
      <c r="G176" s="11">
        <v>3.62</v>
      </c>
      <c r="H176" s="9">
        <v>1.63</v>
      </c>
      <c r="I176" s="12">
        <v>0.54</v>
      </c>
      <c r="J176" s="13">
        <v>3.55</v>
      </c>
      <c r="K176" s="14">
        <v>1.8</v>
      </c>
      <c r="L176" s="12">
        <v>0.89</v>
      </c>
      <c r="M176" s="11">
        <v>3</v>
      </c>
      <c r="N176" s="15">
        <v>1.63</v>
      </c>
      <c r="O176" s="12">
        <v>1.28</v>
      </c>
      <c r="P176" s="13">
        <v>3.45</v>
      </c>
      <c r="Q176" s="9">
        <v>1.33</v>
      </c>
      <c r="R176" s="16">
        <v>1.65</v>
      </c>
      <c r="S176" s="13">
        <v>3.68</v>
      </c>
      <c r="T176" s="17">
        <v>100</v>
      </c>
    </row>
    <row r="177" spans="1:20" ht="13.8" x14ac:dyDescent="0.3">
      <c r="A177" s="18">
        <v>175</v>
      </c>
      <c r="B177" s="19" t="s">
        <v>240</v>
      </c>
      <c r="C177" s="20" t="s">
        <v>83</v>
      </c>
      <c r="D177" s="21">
        <v>4.0999999999999996</v>
      </c>
      <c r="E177" s="22">
        <v>1.31</v>
      </c>
      <c r="F177" s="23">
        <v>0.47</v>
      </c>
      <c r="G177" s="24">
        <v>4.51</v>
      </c>
      <c r="H177" s="22">
        <v>1.54</v>
      </c>
      <c r="I177" s="25">
        <v>0.53</v>
      </c>
      <c r="J177" s="26">
        <v>4.45</v>
      </c>
      <c r="K177" s="27">
        <v>1.87</v>
      </c>
      <c r="L177" s="25">
        <v>0.9</v>
      </c>
      <c r="M177" s="24">
        <v>3.69</v>
      </c>
      <c r="N177" s="28">
        <v>1.75</v>
      </c>
      <c r="O177" s="25">
        <v>1.4</v>
      </c>
      <c r="P177" s="26">
        <v>4.2699999999999996</v>
      </c>
      <c r="Q177" s="22">
        <v>1.43</v>
      </c>
      <c r="R177" s="29">
        <v>1.82</v>
      </c>
      <c r="S177" s="26">
        <v>4.43</v>
      </c>
      <c r="T177" s="30">
        <v>100</v>
      </c>
    </row>
    <row r="178" spans="1:20" ht="13.8" x14ac:dyDescent="0.3">
      <c r="A178" s="5">
        <v>176</v>
      </c>
      <c r="B178" s="6" t="s">
        <v>241</v>
      </c>
      <c r="C178" s="7" t="s">
        <v>131</v>
      </c>
      <c r="D178" s="8">
        <v>4.0999999999999996</v>
      </c>
      <c r="E178" s="9">
        <v>1.1100000000000001</v>
      </c>
      <c r="F178" s="10">
        <v>0.43</v>
      </c>
      <c r="G178" s="11">
        <v>2.5099999999999998</v>
      </c>
      <c r="H178" s="9">
        <v>1.43</v>
      </c>
      <c r="I178" s="12">
        <v>0.48</v>
      </c>
      <c r="J178" s="13">
        <v>2.76</v>
      </c>
      <c r="K178" s="14">
        <v>1.44</v>
      </c>
      <c r="L178" s="12">
        <v>0.62</v>
      </c>
      <c r="M178" s="11">
        <v>2.89</v>
      </c>
      <c r="N178" s="15">
        <v>1.35</v>
      </c>
      <c r="O178" s="12">
        <v>0.83</v>
      </c>
      <c r="P178" s="13">
        <v>3.47</v>
      </c>
      <c r="Q178" s="9">
        <v>1.2</v>
      </c>
      <c r="R178" s="16">
        <v>1.59</v>
      </c>
      <c r="S178" s="13">
        <v>3.7</v>
      </c>
      <c r="T178" s="17">
        <v>100</v>
      </c>
    </row>
    <row r="179" spans="1:20" ht="27.6" x14ac:dyDescent="0.3">
      <c r="A179" s="18">
        <v>177</v>
      </c>
      <c r="B179" s="33" t="s">
        <v>242</v>
      </c>
      <c r="C179" s="20" t="s">
        <v>111</v>
      </c>
      <c r="D179" s="21">
        <v>4.0999999999999996</v>
      </c>
      <c r="E179" s="22">
        <v>1.43</v>
      </c>
      <c r="F179" s="23">
        <v>0.47</v>
      </c>
      <c r="G179" s="24">
        <v>2.57</v>
      </c>
      <c r="H179" s="22">
        <v>1.43</v>
      </c>
      <c r="I179" s="25">
        <v>0.52</v>
      </c>
      <c r="J179" s="26">
        <v>2.56</v>
      </c>
      <c r="K179" s="27">
        <v>1.56</v>
      </c>
      <c r="L179" s="25">
        <v>0.68</v>
      </c>
      <c r="M179" s="24">
        <v>2.64</v>
      </c>
      <c r="N179" s="28">
        <v>1.57</v>
      </c>
      <c r="O179" s="25">
        <v>0.84</v>
      </c>
      <c r="P179" s="26">
        <v>3.25</v>
      </c>
      <c r="Q179" s="22">
        <v>1.36</v>
      </c>
      <c r="R179" s="29">
        <v>1.38</v>
      </c>
      <c r="S179" s="26">
        <v>3.86</v>
      </c>
      <c r="T179" s="30">
        <v>100</v>
      </c>
    </row>
    <row r="180" spans="1:20" ht="27.6" x14ac:dyDescent="0.3">
      <c r="A180" s="5">
        <v>178</v>
      </c>
      <c r="B180" s="6" t="s">
        <v>243</v>
      </c>
      <c r="C180" s="7" t="s">
        <v>73</v>
      </c>
      <c r="D180" s="8">
        <v>4.0999999999999996</v>
      </c>
      <c r="E180" s="9">
        <v>1.45</v>
      </c>
      <c r="F180" s="10">
        <v>0.47</v>
      </c>
      <c r="G180" s="11">
        <v>2.57</v>
      </c>
      <c r="H180" s="9">
        <v>1.45</v>
      </c>
      <c r="I180" s="12">
        <v>0.52</v>
      </c>
      <c r="J180" s="13">
        <v>2.57</v>
      </c>
      <c r="K180" s="14">
        <v>1.57</v>
      </c>
      <c r="L180" s="12">
        <v>0.68</v>
      </c>
      <c r="M180" s="11">
        <v>2.66</v>
      </c>
      <c r="N180" s="15">
        <v>1.58</v>
      </c>
      <c r="O180" s="12">
        <v>0.84</v>
      </c>
      <c r="P180" s="13">
        <v>3.25</v>
      </c>
      <c r="Q180" s="9">
        <v>1.38</v>
      </c>
      <c r="R180" s="16">
        <v>1.39</v>
      </c>
      <c r="S180" s="13">
        <v>3.86</v>
      </c>
      <c r="T180" s="17">
        <v>100</v>
      </c>
    </row>
    <row r="181" spans="1:20" ht="27.6" x14ac:dyDescent="0.3">
      <c r="A181" s="18">
        <v>179</v>
      </c>
      <c r="B181" s="33" t="s">
        <v>244</v>
      </c>
      <c r="C181" s="20" t="s">
        <v>94</v>
      </c>
      <c r="D181" s="21">
        <v>4.2</v>
      </c>
      <c r="E181" s="22">
        <v>1.67</v>
      </c>
      <c r="F181" s="23">
        <v>0.51</v>
      </c>
      <c r="G181" s="24">
        <v>3.63</v>
      </c>
      <c r="H181" s="22">
        <v>1.67</v>
      </c>
      <c r="I181" s="25">
        <v>0.56999999999999995</v>
      </c>
      <c r="J181" s="26">
        <v>3.01</v>
      </c>
      <c r="K181" s="27">
        <v>1.79</v>
      </c>
      <c r="L181" s="25">
        <v>0.74</v>
      </c>
      <c r="M181" s="24">
        <v>2.95</v>
      </c>
      <c r="N181" s="28">
        <v>1.77</v>
      </c>
      <c r="O181" s="25">
        <v>1.1000000000000001</v>
      </c>
      <c r="P181" s="26">
        <v>3.79</v>
      </c>
      <c r="Q181" s="22">
        <v>1.58</v>
      </c>
      <c r="R181" s="29">
        <v>1.83</v>
      </c>
      <c r="S181" s="26">
        <v>4.16</v>
      </c>
      <c r="T181" s="30">
        <v>100</v>
      </c>
    </row>
    <row r="182" spans="1:20" ht="13.8" x14ac:dyDescent="0.3">
      <c r="A182" s="5">
        <v>180</v>
      </c>
      <c r="B182" s="6" t="s">
        <v>245</v>
      </c>
      <c r="C182" s="7" t="s">
        <v>184</v>
      </c>
      <c r="D182" s="8">
        <v>4.0999999999999996</v>
      </c>
      <c r="E182" s="9">
        <v>1.28</v>
      </c>
      <c r="F182" s="10">
        <v>0.47</v>
      </c>
      <c r="G182" s="11">
        <v>2.6</v>
      </c>
      <c r="H182" s="9">
        <v>1.43</v>
      </c>
      <c r="I182" s="12">
        <v>0.52</v>
      </c>
      <c r="J182" s="13">
        <v>3.34</v>
      </c>
      <c r="K182" s="14">
        <v>1.53</v>
      </c>
      <c r="L182" s="12">
        <v>0.68</v>
      </c>
      <c r="M182" s="11">
        <v>3.57</v>
      </c>
      <c r="N182" s="15">
        <v>1.43</v>
      </c>
      <c r="O182" s="12">
        <v>0.86</v>
      </c>
      <c r="P182" s="13">
        <v>4.26</v>
      </c>
      <c r="Q182" s="9">
        <v>1.28</v>
      </c>
      <c r="R182" s="16">
        <v>1.68</v>
      </c>
      <c r="S182" s="13">
        <v>4.34</v>
      </c>
      <c r="T182" s="17">
        <v>100</v>
      </c>
    </row>
    <row r="183" spans="1:20" ht="27.6" x14ac:dyDescent="0.3">
      <c r="A183" s="18">
        <v>181</v>
      </c>
      <c r="B183" s="33" t="s">
        <v>246</v>
      </c>
      <c r="C183" s="20" t="s">
        <v>83</v>
      </c>
      <c r="D183" s="21">
        <v>4.0999999999999996</v>
      </c>
      <c r="E183" s="22">
        <v>1.18</v>
      </c>
      <c r="F183" s="23">
        <v>0.43</v>
      </c>
      <c r="G183" s="24">
        <v>2.4900000000000002</v>
      </c>
      <c r="H183" s="22">
        <v>1.24</v>
      </c>
      <c r="I183" s="25">
        <v>0.48</v>
      </c>
      <c r="J183" s="26">
        <v>2.83</v>
      </c>
      <c r="K183" s="27">
        <v>1.34</v>
      </c>
      <c r="L183" s="25">
        <v>0.62</v>
      </c>
      <c r="M183" s="24">
        <v>3.11</v>
      </c>
      <c r="N183" s="28">
        <v>1.38</v>
      </c>
      <c r="O183" s="25">
        <v>0.85</v>
      </c>
      <c r="P183" s="26">
        <v>3.52</v>
      </c>
      <c r="Q183" s="22">
        <v>1.17</v>
      </c>
      <c r="R183" s="29">
        <v>1.62</v>
      </c>
      <c r="S183" s="26">
        <v>3.71</v>
      </c>
      <c r="T183" s="30">
        <v>100</v>
      </c>
    </row>
    <row r="184" spans="1:20" ht="27.6" x14ac:dyDescent="0.3">
      <c r="A184" s="5">
        <v>182</v>
      </c>
      <c r="B184" s="6" t="s">
        <v>247</v>
      </c>
      <c r="C184" s="7" t="s">
        <v>66</v>
      </c>
      <c r="D184" s="8">
        <v>4.0999999999999996</v>
      </c>
      <c r="E184" s="9">
        <v>1.33</v>
      </c>
      <c r="F184" s="10">
        <v>0.47</v>
      </c>
      <c r="G184" s="11">
        <v>2.48</v>
      </c>
      <c r="H184" s="9">
        <v>1.43</v>
      </c>
      <c r="I184" s="12">
        <v>0.52</v>
      </c>
      <c r="J184" s="13">
        <v>2.6</v>
      </c>
      <c r="K184" s="14">
        <v>1.76</v>
      </c>
      <c r="L184" s="12">
        <v>0.68</v>
      </c>
      <c r="M184" s="11">
        <v>2.69</v>
      </c>
      <c r="N184" s="15">
        <v>1.54</v>
      </c>
      <c r="O184" s="12">
        <v>1.08</v>
      </c>
      <c r="P184" s="13">
        <v>3.27</v>
      </c>
      <c r="Q184" s="9">
        <v>1.28</v>
      </c>
      <c r="R184" s="16">
        <v>1.82</v>
      </c>
      <c r="S184" s="13">
        <v>3.51</v>
      </c>
      <c r="T184" s="17">
        <v>100</v>
      </c>
    </row>
    <row r="185" spans="1:20" ht="13.8" x14ac:dyDescent="0.3">
      <c r="A185" s="18">
        <v>183</v>
      </c>
      <c r="B185" s="19" t="s">
        <v>248</v>
      </c>
      <c r="C185" s="20" t="s">
        <v>124</v>
      </c>
      <c r="D185" s="31">
        <v>2</v>
      </c>
      <c r="E185" s="22">
        <v>0.43</v>
      </c>
      <c r="F185" s="23">
        <v>0.17</v>
      </c>
      <c r="G185" s="24">
        <v>4.0599999999999996</v>
      </c>
      <c r="H185" s="22">
        <v>0.55000000000000004</v>
      </c>
      <c r="I185" s="25">
        <v>0.19</v>
      </c>
      <c r="J185" s="26">
        <v>4.29</v>
      </c>
      <c r="K185" s="27">
        <v>0.68</v>
      </c>
      <c r="L185" s="25">
        <v>0.32</v>
      </c>
      <c r="M185" s="24">
        <v>4.5</v>
      </c>
      <c r="N185" s="28">
        <v>0.76</v>
      </c>
      <c r="O185" s="25">
        <v>0.43</v>
      </c>
      <c r="P185" s="26">
        <v>4.2</v>
      </c>
      <c r="Q185" s="22">
        <v>1.19</v>
      </c>
      <c r="R185" s="29">
        <v>0.63</v>
      </c>
      <c r="S185" s="26">
        <v>4.3499999999999996</v>
      </c>
      <c r="T185" s="30">
        <v>100</v>
      </c>
    </row>
    <row r="186" spans="1:20" ht="13.8" x14ac:dyDescent="0.3">
      <c r="A186" s="5">
        <v>184</v>
      </c>
      <c r="B186" s="6" t="s">
        <v>249</v>
      </c>
      <c r="C186" s="7" t="s">
        <v>94</v>
      </c>
      <c r="D186" s="8">
        <v>4.2</v>
      </c>
      <c r="E186" s="9">
        <v>1.68</v>
      </c>
      <c r="F186" s="10">
        <v>0.51</v>
      </c>
      <c r="G186" s="11">
        <v>3.6</v>
      </c>
      <c r="H186" s="9">
        <v>1.68</v>
      </c>
      <c r="I186" s="12">
        <v>0.56999999999999995</v>
      </c>
      <c r="J186" s="13">
        <v>3.04</v>
      </c>
      <c r="K186" s="14">
        <v>1.8</v>
      </c>
      <c r="L186" s="12">
        <v>0.74</v>
      </c>
      <c r="M186" s="11">
        <v>2.97</v>
      </c>
      <c r="N186" s="15">
        <v>1.77</v>
      </c>
      <c r="O186" s="12">
        <v>1.08</v>
      </c>
      <c r="P186" s="13">
        <v>3.77</v>
      </c>
      <c r="Q186" s="9">
        <v>1.57</v>
      </c>
      <c r="R186" s="16">
        <v>1.79</v>
      </c>
      <c r="S186" s="13">
        <v>4.18</v>
      </c>
      <c r="T186" s="17">
        <v>100</v>
      </c>
    </row>
    <row r="187" spans="1:20" ht="13.8" x14ac:dyDescent="0.3">
      <c r="A187" s="18">
        <v>185</v>
      </c>
      <c r="B187" s="19" t="s">
        <v>250</v>
      </c>
      <c r="C187" s="20" t="s">
        <v>158</v>
      </c>
      <c r="D187" s="21">
        <v>4.0999999999999996</v>
      </c>
      <c r="E187" s="22">
        <v>1.22</v>
      </c>
      <c r="F187" s="23">
        <v>0.43</v>
      </c>
      <c r="G187" s="24">
        <v>2.48</v>
      </c>
      <c r="H187" s="22">
        <v>1.24</v>
      </c>
      <c r="I187" s="25">
        <v>0.48</v>
      </c>
      <c r="J187" s="26">
        <v>2.4900000000000002</v>
      </c>
      <c r="K187" s="27">
        <v>1.38</v>
      </c>
      <c r="L187" s="25">
        <v>0.62</v>
      </c>
      <c r="M187" s="24">
        <v>2.52</v>
      </c>
      <c r="N187" s="28">
        <v>1.41</v>
      </c>
      <c r="O187" s="25">
        <v>0.72</v>
      </c>
      <c r="P187" s="26">
        <v>3.36</v>
      </c>
      <c r="Q187" s="22">
        <v>1.2</v>
      </c>
      <c r="R187" s="29">
        <v>1.0900000000000001</v>
      </c>
      <c r="S187" s="26">
        <v>3.47</v>
      </c>
      <c r="T187" s="30">
        <v>100</v>
      </c>
    </row>
    <row r="188" spans="1:20" ht="13.8" x14ac:dyDescent="0.3">
      <c r="A188" s="5">
        <v>186</v>
      </c>
      <c r="B188" s="6" t="s">
        <v>251</v>
      </c>
      <c r="C188" s="7" t="s">
        <v>64</v>
      </c>
      <c r="D188" s="8">
        <v>4.0999999999999996</v>
      </c>
      <c r="E188" s="9">
        <v>1.31</v>
      </c>
      <c r="F188" s="10">
        <v>0.47</v>
      </c>
      <c r="G188" s="11">
        <v>3.2</v>
      </c>
      <c r="H188" s="9">
        <v>1.43</v>
      </c>
      <c r="I188" s="12">
        <v>0.52</v>
      </c>
      <c r="J188" s="13">
        <v>3.48</v>
      </c>
      <c r="K188" s="14">
        <v>1.53</v>
      </c>
      <c r="L188" s="12">
        <v>0.68</v>
      </c>
      <c r="M188" s="11">
        <v>3.7</v>
      </c>
      <c r="N188" s="15">
        <v>1.51</v>
      </c>
      <c r="O188" s="12">
        <v>1.03</v>
      </c>
      <c r="P188" s="13">
        <v>4.26</v>
      </c>
      <c r="Q188" s="9">
        <v>1.33</v>
      </c>
      <c r="R188" s="16">
        <v>1.82</v>
      </c>
      <c r="S188" s="13">
        <v>4.42</v>
      </c>
      <c r="T188" s="17">
        <v>100</v>
      </c>
    </row>
    <row r="189" spans="1:20" ht="27.6" x14ac:dyDescent="0.3">
      <c r="A189" s="18">
        <v>187</v>
      </c>
      <c r="B189" s="19" t="s">
        <v>252</v>
      </c>
      <c r="C189" s="20" t="s">
        <v>131</v>
      </c>
      <c r="D189" s="21">
        <v>4.0999999999999996</v>
      </c>
      <c r="E189" s="22">
        <v>1.1399999999999999</v>
      </c>
      <c r="F189" s="23">
        <v>0.43</v>
      </c>
      <c r="G189" s="24">
        <v>3.53</v>
      </c>
      <c r="H189" s="22">
        <v>1.38</v>
      </c>
      <c r="I189" s="25">
        <v>0.48</v>
      </c>
      <c r="J189" s="26">
        <v>3.43</v>
      </c>
      <c r="K189" s="27">
        <v>1.79</v>
      </c>
      <c r="L189" s="25">
        <v>0.71</v>
      </c>
      <c r="M189" s="24">
        <v>2.9</v>
      </c>
      <c r="N189" s="28">
        <v>1.57</v>
      </c>
      <c r="O189" s="25">
        <v>1.19</v>
      </c>
      <c r="P189" s="26">
        <v>3.48</v>
      </c>
      <c r="Q189" s="22">
        <v>1.3</v>
      </c>
      <c r="R189" s="29">
        <v>1.65</v>
      </c>
      <c r="S189" s="26">
        <v>3.75</v>
      </c>
      <c r="T189" s="30">
        <v>100</v>
      </c>
    </row>
    <row r="190" spans="1:20" ht="27.6" x14ac:dyDescent="0.3">
      <c r="A190" s="5">
        <v>188</v>
      </c>
      <c r="B190" s="34" t="s">
        <v>253</v>
      </c>
      <c r="C190" s="7" t="s">
        <v>73</v>
      </c>
      <c r="D190" s="8">
        <v>4.0999999999999996</v>
      </c>
      <c r="E190" s="9">
        <v>1.56</v>
      </c>
      <c r="F190" s="10">
        <v>0.47</v>
      </c>
      <c r="G190" s="11">
        <v>2.59</v>
      </c>
      <c r="H190" s="9">
        <v>1.56</v>
      </c>
      <c r="I190" s="12">
        <v>0.52</v>
      </c>
      <c r="J190" s="13">
        <v>2.5499999999999998</v>
      </c>
      <c r="K190" s="14">
        <v>1.68</v>
      </c>
      <c r="L190" s="12">
        <v>0.68</v>
      </c>
      <c r="M190" s="11">
        <v>2.71</v>
      </c>
      <c r="N190" s="15">
        <v>1.67</v>
      </c>
      <c r="O190" s="12">
        <v>0.85</v>
      </c>
      <c r="P190" s="13">
        <v>3.63</v>
      </c>
      <c r="Q190" s="9">
        <v>1.46</v>
      </c>
      <c r="R190" s="16">
        <v>1.39</v>
      </c>
      <c r="S190" s="13">
        <v>3.93</v>
      </c>
      <c r="T190" s="17">
        <v>100</v>
      </c>
    </row>
    <row r="191" spans="1:20" ht="27.6" x14ac:dyDescent="0.3">
      <c r="A191" s="18">
        <v>189</v>
      </c>
      <c r="B191" s="19" t="s">
        <v>254</v>
      </c>
      <c r="C191" s="20" t="s">
        <v>184</v>
      </c>
      <c r="D191" s="21">
        <v>4.0999999999999996</v>
      </c>
      <c r="E191" s="22">
        <v>1.37</v>
      </c>
      <c r="F191" s="23">
        <v>0.47</v>
      </c>
      <c r="G191" s="24">
        <v>2.5299999999999998</v>
      </c>
      <c r="H191" s="22">
        <v>1.43</v>
      </c>
      <c r="I191" s="25">
        <v>0.52</v>
      </c>
      <c r="J191" s="26">
        <v>2.5099999999999998</v>
      </c>
      <c r="K191" s="27">
        <v>1.53</v>
      </c>
      <c r="L191" s="25">
        <v>0.68</v>
      </c>
      <c r="M191" s="24">
        <v>2.58</v>
      </c>
      <c r="N191" s="28">
        <v>1.53</v>
      </c>
      <c r="O191" s="25">
        <v>0.79</v>
      </c>
      <c r="P191" s="26">
        <v>3.18</v>
      </c>
      <c r="Q191" s="22">
        <v>1.3</v>
      </c>
      <c r="R191" s="29">
        <v>1.22</v>
      </c>
      <c r="S191" s="26">
        <v>3.85</v>
      </c>
      <c r="T191" s="30">
        <v>100</v>
      </c>
    </row>
    <row r="192" spans="1:20" ht="27.6" x14ac:dyDescent="0.3">
      <c r="A192" s="5">
        <v>190</v>
      </c>
      <c r="B192" s="34" t="s">
        <v>255</v>
      </c>
      <c r="C192" s="7" t="s">
        <v>88</v>
      </c>
      <c r="D192" s="8">
        <v>4.0999999999999996</v>
      </c>
      <c r="E192" s="9">
        <v>1.31</v>
      </c>
      <c r="F192" s="10">
        <v>0.43</v>
      </c>
      <c r="G192" s="11">
        <v>4.51</v>
      </c>
      <c r="H192" s="9">
        <v>1.54</v>
      </c>
      <c r="I192" s="12">
        <v>0.53</v>
      </c>
      <c r="J192" s="13">
        <v>4.45</v>
      </c>
      <c r="K192" s="14">
        <v>2.06</v>
      </c>
      <c r="L192" s="12">
        <v>0.9</v>
      </c>
      <c r="M192" s="11">
        <v>3.69</v>
      </c>
      <c r="N192" s="15">
        <v>1.79</v>
      </c>
      <c r="O192" s="12">
        <v>1.35</v>
      </c>
      <c r="P192" s="13">
        <v>4.2699999999999996</v>
      </c>
      <c r="Q192" s="9">
        <v>1.43</v>
      </c>
      <c r="R192" s="16">
        <v>1.87</v>
      </c>
      <c r="S192" s="13">
        <v>4.43</v>
      </c>
      <c r="T192" s="17">
        <v>100</v>
      </c>
    </row>
    <row r="193" spans="1:20" ht="13.8" x14ac:dyDescent="0.3">
      <c r="A193" s="5">
        <v>191</v>
      </c>
      <c r="B193" s="6" t="s">
        <v>256</v>
      </c>
      <c r="C193" s="7" t="s">
        <v>77</v>
      </c>
      <c r="D193" s="8">
        <v>4.0999999999999996</v>
      </c>
      <c r="E193" s="9">
        <v>1.1100000000000001</v>
      </c>
      <c r="F193" s="10">
        <v>0.43</v>
      </c>
      <c r="G193" s="11">
        <v>2.86</v>
      </c>
      <c r="H193" s="9">
        <v>1.24</v>
      </c>
      <c r="I193" s="12">
        <v>0.48</v>
      </c>
      <c r="J193" s="13">
        <v>2.89</v>
      </c>
      <c r="K193" s="14">
        <v>1.46</v>
      </c>
      <c r="L193" s="12">
        <v>0.62</v>
      </c>
      <c r="M193" s="11">
        <v>2.81</v>
      </c>
      <c r="N193" s="15">
        <v>1.39</v>
      </c>
      <c r="O193" s="12">
        <v>0.91</v>
      </c>
      <c r="P193" s="13">
        <v>3.47</v>
      </c>
      <c r="Q193" s="9">
        <v>1.21</v>
      </c>
      <c r="R193" s="16">
        <v>1.65</v>
      </c>
      <c r="S193" s="13">
        <v>3.57</v>
      </c>
      <c r="T193" s="17">
        <v>100</v>
      </c>
    </row>
    <row r="194" spans="1:20" ht="13.8" x14ac:dyDescent="0.3">
      <c r="A194" s="18">
        <v>192</v>
      </c>
      <c r="B194" s="19" t="s">
        <v>257</v>
      </c>
      <c r="C194" s="20" t="s">
        <v>91</v>
      </c>
      <c r="D194" s="21">
        <v>4.2</v>
      </c>
      <c r="E194" s="22">
        <v>1.67</v>
      </c>
      <c r="F194" s="23">
        <v>0.51</v>
      </c>
      <c r="G194" s="24">
        <v>3.62</v>
      </c>
      <c r="H194" s="22">
        <v>1.67</v>
      </c>
      <c r="I194" s="25">
        <v>0.56999999999999995</v>
      </c>
      <c r="J194" s="26">
        <v>3.02</v>
      </c>
      <c r="K194" s="27">
        <v>1.79</v>
      </c>
      <c r="L194" s="25">
        <v>0.74</v>
      </c>
      <c r="M194" s="24">
        <v>2.95</v>
      </c>
      <c r="N194" s="28">
        <v>1.77</v>
      </c>
      <c r="O194" s="25">
        <v>1.0900000000000001</v>
      </c>
      <c r="P194" s="26">
        <v>3.79</v>
      </c>
      <c r="Q194" s="22">
        <v>1.58</v>
      </c>
      <c r="R194" s="29">
        <v>1.81</v>
      </c>
      <c r="S194" s="26">
        <v>4.17</v>
      </c>
      <c r="T194" s="30">
        <v>100</v>
      </c>
    </row>
    <row r="195" spans="1:20" ht="13.8" x14ac:dyDescent="0.3">
      <c r="A195" s="5">
        <v>193</v>
      </c>
      <c r="B195" s="6" t="s">
        <v>258</v>
      </c>
      <c r="C195" s="7" t="s">
        <v>124</v>
      </c>
      <c r="D195" s="32">
        <v>3</v>
      </c>
      <c r="E195" s="9">
        <v>0.43</v>
      </c>
      <c r="F195" s="10">
        <v>0.17</v>
      </c>
      <c r="G195" s="11">
        <v>3.9</v>
      </c>
      <c r="H195" s="9">
        <v>0.48</v>
      </c>
      <c r="I195" s="12">
        <v>0.19</v>
      </c>
      <c r="J195" s="13">
        <v>4.0599999999999996</v>
      </c>
      <c r="K195" s="14">
        <v>0.56999999999999995</v>
      </c>
      <c r="L195" s="12">
        <v>0.32</v>
      </c>
      <c r="M195" s="11">
        <v>4.4400000000000004</v>
      </c>
      <c r="N195" s="15">
        <v>0.76</v>
      </c>
      <c r="O195" s="12">
        <v>0.43</v>
      </c>
      <c r="P195" s="13">
        <v>4.1500000000000004</v>
      </c>
      <c r="Q195" s="9">
        <v>1.19</v>
      </c>
      <c r="R195" s="16">
        <v>0.63</v>
      </c>
      <c r="S195" s="13">
        <v>4.3</v>
      </c>
      <c r="T195" s="17">
        <v>100</v>
      </c>
    </row>
    <row r="196" spans="1:20" ht="13.8" x14ac:dyDescent="0.3">
      <c r="A196" s="18">
        <v>194</v>
      </c>
      <c r="B196" s="19" t="s">
        <v>259</v>
      </c>
      <c r="C196" s="20" t="s">
        <v>184</v>
      </c>
      <c r="D196" s="21">
        <v>4.0999999999999996</v>
      </c>
      <c r="E196" s="22">
        <v>1.36</v>
      </c>
      <c r="F196" s="23">
        <v>0.47</v>
      </c>
      <c r="G196" s="24">
        <v>2.52</v>
      </c>
      <c r="H196" s="22">
        <v>1.43</v>
      </c>
      <c r="I196" s="25">
        <v>0.52</v>
      </c>
      <c r="J196" s="26">
        <v>2.5</v>
      </c>
      <c r="K196" s="27">
        <v>1.53</v>
      </c>
      <c r="L196" s="25">
        <v>0.68</v>
      </c>
      <c r="M196" s="24">
        <v>2.5499999999999998</v>
      </c>
      <c r="N196" s="28">
        <v>1.52</v>
      </c>
      <c r="O196" s="25">
        <v>0.79</v>
      </c>
      <c r="P196" s="26">
        <v>3.2</v>
      </c>
      <c r="Q196" s="22">
        <v>1.29</v>
      </c>
      <c r="R196" s="29">
        <v>1.19</v>
      </c>
      <c r="S196" s="26">
        <v>3.76</v>
      </c>
      <c r="T196" s="30">
        <v>100</v>
      </c>
    </row>
    <row r="197" spans="1:20" ht="27.6" x14ac:dyDescent="0.3">
      <c r="A197" s="5">
        <v>195</v>
      </c>
      <c r="B197" s="34" t="s">
        <v>260</v>
      </c>
      <c r="C197" s="7" t="s">
        <v>64</v>
      </c>
      <c r="D197" s="8">
        <v>4.0999999999999996</v>
      </c>
      <c r="E197" s="9">
        <v>1.39</v>
      </c>
      <c r="F197" s="10">
        <v>0.47</v>
      </c>
      <c r="G197" s="11">
        <v>2.56</v>
      </c>
      <c r="H197" s="9">
        <v>1.43</v>
      </c>
      <c r="I197" s="12">
        <v>0.52</v>
      </c>
      <c r="J197" s="13">
        <v>2.54</v>
      </c>
      <c r="K197" s="14">
        <v>1.53</v>
      </c>
      <c r="L197" s="12">
        <v>0.68</v>
      </c>
      <c r="M197" s="11">
        <v>2.62</v>
      </c>
      <c r="N197" s="15">
        <v>1.55</v>
      </c>
      <c r="O197" s="12">
        <v>0.81</v>
      </c>
      <c r="P197" s="13">
        <v>3.27</v>
      </c>
      <c r="Q197" s="9">
        <v>1.32</v>
      </c>
      <c r="R197" s="16">
        <v>1.33</v>
      </c>
      <c r="S197" s="13">
        <v>3.85</v>
      </c>
      <c r="T197" s="17">
        <v>100</v>
      </c>
    </row>
    <row r="198" spans="1:20" ht="27.6" x14ac:dyDescent="0.3">
      <c r="A198" s="18">
        <v>196</v>
      </c>
      <c r="B198" s="19" t="s">
        <v>261</v>
      </c>
      <c r="C198" s="20" t="s">
        <v>94</v>
      </c>
      <c r="D198" s="21">
        <v>4.2</v>
      </c>
      <c r="E198" s="22">
        <v>1.67</v>
      </c>
      <c r="F198" s="23">
        <v>0.51</v>
      </c>
      <c r="G198" s="24">
        <v>3.42</v>
      </c>
      <c r="H198" s="22">
        <v>1.67</v>
      </c>
      <c r="I198" s="25">
        <v>0.56999999999999995</v>
      </c>
      <c r="J198" s="26">
        <v>3.03</v>
      </c>
      <c r="K198" s="27">
        <v>1.79</v>
      </c>
      <c r="L198" s="25">
        <v>0.74</v>
      </c>
      <c r="M198" s="24">
        <v>2.88</v>
      </c>
      <c r="N198" s="28">
        <v>1.76</v>
      </c>
      <c r="O198" s="25">
        <v>1.01</v>
      </c>
      <c r="P198" s="26">
        <v>3.74</v>
      </c>
      <c r="Q198" s="22">
        <v>1.56</v>
      </c>
      <c r="R198" s="29">
        <v>1.68</v>
      </c>
      <c r="S198" s="26">
        <v>4.2</v>
      </c>
      <c r="T198" s="30">
        <v>100</v>
      </c>
    </row>
    <row r="199" spans="1:20" ht="13.8" x14ac:dyDescent="0.3">
      <c r="A199" s="5">
        <v>197</v>
      </c>
      <c r="B199" s="6" t="s">
        <v>262</v>
      </c>
      <c r="C199" s="7" t="s">
        <v>94</v>
      </c>
      <c r="D199" s="8">
        <v>4.2</v>
      </c>
      <c r="E199" s="9">
        <v>1.68</v>
      </c>
      <c r="F199" s="10">
        <v>0.51</v>
      </c>
      <c r="G199" s="11">
        <v>3.63</v>
      </c>
      <c r="H199" s="9">
        <v>1.68</v>
      </c>
      <c r="I199" s="12">
        <v>0.56999999999999995</v>
      </c>
      <c r="J199" s="13">
        <v>2.99</v>
      </c>
      <c r="K199" s="14">
        <v>1.8</v>
      </c>
      <c r="L199" s="12">
        <v>0.74</v>
      </c>
      <c r="M199" s="11">
        <v>3.12</v>
      </c>
      <c r="N199" s="15">
        <v>1.78</v>
      </c>
      <c r="O199" s="12">
        <v>1.1100000000000001</v>
      </c>
      <c r="P199" s="13">
        <v>3.81</v>
      </c>
      <c r="Q199" s="9">
        <v>1.59</v>
      </c>
      <c r="R199" s="16">
        <v>1.85</v>
      </c>
      <c r="S199" s="13">
        <v>4.1399999999999997</v>
      </c>
      <c r="T199" s="17">
        <v>100</v>
      </c>
    </row>
    <row r="200" spans="1:20" ht="13.8" x14ac:dyDescent="0.3">
      <c r="A200" s="18">
        <v>198</v>
      </c>
      <c r="B200" s="19" t="s">
        <v>263</v>
      </c>
      <c r="C200" s="20" t="s">
        <v>62</v>
      </c>
      <c r="D200" s="21">
        <v>4.0999999999999996</v>
      </c>
      <c r="E200" s="22">
        <v>1.32</v>
      </c>
      <c r="F200" s="23">
        <v>0.43</v>
      </c>
      <c r="G200" s="24">
        <v>4.49</v>
      </c>
      <c r="H200" s="22">
        <v>1.54</v>
      </c>
      <c r="I200" s="25">
        <v>0.53</v>
      </c>
      <c r="J200" s="26">
        <v>4.45</v>
      </c>
      <c r="K200" s="27">
        <v>2.09</v>
      </c>
      <c r="L200" s="25">
        <v>0.9</v>
      </c>
      <c r="M200" s="24">
        <v>3.69</v>
      </c>
      <c r="N200" s="28">
        <v>1.82</v>
      </c>
      <c r="O200" s="25">
        <v>1.28</v>
      </c>
      <c r="P200" s="26">
        <v>4.2699999999999996</v>
      </c>
      <c r="Q200" s="22">
        <v>1.43</v>
      </c>
      <c r="R200" s="29">
        <v>1.9</v>
      </c>
      <c r="S200" s="26">
        <v>4.43</v>
      </c>
      <c r="T200" s="30">
        <v>100</v>
      </c>
    </row>
    <row r="201" spans="1:20" ht="27.6" x14ac:dyDescent="0.3">
      <c r="A201" s="5">
        <v>199</v>
      </c>
      <c r="B201" s="6" t="s">
        <v>264</v>
      </c>
      <c r="C201" s="7" t="s">
        <v>62</v>
      </c>
      <c r="D201" s="8">
        <v>4.0999999999999996</v>
      </c>
      <c r="E201" s="9">
        <v>1.32</v>
      </c>
      <c r="F201" s="10">
        <v>0.43</v>
      </c>
      <c r="G201" s="11">
        <v>4.4800000000000004</v>
      </c>
      <c r="H201" s="9">
        <v>1.54</v>
      </c>
      <c r="I201" s="12">
        <v>0.53</v>
      </c>
      <c r="J201" s="13">
        <v>4.45</v>
      </c>
      <c r="K201" s="14">
        <v>2.09</v>
      </c>
      <c r="L201" s="12">
        <v>0.9</v>
      </c>
      <c r="M201" s="11">
        <v>3.69</v>
      </c>
      <c r="N201" s="15">
        <v>1.82</v>
      </c>
      <c r="O201" s="12">
        <v>1.28</v>
      </c>
      <c r="P201" s="13">
        <v>4.2699999999999996</v>
      </c>
      <c r="Q201" s="9">
        <v>1.43</v>
      </c>
      <c r="R201" s="16">
        <v>1.9</v>
      </c>
      <c r="S201" s="13">
        <v>4.43</v>
      </c>
      <c r="T201" s="17">
        <v>100</v>
      </c>
    </row>
    <row r="202" spans="1:20" ht="13.8" x14ac:dyDescent="0.3">
      <c r="A202" s="18">
        <v>200</v>
      </c>
      <c r="B202" s="19" t="s">
        <v>265</v>
      </c>
      <c r="C202" s="20" t="s">
        <v>81</v>
      </c>
      <c r="D202" s="21">
        <v>4.0999999999999996</v>
      </c>
      <c r="E202" s="22">
        <v>1.39</v>
      </c>
      <c r="F202" s="23">
        <v>0.43</v>
      </c>
      <c r="G202" s="24">
        <v>2.52</v>
      </c>
      <c r="H202" s="22">
        <v>1.56</v>
      </c>
      <c r="I202" s="25">
        <v>0.48</v>
      </c>
      <c r="J202" s="26">
        <v>2.42</v>
      </c>
      <c r="K202" s="27">
        <v>1.93</v>
      </c>
      <c r="L202" s="25">
        <v>0.78</v>
      </c>
      <c r="M202" s="24">
        <v>2.21</v>
      </c>
      <c r="N202" s="28">
        <v>1.65</v>
      </c>
      <c r="O202" s="25">
        <v>1.1399999999999999</v>
      </c>
      <c r="P202" s="26">
        <v>2.77</v>
      </c>
      <c r="Q202" s="22">
        <v>1.33</v>
      </c>
      <c r="R202" s="29">
        <v>1.65</v>
      </c>
      <c r="S202" s="26">
        <v>3</v>
      </c>
      <c r="T202" s="30">
        <v>100</v>
      </c>
    </row>
    <row r="203" spans="1:20" ht="13.8" x14ac:dyDescent="0.3">
      <c r="A203" s="5">
        <v>201</v>
      </c>
      <c r="B203" s="6" t="s">
        <v>266</v>
      </c>
      <c r="C203" s="7" t="s">
        <v>118</v>
      </c>
      <c r="D203" s="8">
        <v>4.0999999999999996</v>
      </c>
      <c r="E203" s="9">
        <v>1.1100000000000001</v>
      </c>
      <c r="F203" s="10">
        <v>0.43</v>
      </c>
      <c r="G203" s="11">
        <v>4.1399999999999997</v>
      </c>
      <c r="H203" s="9">
        <v>1.24</v>
      </c>
      <c r="I203" s="12">
        <v>0.48</v>
      </c>
      <c r="J203" s="13">
        <v>3.88</v>
      </c>
      <c r="K203" s="14">
        <v>1.33</v>
      </c>
      <c r="L203" s="12">
        <v>0.62</v>
      </c>
      <c r="M203" s="11">
        <v>3.7</v>
      </c>
      <c r="N203" s="15">
        <v>1.29</v>
      </c>
      <c r="O203" s="12">
        <v>0.96</v>
      </c>
      <c r="P203" s="13">
        <v>4.26</v>
      </c>
      <c r="Q203" s="9">
        <v>1.18</v>
      </c>
      <c r="R203" s="16">
        <v>1.65</v>
      </c>
      <c r="S203" s="13">
        <v>4.3899999999999997</v>
      </c>
      <c r="T203" s="17">
        <v>100</v>
      </c>
    </row>
    <row r="204" spans="1:20" ht="13.8" x14ac:dyDescent="0.3">
      <c r="A204" s="18">
        <v>202</v>
      </c>
      <c r="B204" s="19" t="s">
        <v>267</v>
      </c>
      <c r="C204" s="20" t="s">
        <v>77</v>
      </c>
      <c r="D204" s="21">
        <v>4.0999999999999996</v>
      </c>
      <c r="E204" s="22">
        <v>1.1100000000000001</v>
      </c>
      <c r="F204" s="23">
        <v>0.43</v>
      </c>
      <c r="G204" s="24">
        <v>3.53</v>
      </c>
      <c r="H204" s="22">
        <v>1.33</v>
      </c>
      <c r="I204" s="25">
        <v>0.48</v>
      </c>
      <c r="J204" s="26">
        <v>3.43</v>
      </c>
      <c r="K204" s="27">
        <v>1.61</v>
      </c>
      <c r="L204" s="25">
        <v>0.69</v>
      </c>
      <c r="M204" s="24">
        <v>2.9</v>
      </c>
      <c r="N204" s="28">
        <v>1.53</v>
      </c>
      <c r="O204" s="25">
        <v>1.1299999999999999</v>
      </c>
      <c r="P204" s="26">
        <v>3.48</v>
      </c>
      <c r="Q204" s="22">
        <v>1.28</v>
      </c>
      <c r="R204" s="29">
        <v>1.65</v>
      </c>
      <c r="S204" s="26">
        <v>3.75</v>
      </c>
      <c r="T204" s="30">
        <v>100</v>
      </c>
    </row>
    <row r="205" spans="1:20" ht="27.6" x14ac:dyDescent="0.3">
      <c r="A205" s="5">
        <v>203</v>
      </c>
      <c r="B205" s="34" t="s">
        <v>268</v>
      </c>
      <c r="C205" s="7" t="s">
        <v>137</v>
      </c>
      <c r="D205" s="8">
        <v>4.2</v>
      </c>
      <c r="E205" s="9">
        <v>1.55</v>
      </c>
      <c r="F205" s="10">
        <v>0.51</v>
      </c>
      <c r="G205" s="11">
        <v>3.45</v>
      </c>
      <c r="H205" s="9">
        <v>1.57</v>
      </c>
      <c r="I205" s="12">
        <v>0.56999999999999995</v>
      </c>
      <c r="J205" s="13">
        <v>3.08</v>
      </c>
      <c r="K205" s="14">
        <v>1.79</v>
      </c>
      <c r="L205" s="12">
        <v>0.84</v>
      </c>
      <c r="M205" s="11">
        <v>3.26</v>
      </c>
      <c r="N205" s="15">
        <v>1.71</v>
      </c>
      <c r="O205" s="12">
        <v>1.25</v>
      </c>
      <c r="P205" s="13">
        <v>4.3499999999999996</v>
      </c>
      <c r="Q205" s="9">
        <v>1.57</v>
      </c>
      <c r="R205" s="16">
        <v>1.98</v>
      </c>
      <c r="S205" s="13">
        <v>4.38</v>
      </c>
      <c r="T205" s="17">
        <v>110</v>
      </c>
    </row>
    <row r="206" spans="1:20" ht="13.8" x14ac:dyDescent="0.3">
      <c r="A206" s="18">
        <v>204</v>
      </c>
      <c r="B206" s="19" t="s">
        <v>269</v>
      </c>
      <c r="C206" s="20" t="s">
        <v>124</v>
      </c>
      <c r="D206" s="31">
        <v>2</v>
      </c>
      <c r="E206" s="22">
        <v>0.46</v>
      </c>
      <c r="F206" s="23">
        <v>0.17</v>
      </c>
      <c r="G206" s="24">
        <v>4.76</v>
      </c>
      <c r="H206" s="22">
        <v>0.59</v>
      </c>
      <c r="I206" s="25">
        <v>0.19</v>
      </c>
      <c r="J206" s="26">
        <v>4.9400000000000004</v>
      </c>
      <c r="K206" s="27">
        <v>0.71</v>
      </c>
      <c r="L206" s="25">
        <v>0.32</v>
      </c>
      <c r="M206" s="24">
        <v>4.7300000000000004</v>
      </c>
      <c r="N206" s="28">
        <v>0.76</v>
      </c>
      <c r="O206" s="25">
        <v>0.43</v>
      </c>
      <c r="P206" s="26">
        <v>4.42</v>
      </c>
      <c r="Q206" s="22">
        <v>1.19</v>
      </c>
      <c r="R206" s="29">
        <v>0.63</v>
      </c>
      <c r="S206" s="26">
        <v>4.5199999999999996</v>
      </c>
      <c r="T206" s="30">
        <v>100</v>
      </c>
    </row>
    <row r="207" spans="1:20" ht="27.6" x14ac:dyDescent="0.3">
      <c r="A207" s="5">
        <v>205</v>
      </c>
      <c r="B207" s="34" t="s">
        <v>270</v>
      </c>
      <c r="C207" s="7" t="s">
        <v>60</v>
      </c>
      <c r="D207" s="8">
        <v>4.0999999999999996</v>
      </c>
      <c r="E207" s="9">
        <v>1.39</v>
      </c>
      <c r="F207" s="10">
        <v>0.47</v>
      </c>
      <c r="G207" s="11">
        <v>2.57</v>
      </c>
      <c r="H207" s="9">
        <v>1.43</v>
      </c>
      <c r="I207" s="12">
        <v>0.52</v>
      </c>
      <c r="J207" s="13">
        <v>2.54</v>
      </c>
      <c r="K207" s="14">
        <v>1.75</v>
      </c>
      <c r="L207" s="12">
        <v>0.68</v>
      </c>
      <c r="M207" s="11">
        <v>2.69</v>
      </c>
      <c r="N207" s="15">
        <v>1.55</v>
      </c>
      <c r="O207" s="12">
        <v>1.08</v>
      </c>
      <c r="P207" s="13">
        <v>3.27</v>
      </c>
      <c r="Q207" s="9">
        <v>1.34</v>
      </c>
      <c r="R207" s="16">
        <v>1.82</v>
      </c>
      <c r="S207" s="13">
        <v>3.51</v>
      </c>
      <c r="T207" s="17">
        <v>100</v>
      </c>
    </row>
    <row r="208" spans="1:20" ht="13.8" x14ac:dyDescent="0.3">
      <c r="A208" s="18">
        <v>206</v>
      </c>
      <c r="B208" s="19" t="s">
        <v>271</v>
      </c>
      <c r="C208" s="20" t="s">
        <v>111</v>
      </c>
      <c r="D208" s="21">
        <v>4.0999999999999996</v>
      </c>
      <c r="E208" s="22">
        <v>1.39</v>
      </c>
      <c r="F208" s="23">
        <v>0.47</v>
      </c>
      <c r="G208" s="24">
        <v>2.54</v>
      </c>
      <c r="H208" s="22">
        <v>1.43</v>
      </c>
      <c r="I208" s="25">
        <v>0.52</v>
      </c>
      <c r="J208" s="26">
        <v>2.5299999999999998</v>
      </c>
      <c r="K208" s="27">
        <v>1.53</v>
      </c>
      <c r="L208" s="25">
        <v>0.68</v>
      </c>
      <c r="M208" s="24">
        <v>2.6</v>
      </c>
      <c r="N208" s="28">
        <v>1.55</v>
      </c>
      <c r="O208" s="25">
        <v>0.79</v>
      </c>
      <c r="P208" s="26">
        <v>3.25</v>
      </c>
      <c r="Q208" s="22">
        <v>1.32</v>
      </c>
      <c r="R208" s="29">
        <v>1.28</v>
      </c>
      <c r="S208" s="26">
        <v>3.34</v>
      </c>
      <c r="T208" s="30">
        <v>100</v>
      </c>
    </row>
    <row r="209" spans="1:20" ht="13.8" x14ac:dyDescent="0.3">
      <c r="A209" s="5">
        <v>207</v>
      </c>
      <c r="B209" s="6" t="s">
        <v>272</v>
      </c>
      <c r="C209" s="7" t="s">
        <v>68</v>
      </c>
      <c r="D209" s="8">
        <v>4.0999999999999996</v>
      </c>
      <c r="E209" s="9">
        <v>1.1399999999999999</v>
      </c>
      <c r="F209" s="10">
        <v>0.43</v>
      </c>
      <c r="G209" s="11">
        <v>2.9</v>
      </c>
      <c r="H209" s="9">
        <v>1.38</v>
      </c>
      <c r="I209" s="12">
        <v>0.48</v>
      </c>
      <c r="J209" s="13">
        <v>3.04</v>
      </c>
      <c r="K209" s="14">
        <v>1.68</v>
      </c>
      <c r="L209" s="12">
        <v>0.71</v>
      </c>
      <c r="M209" s="11">
        <v>2.9</v>
      </c>
      <c r="N209" s="15">
        <v>1.57</v>
      </c>
      <c r="O209" s="12">
        <v>1.19</v>
      </c>
      <c r="P209" s="13">
        <v>3.48</v>
      </c>
      <c r="Q209" s="9">
        <v>1.3</v>
      </c>
      <c r="R209" s="16">
        <v>1.65</v>
      </c>
      <c r="S209" s="13">
        <v>3.75</v>
      </c>
      <c r="T209" s="17">
        <v>100</v>
      </c>
    </row>
    <row r="210" spans="1:20" ht="13.8" x14ac:dyDescent="0.3">
      <c r="A210" s="18">
        <v>208</v>
      </c>
      <c r="B210" s="19" t="s">
        <v>273</v>
      </c>
      <c r="C210" s="20" t="s">
        <v>94</v>
      </c>
      <c r="D210" s="21">
        <v>4.2</v>
      </c>
      <c r="E210" s="22">
        <v>1.66</v>
      </c>
      <c r="F210" s="23">
        <v>0.51</v>
      </c>
      <c r="G210" s="24">
        <v>3.57</v>
      </c>
      <c r="H210" s="22">
        <v>1.66</v>
      </c>
      <c r="I210" s="25">
        <v>0.56999999999999995</v>
      </c>
      <c r="J210" s="26">
        <v>3.04</v>
      </c>
      <c r="K210" s="27">
        <v>1.78</v>
      </c>
      <c r="L210" s="25">
        <v>0.82</v>
      </c>
      <c r="M210" s="24">
        <v>3.28</v>
      </c>
      <c r="N210" s="28">
        <v>1.77</v>
      </c>
      <c r="O210" s="25">
        <v>1.21</v>
      </c>
      <c r="P210" s="26">
        <v>3.88</v>
      </c>
      <c r="Q210" s="22">
        <v>1.56</v>
      </c>
      <c r="R210" s="29">
        <v>1.98</v>
      </c>
      <c r="S210" s="26">
        <v>4.2300000000000004</v>
      </c>
      <c r="T210" s="30">
        <v>100</v>
      </c>
    </row>
    <row r="211" spans="1:20" ht="13.8" x14ac:dyDescent="0.3">
      <c r="A211" s="5">
        <v>209</v>
      </c>
      <c r="B211" s="6" t="s">
        <v>274</v>
      </c>
      <c r="C211" s="7" t="s">
        <v>81</v>
      </c>
      <c r="D211" s="8">
        <v>4.0999999999999996</v>
      </c>
      <c r="E211" s="9">
        <v>1.49</v>
      </c>
      <c r="F211" s="10">
        <v>0.43</v>
      </c>
      <c r="G211" s="11">
        <v>2.52</v>
      </c>
      <c r="H211" s="9">
        <v>1.69</v>
      </c>
      <c r="I211" s="12">
        <v>0.53</v>
      </c>
      <c r="J211" s="13">
        <v>2.4300000000000002</v>
      </c>
      <c r="K211" s="14">
        <v>1.87</v>
      </c>
      <c r="L211" s="12">
        <v>0.88</v>
      </c>
      <c r="M211" s="11">
        <v>2.21</v>
      </c>
      <c r="N211" s="15">
        <v>1.76</v>
      </c>
      <c r="O211" s="12">
        <v>1.27</v>
      </c>
      <c r="P211" s="13">
        <v>2.78</v>
      </c>
      <c r="Q211" s="9">
        <v>1.37</v>
      </c>
      <c r="R211" s="16">
        <v>1.65</v>
      </c>
      <c r="S211" s="13">
        <v>3</v>
      </c>
      <c r="T211" s="17">
        <v>100</v>
      </c>
    </row>
    <row r="212" spans="1:20" ht="13.8" x14ac:dyDescent="0.3">
      <c r="A212" s="18">
        <v>210</v>
      </c>
      <c r="B212" s="19" t="s">
        <v>275</v>
      </c>
      <c r="C212" s="20" t="s">
        <v>94</v>
      </c>
      <c r="D212" s="21">
        <v>4.2</v>
      </c>
      <c r="E212" s="22">
        <v>1.7</v>
      </c>
      <c r="F212" s="23">
        <v>0.51</v>
      </c>
      <c r="G212" s="24">
        <v>3.39</v>
      </c>
      <c r="H212" s="22">
        <v>1.78</v>
      </c>
      <c r="I212" s="25">
        <v>0.56999999999999995</v>
      </c>
      <c r="J212" s="26">
        <v>3.45</v>
      </c>
      <c r="K212" s="27">
        <v>1.91</v>
      </c>
      <c r="L212" s="25">
        <v>0.9</v>
      </c>
      <c r="M212" s="24">
        <v>3.55</v>
      </c>
      <c r="N212" s="28">
        <v>1.91</v>
      </c>
      <c r="O212" s="25">
        <v>1.34</v>
      </c>
      <c r="P212" s="26">
        <v>4.51</v>
      </c>
      <c r="Q212" s="22">
        <v>1.68</v>
      </c>
      <c r="R212" s="29">
        <v>1.98</v>
      </c>
      <c r="S212" s="26">
        <v>4.59</v>
      </c>
      <c r="T212" s="30">
        <v>110</v>
      </c>
    </row>
    <row r="213" spans="1:20" ht="13.8" x14ac:dyDescent="0.3">
      <c r="A213" s="5">
        <v>211</v>
      </c>
      <c r="B213" s="6" t="s">
        <v>276</v>
      </c>
      <c r="C213" s="7" t="s">
        <v>73</v>
      </c>
      <c r="D213" s="8">
        <v>4.0999999999999996</v>
      </c>
      <c r="E213" s="9">
        <v>1.28</v>
      </c>
      <c r="F213" s="10">
        <v>0.47</v>
      </c>
      <c r="G213" s="11">
        <v>3.87</v>
      </c>
      <c r="H213" s="9">
        <v>1.43</v>
      </c>
      <c r="I213" s="12">
        <v>0.52</v>
      </c>
      <c r="J213" s="13">
        <v>3.74</v>
      </c>
      <c r="K213" s="14">
        <v>1.53</v>
      </c>
      <c r="L213" s="12">
        <v>0.71</v>
      </c>
      <c r="M213" s="11">
        <v>3.69</v>
      </c>
      <c r="N213" s="15">
        <v>1.46</v>
      </c>
      <c r="O213" s="12">
        <v>1.1100000000000001</v>
      </c>
      <c r="P213" s="13">
        <v>4.2699999999999996</v>
      </c>
      <c r="Q213" s="9">
        <v>1.28</v>
      </c>
      <c r="R213" s="16">
        <v>1.82</v>
      </c>
      <c r="S213" s="13">
        <v>4.45</v>
      </c>
      <c r="T213" s="17">
        <v>100</v>
      </c>
    </row>
    <row r="214" spans="1:20" ht="13.8" x14ac:dyDescent="0.3">
      <c r="A214" s="18">
        <v>212</v>
      </c>
      <c r="B214" s="19" t="s">
        <v>277</v>
      </c>
      <c r="C214" s="20" t="s">
        <v>68</v>
      </c>
      <c r="D214" s="21">
        <v>4.0999999999999996</v>
      </c>
      <c r="E214" s="22">
        <v>1.31</v>
      </c>
      <c r="F214" s="23">
        <v>0.47</v>
      </c>
      <c r="G214" s="24">
        <v>2.48</v>
      </c>
      <c r="H214" s="22">
        <v>1.5</v>
      </c>
      <c r="I214" s="25">
        <v>0.52</v>
      </c>
      <c r="J214" s="26">
        <v>2.4300000000000002</v>
      </c>
      <c r="K214" s="27">
        <v>1.53</v>
      </c>
      <c r="L214" s="25">
        <v>0.68</v>
      </c>
      <c r="M214" s="24">
        <v>2.68</v>
      </c>
      <c r="N214" s="28">
        <v>1.43</v>
      </c>
      <c r="O214" s="25">
        <v>0.87</v>
      </c>
      <c r="P214" s="26">
        <v>3.25</v>
      </c>
      <c r="Q214" s="22">
        <v>1.28</v>
      </c>
      <c r="R214" s="29">
        <v>1.63</v>
      </c>
      <c r="S214" s="26">
        <v>3.48</v>
      </c>
      <c r="T214" s="30">
        <v>100</v>
      </c>
    </row>
    <row r="215" spans="1:20" ht="13.8" x14ac:dyDescent="0.3">
      <c r="A215" s="5">
        <v>213</v>
      </c>
      <c r="B215" s="6" t="s">
        <v>278</v>
      </c>
      <c r="C215" s="7" t="s">
        <v>58</v>
      </c>
      <c r="D215" s="8">
        <v>4.0999999999999996</v>
      </c>
      <c r="E215" s="9">
        <v>1.28</v>
      </c>
      <c r="F215" s="10">
        <v>0.47</v>
      </c>
      <c r="G215" s="11">
        <v>2.77</v>
      </c>
      <c r="H215" s="9">
        <v>1.43</v>
      </c>
      <c r="I215" s="12">
        <v>0.52</v>
      </c>
      <c r="J215" s="13">
        <v>2.92</v>
      </c>
      <c r="K215" s="14">
        <v>1.82</v>
      </c>
      <c r="L215" s="12">
        <v>0.71</v>
      </c>
      <c r="M215" s="11">
        <v>2.9</v>
      </c>
      <c r="N215" s="15">
        <v>1.6</v>
      </c>
      <c r="O215" s="12">
        <v>1.19</v>
      </c>
      <c r="P215" s="13">
        <v>3.48</v>
      </c>
      <c r="Q215" s="9">
        <v>1.3</v>
      </c>
      <c r="R215" s="16">
        <v>1.82</v>
      </c>
      <c r="S215" s="13">
        <v>3.75</v>
      </c>
      <c r="T215" s="17">
        <v>100</v>
      </c>
    </row>
    <row r="216" spans="1:20" ht="13.8" x14ac:dyDescent="0.3">
      <c r="A216" s="18">
        <v>214</v>
      </c>
      <c r="B216" s="19" t="s">
        <v>279</v>
      </c>
      <c r="C216" s="20" t="s">
        <v>62</v>
      </c>
      <c r="D216" s="21">
        <v>4.0999999999999996</v>
      </c>
      <c r="E216" s="22">
        <v>1.31</v>
      </c>
      <c r="F216" s="23">
        <v>0.43</v>
      </c>
      <c r="G216" s="24">
        <v>4.51</v>
      </c>
      <c r="H216" s="22">
        <v>1.54</v>
      </c>
      <c r="I216" s="25">
        <v>0.53</v>
      </c>
      <c r="J216" s="26">
        <v>4.45</v>
      </c>
      <c r="K216" s="27">
        <v>1.98</v>
      </c>
      <c r="L216" s="25">
        <v>0.9</v>
      </c>
      <c r="M216" s="24">
        <v>3.69</v>
      </c>
      <c r="N216" s="28">
        <v>1.75</v>
      </c>
      <c r="O216" s="25">
        <v>1.28</v>
      </c>
      <c r="P216" s="26">
        <v>4.2699999999999996</v>
      </c>
      <c r="Q216" s="22">
        <v>1.43</v>
      </c>
      <c r="R216" s="29">
        <v>1.8</v>
      </c>
      <c r="S216" s="26">
        <v>4.43</v>
      </c>
      <c r="T216" s="30">
        <v>100</v>
      </c>
    </row>
    <row r="217" spans="1:20" ht="13.8" x14ac:dyDescent="0.3">
      <c r="A217" s="5">
        <v>215</v>
      </c>
      <c r="B217" s="6" t="s">
        <v>280</v>
      </c>
      <c r="C217" s="7" t="s">
        <v>94</v>
      </c>
      <c r="D217" s="8">
        <v>4.2</v>
      </c>
      <c r="E217" s="9">
        <v>1.67</v>
      </c>
      <c r="F217" s="10">
        <v>0.51</v>
      </c>
      <c r="G217" s="11">
        <v>3.56</v>
      </c>
      <c r="H217" s="9">
        <v>1.67</v>
      </c>
      <c r="I217" s="12">
        <v>0.56999999999999995</v>
      </c>
      <c r="J217" s="13">
        <v>3.05</v>
      </c>
      <c r="K217" s="14">
        <v>1.79</v>
      </c>
      <c r="L217" s="12">
        <v>0.74</v>
      </c>
      <c r="M217" s="11">
        <v>2.9</v>
      </c>
      <c r="N217" s="15">
        <v>1.76</v>
      </c>
      <c r="O217" s="12">
        <v>1.06</v>
      </c>
      <c r="P217" s="13">
        <v>3.76</v>
      </c>
      <c r="Q217" s="9">
        <v>1.57</v>
      </c>
      <c r="R217" s="16">
        <v>1.77</v>
      </c>
      <c r="S217" s="13">
        <v>4.1900000000000004</v>
      </c>
      <c r="T217" s="17">
        <v>100</v>
      </c>
    </row>
    <row r="218" spans="1:20" ht="27.6" x14ac:dyDescent="0.3">
      <c r="A218" s="18">
        <v>216</v>
      </c>
      <c r="B218" s="33" t="s">
        <v>281</v>
      </c>
      <c r="C218" s="20" t="s">
        <v>88</v>
      </c>
      <c r="D218" s="21">
        <v>4.0999999999999996</v>
      </c>
      <c r="E218" s="22">
        <v>1.28</v>
      </c>
      <c r="F218" s="23">
        <v>0.37</v>
      </c>
      <c r="G218" s="24">
        <v>4.51</v>
      </c>
      <c r="H218" s="22">
        <v>1.5</v>
      </c>
      <c r="I218" s="25">
        <v>0.52</v>
      </c>
      <c r="J218" s="26">
        <v>4.45</v>
      </c>
      <c r="K218" s="27">
        <v>1.9</v>
      </c>
      <c r="L218" s="25">
        <v>0.87</v>
      </c>
      <c r="M218" s="24">
        <v>3.69</v>
      </c>
      <c r="N218" s="28">
        <v>1.68</v>
      </c>
      <c r="O218" s="25">
        <v>1.1599999999999999</v>
      </c>
      <c r="P218" s="26">
        <v>4.2699999999999996</v>
      </c>
      <c r="Q218" s="22">
        <v>1.38</v>
      </c>
      <c r="R218" s="29">
        <v>1.71</v>
      </c>
      <c r="S218" s="26">
        <v>4.45</v>
      </c>
      <c r="T218" s="30">
        <v>100</v>
      </c>
    </row>
    <row r="219" spans="1:20" ht="13.8" x14ac:dyDescent="0.3">
      <c r="A219" s="5">
        <v>217</v>
      </c>
      <c r="B219" s="6" t="s">
        <v>282</v>
      </c>
      <c r="C219" s="7" t="s">
        <v>58</v>
      </c>
      <c r="D219" s="8">
        <v>4.0999999999999996</v>
      </c>
      <c r="E219" s="9">
        <v>1.3</v>
      </c>
      <c r="F219" s="10">
        <v>0.47</v>
      </c>
      <c r="G219" s="11">
        <v>2.4700000000000002</v>
      </c>
      <c r="H219" s="9">
        <v>1.43</v>
      </c>
      <c r="I219" s="12">
        <v>0.52</v>
      </c>
      <c r="J219" s="13">
        <v>2.67</v>
      </c>
      <c r="K219" s="14">
        <v>1.53</v>
      </c>
      <c r="L219" s="12">
        <v>0.68</v>
      </c>
      <c r="M219" s="11">
        <v>2.87</v>
      </c>
      <c r="N219" s="15">
        <v>1.46</v>
      </c>
      <c r="O219" s="12">
        <v>0.83</v>
      </c>
      <c r="P219" s="13">
        <v>3.47</v>
      </c>
      <c r="Q219" s="9">
        <v>1.28</v>
      </c>
      <c r="R219" s="16">
        <v>1.58</v>
      </c>
      <c r="S219" s="13">
        <v>3.7</v>
      </c>
      <c r="T219" s="17">
        <v>100</v>
      </c>
    </row>
    <row r="220" spans="1:20" ht="13.8" x14ac:dyDescent="0.3">
      <c r="A220" s="18">
        <v>218</v>
      </c>
      <c r="B220" s="19" t="s">
        <v>283</v>
      </c>
      <c r="C220" s="20" t="s">
        <v>83</v>
      </c>
      <c r="D220" s="21">
        <v>4.0999999999999996</v>
      </c>
      <c r="E220" s="22">
        <v>1.0900000000000001</v>
      </c>
      <c r="F220" s="23">
        <v>0.37</v>
      </c>
      <c r="G220" s="24">
        <v>4.21</v>
      </c>
      <c r="H220" s="22">
        <v>1.3</v>
      </c>
      <c r="I220" s="25">
        <v>0.44</v>
      </c>
      <c r="J220" s="26">
        <v>4.25</v>
      </c>
      <c r="K220" s="27">
        <v>1.57</v>
      </c>
      <c r="L220" s="25">
        <v>0.76</v>
      </c>
      <c r="M220" s="24">
        <v>3.68</v>
      </c>
      <c r="N220" s="28">
        <v>1.54</v>
      </c>
      <c r="O220" s="25">
        <v>1.1599999999999999</v>
      </c>
      <c r="P220" s="26">
        <v>4.2699999999999996</v>
      </c>
      <c r="Q220" s="22">
        <v>1.29</v>
      </c>
      <c r="R220" s="29">
        <v>1.55</v>
      </c>
      <c r="S220" s="26">
        <v>4.47</v>
      </c>
      <c r="T220" s="30">
        <v>100</v>
      </c>
    </row>
    <row r="221" spans="1:20" ht="13.8" x14ac:dyDescent="0.3">
      <c r="A221" s="5">
        <v>219</v>
      </c>
      <c r="B221" s="6" t="s">
        <v>284</v>
      </c>
      <c r="C221" s="7" t="s">
        <v>81</v>
      </c>
      <c r="D221" s="8">
        <v>4.0999999999999996</v>
      </c>
      <c r="E221" s="9">
        <v>1.1100000000000001</v>
      </c>
      <c r="F221" s="10">
        <v>0.43</v>
      </c>
      <c r="G221" s="11">
        <v>2.81</v>
      </c>
      <c r="H221" s="9">
        <v>1.28</v>
      </c>
      <c r="I221" s="12">
        <v>0.48</v>
      </c>
      <c r="J221" s="13">
        <v>2.85</v>
      </c>
      <c r="K221" s="14">
        <v>1.74</v>
      </c>
      <c r="L221" s="12">
        <v>0.63</v>
      </c>
      <c r="M221" s="11">
        <v>2.44</v>
      </c>
      <c r="N221" s="15">
        <v>1.52</v>
      </c>
      <c r="O221" s="12">
        <v>1.01</v>
      </c>
      <c r="P221" s="13">
        <v>2.95</v>
      </c>
      <c r="Q221" s="9">
        <v>1.27</v>
      </c>
      <c r="R221" s="16">
        <v>1.65</v>
      </c>
      <c r="S221" s="13">
        <v>3.18</v>
      </c>
      <c r="T221" s="17">
        <v>100</v>
      </c>
    </row>
    <row r="222" spans="1:20" ht="13.8" x14ac:dyDescent="0.3">
      <c r="A222" s="18">
        <v>220</v>
      </c>
      <c r="B222" s="19" t="s">
        <v>285</v>
      </c>
      <c r="C222" s="20" t="s">
        <v>62</v>
      </c>
      <c r="D222" s="21">
        <v>4.0999999999999996</v>
      </c>
      <c r="E222" s="22">
        <v>1.4</v>
      </c>
      <c r="F222" s="23">
        <v>0.37</v>
      </c>
      <c r="G222" s="24">
        <v>3.64</v>
      </c>
      <c r="H222" s="22">
        <v>1.63</v>
      </c>
      <c r="I222" s="25">
        <v>0.54</v>
      </c>
      <c r="J222" s="26">
        <v>3.55</v>
      </c>
      <c r="K222" s="27">
        <v>1.82</v>
      </c>
      <c r="L222" s="25">
        <v>0.89</v>
      </c>
      <c r="M222" s="24">
        <v>3</v>
      </c>
      <c r="N222" s="28">
        <v>1.63</v>
      </c>
      <c r="O222" s="25">
        <v>1.1599999999999999</v>
      </c>
      <c r="P222" s="26">
        <v>3.45</v>
      </c>
      <c r="Q222" s="22">
        <v>1.33</v>
      </c>
      <c r="R222" s="29">
        <v>1.55</v>
      </c>
      <c r="S222" s="26">
        <v>3.68</v>
      </c>
      <c r="T222" s="30">
        <v>100</v>
      </c>
    </row>
    <row r="223" spans="1:20" ht="27.6" x14ac:dyDescent="0.3">
      <c r="A223" s="5">
        <v>221</v>
      </c>
      <c r="B223" s="34" t="s">
        <v>286</v>
      </c>
      <c r="C223" s="7" t="s">
        <v>111</v>
      </c>
      <c r="D223" s="8">
        <v>4.0999999999999996</v>
      </c>
      <c r="E223" s="9">
        <v>1.55</v>
      </c>
      <c r="F223" s="10">
        <v>0.47</v>
      </c>
      <c r="G223" s="11">
        <v>2.56</v>
      </c>
      <c r="H223" s="9">
        <v>1.55</v>
      </c>
      <c r="I223" s="12">
        <v>0.52</v>
      </c>
      <c r="J223" s="13">
        <v>2.5499999999999998</v>
      </c>
      <c r="K223" s="14">
        <v>1.67</v>
      </c>
      <c r="L223" s="12">
        <v>0.68</v>
      </c>
      <c r="M223" s="11">
        <v>2.7</v>
      </c>
      <c r="N223" s="15">
        <v>1.66</v>
      </c>
      <c r="O223" s="12">
        <v>0.85</v>
      </c>
      <c r="P223" s="13">
        <v>3.59</v>
      </c>
      <c r="Q223" s="9">
        <v>1.46</v>
      </c>
      <c r="R223" s="16">
        <v>1.39</v>
      </c>
      <c r="S223" s="13">
        <v>3.92</v>
      </c>
      <c r="T223" s="17">
        <v>100</v>
      </c>
    </row>
    <row r="224" spans="1:20" ht="13.8" x14ac:dyDescent="0.3">
      <c r="A224" s="18">
        <v>222</v>
      </c>
      <c r="B224" s="19" t="s">
        <v>287</v>
      </c>
      <c r="C224" s="20" t="s">
        <v>64</v>
      </c>
      <c r="D224" s="21">
        <v>4.0999999999999996</v>
      </c>
      <c r="E224" s="22">
        <v>1.54</v>
      </c>
      <c r="F224" s="23">
        <v>0.47</v>
      </c>
      <c r="G224" s="24">
        <v>2.64</v>
      </c>
      <c r="H224" s="22">
        <v>1.54</v>
      </c>
      <c r="I224" s="25">
        <v>0.52</v>
      </c>
      <c r="J224" s="26">
        <v>2.56</v>
      </c>
      <c r="K224" s="27">
        <v>1.67</v>
      </c>
      <c r="L224" s="25">
        <v>0.68</v>
      </c>
      <c r="M224" s="24">
        <v>2.69</v>
      </c>
      <c r="N224" s="28">
        <v>1.66</v>
      </c>
      <c r="O224" s="25">
        <v>0.87</v>
      </c>
      <c r="P224" s="26">
        <v>3.65</v>
      </c>
      <c r="Q224" s="22">
        <v>1.47</v>
      </c>
      <c r="R224" s="29">
        <v>1.43</v>
      </c>
      <c r="S224" s="26">
        <v>3.92</v>
      </c>
      <c r="T224" s="30">
        <v>100</v>
      </c>
    </row>
    <row r="225" spans="1:20" ht="27.6" x14ac:dyDescent="0.3">
      <c r="A225" s="5">
        <v>223</v>
      </c>
      <c r="B225" s="34" t="s">
        <v>288</v>
      </c>
      <c r="C225" s="7" t="s">
        <v>68</v>
      </c>
      <c r="D225" s="8">
        <v>4.0999999999999996</v>
      </c>
      <c r="E225" s="9">
        <v>1.28</v>
      </c>
      <c r="F225" s="10">
        <v>0.47</v>
      </c>
      <c r="G225" s="11">
        <v>2.76</v>
      </c>
      <c r="H225" s="9">
        <v>1.43</v>
      </c>
      <c r="I225" s="12">
        <v>0.52</v>
      </c>
      <c r="J225" s="13">
        <v>2.88</v>
      </c>
      <c r="K225" s="14">
        <v>1.56</v>
      </c>
      <c r="L225" s="12">
        <v>0.7</v>
      </c>
      <c r="M225" s="11">
        <v>2.9</v>
      </c>
      <c r="N225" s="15">
        <v>1.56</v>
      </c>
      <c r="O225" s="12">
        <v>1.17</v>
      </c>
      <c r="P225" s="13">
        <v>3.49</v>
      </c>
      <c r="Q225" s="9">
        <v>1.29</v>
      </c>
      <c r="R225" s="16">
        <v>1.82</v>
      </c>
      <c r="S225" s="13">
        <v>3.75</v>
      </c>
      <c r="T225" s="17">
        <v>100</v>
      </c>
    </row>
    <row r="226" spans="1:20" ht="13.8" x14ac:dyDescent="0.3">
      <c r="A226" s="18">
        <v>224</v>
      </c>
      <c r="B226" s="19" t="s">
        <v>289</v>
      </c>
      <c r="C226" s="20" t="s">
        <v>75</v>
      </c>
      <c r="D226" s="21">
        <v>4.2</v>
      </c>
      <c r="E226" s="22">
        <v>1.64</v>
      </c>
      <c r="F226" s="23">
        <v>0.51</v>
      </c>
      <c r="G226" s="24">
        <v>3.16</v>
      </c>
      <c r="H226" s="22">
        <v>1.64</v>
      </c>
      <c r="I226" s="25">
        <v>0.56999999999999995</v>
      </c>
      <c r="J226" s="26">
        <v>2.81</v>
      </c>
      <c r="K226" s="27">
        <v>1.76</v>
      </c>
      <c r="L226" s="25">
        <v>0.74</v>
      </c>
      <c r="M226" s="24">
        <v>2.82</v>
      </c>
      <c r="N226" s="28">
        <v>1.74</v>
      </c>
      <c r="O226" s="25">
        <v>0.93</v>
      </c>
      <c r="P226" s="26">
        <v>3.44</v>
      </c>
      <c r="Q226" s="22">
        <v>1.54</v>
      </c>
      <c r="R226" s="29">
        <v>1.61</v>
      </c>
      <c r="S226" s="26">
        <v>3.43</v>
      </c>
      <c r="T226" s="30">
        <v>100</v>
      </c>
    </row>
    <row r="227" spans="1:20" ht="13.8" x14ac:dyDescent="0.3">
      <c r="A227" s="5">
        <v>225</v>
      </c>
      <c r="B227" s="6" t="s">
        <v>290</v>
      </c>
      <c r="C227" s="7" t="s">
        <v>73</v>
      </c>
      <c r="D227" s="8">
        <v>4.0999999999999996</v>
      </c>
      <c r="E227" s="9">
        <v>1.39</v>
      </c>
      <c r="F227" s="10">
        <v>0.47</v>
      </c>
      <c r="G227" s="11">
        <v>2.57</v>
      </c>
      <c r="H227" s="9">
        <v>1.43</v>
      </c>
      <c r="I227" s="12">
        <v>0.52</v>
      </c>
      <c r="J227" s="13">
        <v>2.54</v>
      </c>
      <c r="K227" s="14">
        <v>1.53</v>
      </c>
      <c r="L227" s="12">
        <v>0.68</v>
      </c>
      <c r="M227" s="11">
        <v>2.61</v>
      </c>
      <c r="N227" s="15">
        <v>1.55</v>
      </c>
      <c r="O227" s="12">
        <v>0.82</v>
      </c>
      <c r="P227" s="13">
        <v>3.28</v>
      </c>
      <c r="Q227" s="9">
        <v>1.33</v>
      </c>
      <c r="R227" s="16">
        <v>1.36</v>
      </c>
      <c r="S227" s="13">
        <v>3.79</v>
      </c>
      <c r="T227" s="17">
        <v>100</v>
      </c>
    </row>
    <row r="228" spans="1:20" ht="13.8" x14ac:dyDescent="0.3">
      <c r="A228" s="18">
        <v>226</v>
      </c>
      <c r="B228" s="19" t="s">
        <v>290</v>
      </c>
      <c r="C228" s="20" t="s">
        <v>94</v>
      </c>
      <c r="D228" s="21">
        <v>4.2</v>
      </c>
      <c r="E228" s="22">
        <v>1.76</v>
      </c>
      <c r="F228" s="23">
        <v>0.51</v>
      </c>
      <c r="G228" s="24">
        <v>3.4</v>
      </c>
      <c r="H228" s="22">
        <v>1.84</v>
      </c>
      <c r="I228" s="25">
        <v>0.56999999999999995</v>
      </c>
      <c r="J228" s="26">
        <v>3.45</v>
      </c>
      <c r="K228" s="27">
        <v>1.96</v>
      </c>
      <c r="L228" s="25">
        <v>0.93</v>
      </c>
      <c r="M228" s="24">
        <v>3.56</v>
      </c>
      <c r="N228" s="28">
        <v>1.96</v>
      </c>
      <c r="O228" s="25">
        <v>1.38</v>
      </c>
      <c r="P228" s="26">
        <v>4.5199999999999996</v>
      </c>
      <c r="Q228" s="22">
        <v>1.71</v>
      </c>
      <c r="R228" s="29">
        <v>1.98</v>
      </c>
      <c r="S228" s="26">
        <v>4.6100000000000003</v>
      </c>
      <c r="T228" s="30">
        <v>110</v>
      </c>
    </row>
    <row r="229" spans="1:20" ht="27.6" x14ac:dyDescent="0.3">
      <c r="A229" s="5">
        <v>227</v>
      </c>
      <c r="B229" s="6" t="s">
        <v>291</v>
      </c>
      <c r="C229" s="7" t="s">
        <v>66</v>
      </c>
      <c r="D229" s="8">
        <v>4.0999999999999996</v>
      </c>
      <c r="E229" s="9">
        <v>1.32</v>
      </c>
      <c r="F229" s="10">
        <v>0.47</v>
      </c>
      <c r="G229" s="11">
        <v>2.48</v>
      </c>
      <c r="H229" s="9">
        <v>1.43</v>
      </c>
      <c r="I229" s="12">
        <v>0.52</v>
      </c>
      <c r="J229" s="13">
        <v>2.6</v>
      </c>
      <c r="K229" s="14">
        <v>1.75</v>
      </c>
      <c r="L229" s="12">
        <v>0.68</v>
      </c>
      <c r="M229" s="11">
        <v>2.69</v>
      </c>
      <c r="N229" s="15">
        <v>1.54</v>
      </c>
      <c r="O229" s="12">
        <v>1.08</v>
      </c>
      <c r="P229" s="13">
        <v>3.27</v>
      </c>
      <c r="Q229" s="9">
        <v>1.28</v>
      </c>
      <c r="R229" s="16">
        <v>1.82</v>
      </c>
      <c r="S229" s="13">
        <v>3.51</v>
      </c>
      <c r="T229" s="17">
        <v>100</v>
      </c>
    </row>
    <row r="230" spans="1:20" ht="27.6" x14ac:dyDescent="0.3">
      <c r="A230" s="18">
        <v>228</v>
      </c>
      <c r="B230" s="33" t="s">
        <v>292</v>
      </c>
      <c r="C230" s="20" t="s">
        <v>111</v>
      </c>
      <c r="D230" s="21">
        <v>4.0999999999999996</v>
      </c>
      <c r="E230" s="22">
        <v>1.52</v>
      </c>
      <c r="F230" s="23">
        <v>0.47</v>
      </c>
      <c r="G230" s="24">
        <v>2.66</v>
      </c>
      <c r="H230" s="22">
        <v>1.52</v>
      </c>
      <c r="I230" s="25">
        <v>0.52</v>
      </c>
      <c r="J230" s="26">
        <v>2.57</v>
      </c>
      <c r="K230" s="27">
        <v>1.66</v>
      </c>
      <c r="L230" s="25">
        <v>0.68</v>
      </c>
      <c r="M230" s="24">
        <v>2.69</v>
      </c>
      <c r="N230" s="28">
        <v>1.65</v>
      </c>
      <c r="O230" s="25">
        <v>0.88</v>
      </c>
      <c r="P230" s="26">
        <v>3.65</v>
      </c>
      <c r="Q230" s="22">
        <v>1.48</v>
      </c>
      <c r="R230" s="29">
        <v>1.45</v>
      </c>
      <c r="S230" s="26">
        <v>3.91</v>
      </c>
      <c r="T230" s="30">
        <v>100</v>
      </c>
    </row>
    <row r="231" spans="1:20" ht="13.8" x14ac:dyDescent="0.3">
      <c r="A231" s="5">
        <v>229</v>
      </c>
      <c r="B231" s="6" t="s">
        <v>293</v>
      </c>
      <c r="C231" s="7" t="s">
        <v>124</v>
      </c>
      <c r="D231" s="32">
        <v>2</v>
      </c>
      <c r="E231" s="9">
        <v>0.77</v>
      </c>
      <c r="F231" s="10">
        <v>0.3</v>
      </c>
      <c r="G231" s="11">
        <v>4.7300000000000004</v>
      </c>
      <c r="H231" s="9">
        <v>0.86</v>
      </c>
      <c r="I231" s="12">
        <v>0.33</v>
      </c>
      <c r="J231" s="13">
        <v>4.9000000000000004</v>
      </c>
      <c r="K231" s="14">
        <v>0.94</v>
      </c>
      <c r="L231" s="12">
        <v>0.5</v>
      </c>
      <c r="M231" s="11">
        <v>3.98</v>
      </c>
      <c r="N231" s="15">
        <v>1.03</v>
      </c>
      <c r="O231" s="12">
        <v>0.56999999999999995</v>
      </c>
      <c r="P231" s="13">
        <v>3.86</v>
      </c>
      <c r="Q231" s="9">
        <v>1.03</v>
      </c>
      <c r="R231" s="16">
        <v>0.88</v>
      </c>
      <c r="S231" s="13">
        <v>3.95</v>
      </c>
      <c r="T231" s="17">
        <v>110</v>
      </c>
    </row>
    <row r="232" spans="1:20" ht="27.6" x14ac:dyDescent="0.3">
      <c r="A232" s="18">
        <v>230</v>
      </c>
      <c r="B232" s="33" t="s">
        <v>294</v>
      </c>
      <c r="C232" s="20" t="s">
        <v>158</v>
      </c>
      <c r="D232" s="21">
        <v>4.0999999999999996</v>
      </c>
      <c r="E232" s="22">
        <v>1.33</v>
      </c>
      <c r="F232" s="23">
        <v>0.43</v>
      </c>
      <c r="G232" s="24">
        <v>2.52</v>
      </c>
      <c r="H232" s="22">
        <v>1.51</v>
      </c>
      <c r="I232" s="25">
        <v>0.48</v>
      </c>
      <c r="J232" s="26">
        <v>2.74</v>
      </c>
      <c r="K232" s="27">
        <v>1.78</v>
      </c>
      <c r="L232" s="25">
        <v>0.75</v>
      </c>
      <c r="M232" s="24">
        <v>2.44</v>
      </c>
      <c r="N232" s="28">
        <v>1.58</v>
      </c>
      <c r="O232" s="25">
        <v>1.1100000000000001</v>
      </c>
      <c r="P232" s="26">
        <v>2.77</v>
      </c>
      <c r="Q232" s="22">
        <v>1.31</v>
      </c>
      <c r="R232" s="29">
        <v>1.65</v>
      </c>
      <c r="S232" s="26">
        <v>3.06</v>
      </c>
      <c r="T232" s="30">
        <v>100</v>
      </c>
    </row>
    <row r="233" spans="1:20" ht="13.8" x14ac:dyDescent="0.3">
      <c r="A233" s="5">
        <v>231</v>
      </c>
      <c r="B233" s="6" t="s">
        <v>295</v>
      </c>
      <c r="C233" s="7" t="s">
        <v>158</v>
      </c>
      <c r="D233" s="8">
        <v>4.0999999999999996</v>
      </c>
      <c r="E233" s="9">
        <v>1.1200000000000001</v>
      </c>
      <c r="F233" s="10">
        <v>0.43</v>
      </c>
      <c r="G233" s="11">
        <v>2.5099999999999998</v>
      </c>
      <c r="H233" s="9">
        <v>1.51</v>
      </c>
      <c r="I233" s="12">
        <v>0.48</v>
      </c>
      <c r="J233" s="13">
        <v>2.48</v>
      </c>
      <c r="K233" s="14">
        <v>1.49</v>
      </c>
      <c r="L233" s="12">
        <v>0.62</v>
      </c>
      <c r="M233" s="11">
        <v>2.5</v>
      </c>
      <c r="N233" s="15">
        <v>1.38</v>
      </c>
      <c r="O233" s="12">
        <v>0.74</v>
      </c>
      <c r="P233" s="13">
        <v>3.05</v>
      </c>
      <c r="Q233" s="9">
        <v>1.1100000000000001</v>
      </c>
      <c r="R233" s="16">
        <v>1.4</v>
      </c>
      <c r="S233" s="13">
        <v>3.24</v>
      </c>
      <c r="T233" s="17">
        <v>100</v>
      </c>
    </row>
    <row r="234" spans="1:20" ht="13.8" x14ac:dyDescent="0.3">
      <c r="A234" s="18">
        <v>232</v>
      </c>
      <c r="B234" s="19" t="s">
        <v>73</v>
      </c>
      <c r="C234" s="20" t="s">
        <v>73</v>
      </c>
      <c r="D234" s="21">
        <v>4.0999999999999996</v>
      </c>
      <c r="E234" s="22">
        <v>1.48</v>
      </c>
      <c r="F234" s="23">
        <v>0.47</v>
      </c>
      <c r="G234" s="24">
        <v>2.57</v>
      </c>
      <c r="H234" s="22">
        <v>1.48</v>
      </c>
      <c r="I234" s="25">
        <v>0.52</v>
      </c>
      <c r="J234" s="26">
        <v>2.57</v>
      </c>
      <c r="K234" s="27">
        <v>1.61</v>
      </c>
      <c r="L234" s="25">
        <v>0.68</v>
      </c>
      <c r="M234" s="24">
        <v>2.67</v>
      </c>
      <c r="N234" s="28">
        <v>1.61</v>
      </c>
      <c r="O234" s="25">
        <v>0.85</v>
      </c>
      <c r="P234" s="26">
        <v>3.45</v>
      </c>
      <c r="Q234" s="22">
        <v>1.44</v>
      </c>
      <c r="R234" s="29">
        <v>1.39</v>
      </c>
      <c r="S234" s="26">
        <v>3.88</v>
      </c>
      <c r="T234" s="30">
        <v>100</v>
      </c>
    </row>
    <row r="235" spans="1:20" ht="13.8" x14ac:dyDescent="0.3">
      <c r="A235" s="5">
        <v>233</v>
      </c>
      <c r="B235" s="6" t="s">
        <v>296</v>
      </c>
      <c r="C235" s="7" t="s">
        <v>111</v>
      </c>
      <c r="D235" s="8">
        <v>4.0999999999999996</v>
      </c>
      <c r="E235" s="9">
        <v>1.44</v>
      </c>
      <c r="F235" s="10">
        <v>0.47</v>
      </c>
      <c r="G235" s="11">
        <v>2.57</v>
      </c>
      <c r="H235" s="9">
        <v>1.44</v>
      </c>
      <c r="I235" s="12">
        <v>0.52</v>
      </c>
      <c r="J235" s="13">
        <v>2.57</v>
      </c>
      <c r="K235" s="14">
        <v>1.56</v>
      </c>
      <c r="L235" s="12">
        <v>0.68</v>
      </c>
      <c r="M235" s="11">
        <v>2.65</v>
      </c>
      <c r="N235" s="15">
        <v>1.57</v>
      </c>
      <c r="O235" s="12">
        <v>0.84</v>
      </c>
      <c r="P235" s="13">
        <v>3.25</v>
      </c>
      <c r="Q235" s="9">
        <v>1.34</v>
      </c>
      <c r="R235" s="16">
        <v>1.38</v>
      </c>
      <c r="S235" s="13">
        <v>3.86</v>
      </c>
      <c r="T235" s="17">
        <v>100</v>
      </c>
    </row>
    <row r="236" spans="1:20" ht="27.6" x14ac:dyDescent="0.3">
      <c r="A236" s="18">
        <v>234</v>
      </c>
      <c r="B236" s="33" t="s">
        <v>297</v>
      </c>
      <c r="C236" s="20" t="s">
        <v>58</v>
      </c>
      <c r="D236" s="21">
        <v>4.0999999999999996</v>
      </c>
      <c r="E236" s="22">
        <v>1.28</v>
      </c>
      <c r="F236" s="23">
        <v>0.47</v>
      </c>
      <c r="G236" s="24">
        <v>2.77</v>
      </c>
      <c r="H236" s="22">
        <v>1.43</v>
      </c>
      <c r="I236" s="25">
        <v>0.52</v>
      </c>
      <c r="J236" s="26">
        <v>2.96</v>
      </c>
      <c r="K236" s="27">
        <v>1.81</v>
      </c>
      <c r="L236" s="25">
        <v>0.71</v>
      </c>
      <c r="M236" s="24">
        <v>2.9</v>
      </c>
      <c r="N236" s="28">
        <v>1.58</v>
      </c>
      <c r="O236" s="25">
        <v>1.19</v>
      </c>
      <c r="P236" s="26">
        <v>3.48</v>
      </c>
      <c r="Q236" s="22">
        <v>1.3</v>
      </c>
      <c r="R236" s="29">
        <v>1.82</v>
      </c>
      <c r="S236" s="26">
        <v>3.75</v>
      </c>
      <c r="T236" s="30">
        <v>100</v>
      </c>
    </row>
    <row r="237" spans="1:20" ht="27.6" x14ac:dyDescent="0.3">
      <c r="A237" s="5">
        <v>235</v>
      </c>
      <c r="B237" s="6" t="s">
        <v>298</v>
      </c>
      <c r="C237" s="7" t="s">
        <v>64</v>
      </c>
      <c r="D237" s="8">
        <v>4.0999999999999996</v>
      </c>
      <c r="E237" s="9">
        <v>1.3</v>
      </c>
      <c r="F237" s="10">
        <v>0.47</v>
      </c>
      <c r="G237" s="11">
        <v>2.63</v>
      </c>
      <c r="H237" s="9">
        <v>1.43</v>
      </c>
      <c r="I237" s="12">
        <v>0.52</v>
      </c>
      <c r="J237" s="13">
        <v>2.6</v>
      </c>
      <c r="K237" s="14">
        <v>1.53</v>
      </c>
      <c r="L237" s="12">
        <v>0.68</v>
      </c>
      <c r="M237" s="11">
        <v>2.73</v>
      </c>
      <c r="N237" s="15">
        <v>1.51</v>
      </c>
      <c r="O237" s="12">
        <v>0.79</v>
      </c>
      <c r="P237" s="13">
        <v>3.27</v>
      </c>
      <c r="Q237" s="9">
        <v>1.37</v>
      </c>
      <c r="R237" s="16">
        <v>1.26</v>
      </c>
      <c r="S237" s="13">
        <v>3.53</v>
      </c>
      <c r="T237" s="17">
        <v>100</v>
      </c>
    </row>
    <row r="238" spans="1:20" ht="27.6" x14ac:dyDescent="0.3">
      <c r="A238" s="18">
        <v>236</v>
      </c>
      <c r="B238" s="33" t="s">
        <v>299</v>
      </c>
      <c r="C238" s="20" t="s">
        <v>91</v>
      </c>
      <c r="D238" s="21">
        <v>4.2</v>
      </c>
      <c r="E238" s="22">
        <v>1.68</v>
      </c>
      <c r="F238" s="23">
        <v>0.51</v>
      </c>
      <c r="G238" s="24">
        <v>3.58</v>
      </c>
      <c r="H238" s="22">
        <v>1.68</v>
      </c>
      <c r="I238" s="25">
        <v>0.56999999999999995</v>
      </c>
      <c r="J238" s="26">
        <v>3.04</v>
      </c>
      <c r="K238" s="27">
        <v>1.8</v>
      </c>
      <c r="L238" s="25">
        <v>0.74</v>
      </c>
      <c r="M238" s="24">
        <v>2.95</v>
      </c>
      <c r="N238" s="28">
        <v>1.77</v>
      </c>
      <c r="O238" s="25">
        <v>1.07</v>
      </c>
      <c r="P238" s="26">
        <v>3.77</v>
      </c>
      <c r="Q238" s="22">
        <v>1.57</v>
      </c>
      <c r="R238" s="29">
        <v>1.79</v>
      </c>
      <c r="S238" s="26">
        <v>4.18</v>
      </c>
      <c r="T238" s="30">
        <v>100</v>
      </c>
    </row>
    <row r="239" spans="1:20" ht="13.8" x14ac:dyDescent="0.3">
      <c r="A239" s="5">
        <v>237</v>
      </c>
      <c r="B239" s="6" t="s">
        <v>300</v>
      </c>
      <c r="C239" s="7" t="s">
        <v>62</v>
      </c>
      <c r="D239" s="32">
        <v>3</v>
      </c>
      <c r="E239" s="9">
        <v>0.94</v>
      </c>
      <c r="F239" s="10">
        <v>0.37</v>
      </c>
      <c r="G239" s="11">
        <v>2.66</v>
      </c>
      <c r="H239" s="9">
        <v>1.05</v>
      </c>
      <c r="I239" s="12">
        <v>0.41</v>
      </c>
      <c r="J239" s="13">
        <v>2.95</v>
      </c>
      <c r="K239" s="14">
        <v>1.1200000000000001</v>
      </c>
      <c r="L239" s="12">
        <v>0.56999999999999995</v>
      </c>
      <c r="M239" s="11">
        <v>2.95</v>
      </c>
      <c r="N239" s="15">
        <v>1.1499999999999999</v>
      </c>
      <c r="O239" s="12">
        <v>0.66</v>
      </c>
      <c r="P239" s="13">
        <v>3.22</v>
      </c>
      <c r="Q239" s="9">
        <v>0.95</v>
      </c>
      <c r="R239" s="16">
        <v>1.18</v>
      </c>
      <c r="S239" s="13">
        <v>3.53</v>
      </c>
      <c r="T239" s="17">
        <v>100</v>
      </c>
    </row>
    <row r="240" spans="1:20" ht="27.6" x14ac:dyDescent="0.3">
      <c r="A240" s="18">
        <v>238</v>
      </c>
      <c r="B240" s="33" t="s">
        <v>301</v>
      </c>
      <c r="C240" s="20" t="s">
        <v>64</v>
      </c>
      <c r="D240" s="21">
        <v>4.0999999999999996</v>
      </c>
      <c r="E240" s="22">
        <v>1.51</v>
      </c>
      <c r="F240" s="23">
        <v>0.47</v>
      </c>
      <c r="G240" s="24">
        <v>2.56</v>
      </c>
      <c r="H240" s="22">
        <v>1.51</v>
      </c>
      <c r="I240" s="25">
        <v>0.52</v>
      </c>
      <c r="J240" s="26">
        <v>2.56</v>
      </c>
      <c r="K240" s="27">
        <v>1.63</v>
      </c>
      <c r="L240" s="25">
        <v>0.68</v>
      </c>
      <c r="M240" s="24">
        <v>2.68</v>
      </c>
      <c r="N240" s="28">
        <v>1.64</v>
      </c>
      <c r="O240" s="25">
        <v>0.84</v>
      </c>
      <c r="P240" s="26">
        <v>3.31</v>
      </c>
      <c r="Q240" s="22">
        <v>1.41</v>
      </c>
      <c r="R240" s="29">
        <v>1.39</v>
      </c>
      <c r="S240" s="26">
        <v>3.9</v>
      </c>
      <c r="T240" s="30">
        <v>100</v>
      </c>
    </row>
    <row r="241" spans="1:20" ht="13.8" x14ac:dyDescent="0.3">
      <c r="A241" s="5">
        <v>239</v>
      </c>
      <c r="B241" s="6" t="s">
        <v>302</v>
      </c>
      <c r="C241" s="7" t="s">
        <v>62</v>
      </c>
      <c r="D241" s="8">
        <v>4.0999999999999996</v>
      </c>
      <c r="E241" s="9">
        <v>1.4</v>
      </c>
      <c r="F241" s="10">
        <v>0.37</v>
      </c>
      <c r="G241" s="11">
        <v>3.64</v>
      </c>
      <c r="H241" s="9">
        <v>1.63</v>
      </c>
      <c r="I241" s="12">
        <v>0.54</v>
      </c>
      <c r="J241" s="13">
        <v>3.55</v>
      </c>
      <c r="K241" s="14">
        <v>1.8</v>
      </c>
      <c r="L241" s="12">
        <v>0.89</v>
      </c>
      <c r="M241" s="11">
        <v>3</v>
      </c>
      <c r="N241" s="15">
        <v>1.63</v>
      </c>
      <c r="O241" s="12">
        <v>1.1599999999999999</v>
      </c>
      <c r="P241" s="13">
        <v>3.45</v>
      </c>
      <c r="Q241" s="9">
        <v>1.33</v>
      </c>
      <c r="R241" s="16">
        <v>1.55</v>
      </c>
      <c r="S241" s="13">
        <v>3.68</v>
      </c>
      <c r="T241" s="17">
        <v>100</v>
      </c>
    </row>
    <row r="242" spans="1:20" ht="13.8" x14ac:dyDescent="0.3">
      <c r="A242" s="18">
        <v>240</v>
      </c>
      <c r="B242" s="19" t="s">
        <v>303</v>
      </c>
      <c r="C242" s="20" t="s">
        <v>118</v>
      </c>
      <c r="D242" s="21">
        <v>4.0999999999999996</v>
      </c>
      <c r="E242" s="22">
        <v>1.31</v>
      </c>
      <c r="F242" s="23">
        <v>0.43</v>
      </c>
      <c r="G242" s="24">
        <v>4.51</v>
      </c>
      <c r="H242" s="22">
        <v>1.54</v>
      </c>
      <c r="I242" s="25">
        <v>0.53</v>
      </c>
      <c r="J242" s="26">
        <v>4.43</v>
      </c>
      <c r="K242" s="27">
        <v>1.75</v>
      </c>
      <c r="L242" s="25">
        <v>0.9</v>
      </c>
      <c r="M242" s="24">
        <v>3.66</v>
      </c>
      <c r="N242" s="28">
        <v>1.75</v>
      </c>
      <c r="O242" s="25">
        <v>1.28</v>
      </c>
      <c r="P242" s="26">
        <v>4.2699999999999996</v>
      </c>
      <c r="Q242" s="22">
        <v>1.43</v>
      </c>
      <c r="R242" s="29">
        <v>1.65</v>
      </c>
      <c r="S242" s="26">
        <v>4.43</v>
      </c>
      <c r="T242" s="30">
        <v>100</v>
      </c>
    </row>
    <row r="243" spans="1:20" ht="13.8" x14ac:dyDescent="0.3">
      <c r="A243" s="5">
        <v>241</v>
      </c>
      <c r="B243" s="6" t="s">
        <v>304</v>
      </c>
      <c r="C243" s="7" t="s">
        <v>66</v>
      </c>
      <c r="D243" s="8">
        <v>4.0999999999999996</v>
      </c>
      <c r="E243" s="9">
        <v>1.43</v>
      </c>
      <c r="F243" s="10">
        <v>0.47</v>
      </c>
      <c r="G243" s="11">
        <v>2.57</v>
      </c>
      <c r="H243" s="9">
        <v>1.43</v>
      </c>
      <c r="I243" s="12">
        <v>0.52</v>
      </c>
      <c r="J243" s="13">
        <v>2.56</v>
      </c>
      <c r="K243" s="14">
        <v>1.56</v>
      </c>
      <c r="L243" s="12">
        <v>0.68</v>
      </c>
      <c r="M243" s="11">
        <v>2.64</v>
      </c>
      <c r="N243" s="15">
        <v>1.57</v>
      </c>
      <c r="O243" s="12">
        <v>0.84</v>
      </c>
      <c r="P243" s="13">
        <v>3.25</v>
      </c>
      <c r="Q243" s="9">
        <v>1.35</v>
      </c>
      <c r="R243" s="16">
        <v>1.5</v>
      </c>
      <c r="S243" s="13">
        <v>3.46</v>
      </c>
      <c r="T243" s="17">
        <v>100</v>
      </c>
    </row>
    <row r="244" spans="1:20" ht="27.6" x14ac:dyDescent="0.3">
      <c r="A244" s="18">
        <v>242</v>
      </c>
      <c r="B244" s="33" t="s">
        <v>305</v>
      </c>
      <c r="C244" s="20" t="s">
        <v>73</v>
      </c>
      <c r="D244" s="21">
        <v>4.0999999999999996</v>
      </c>
      <c r="E244" s="22">
        <v>1.28</v>
      </c>
      <c r="F244" s="23">
        <v>0.47</v>
      </c>
      <c r="G244" s="24">
        <v>3.77</v>
      </c>
      <c r="H244" s="22">
        <v>1.43</v>
      </c>
      <c r="I244" s="25">
        <v>0.52</v>
      </c>
      <c r="J244" s="26">
        <v>3.71</v>
      </c>
      <c r="K244" s="27">
        <v>1.66</v>
      </c>
      <c r="L244" s="25">
        <v>0.82</v>
      </c>
      <c r="M244" s="24">
        <v>3.68</v>
      </c>
      <c r="N244" s="28">
        <v>1.63</v>
      </c>
      <c r="O244" s="25">
        <v>1.31</v>
      </c>
      <c r="P244" s="26">
        <v>4.2699999999999996</v>
      </c>
      <c r="Q244" s="22">
        <v>1.33</v>
      </c>
      <c r="R244" s="29">
        <v>1.82</v>
      </c>
      <c r="S244" s="26">
        <v>4.47</v>
      </c>
      <c r="T244" s="30">
        <v>100</v>
      </c>
    </row>
    <row r="245" spans="1:20" ht="13.8" x14ac:dyDescent="0.3">
      <c r="A245" s="5">
        <v>243</v>
      </c>
      <c r="B245" s="6" t="s">
        <v>306</v>
      </c>
      <c r="C245" s="7" t="s">
        <v>94</v>
      </c>
      <c r="D245" s="8">
        <v>4.2</v>
      </c>
      <c r="E245" s="9">
        <v>1.67</v>
      </c>
      <c r="F245" s="10">
        <v>0.51</v>
      </c>
      <c r="G245" s="11">
        <v>3.54</v>
      </c>
      <c r="H245" s="9">
        <v>1.67</v>
      </c>
      <c r="I245" s="12">
        <v>0.56999999999999995</v>
      </c>
      <c r="J245" s="13">
        <v>3.06</v>
      </c>
      <c r="K245" s="14">
        <v>1.79</v>
      </c>
      <c r="L245" s="12">
        <v>0.74</v>
      </c>
      <c r="M245" s="11">
        <v>2.91</v>
      </c>
      <c r="N245" s="15">
        <v>1.76</v>
      </c>
      <c r="O245" s="12">
        <v>1.05</v>
      </c>
      <c r="P245" s="13">
        <v>3.76</v>
      </c>
      <c r="Q245" s="9">
        <v>1.57</v>
      </c>
      <c r="R245" s="16">
        <v>1.75</v>
      </c>
      <c r="S245" s="13">
        <v>4.1900000000000004</v>
      </c>
      <c r="T245" s="17">
        <v>100</v>
      </c>
    </row>
    <row r="246" spans="1:20" ht="27.6" x14ac:dyDescent="0.3">
      <c r="A246" s="18">
        <v>244</v>
      </c>
      <c r="B246" s="33" t="s">
        <v>307</v>
      </c>
      <c r="C246" s="20" t="s">
        <v>68</v>
      </c>
      <c r="D246" s="21">
        <v>4.0999999999999996</v>
      </c>
      <c r="E246" s="22">
        <v>1.36</v>
      </c>
      <c r="F246" s="23">
        <v>0.47</v>
      </c>
      <c r="G246" s="24">
        <v>2.5</v>
      </c>
      <c r="H246" s="22">
        <v>1.43</v>
      </c>
      <c r="I246" s="25">
        <v>0.52</v>
      </c>
      <c r="J246" s="26">
        <v>2.56</v>
      </c>
      <c r="K246" s="27">
        <v>1.8</v>
      </c>
      <c r="L246" s="25">
        <v>0.68</v>
      </c>
      <c r="M246" s="24">
        <v>2.69</v>
      </c>
      <c r="N246" s="28">
        <v>1.56</v>
      </c>
      <c r="O246" s="25">
        <v>1.08</v>
      </c>
      <c r="P246" s="26">
        <v>3.27</v>
      </c>
      <c r="Q246" s="22">
        <v>1.29</v>
      </c>
      <c r="R246" s="29">
        <v>1.82</v>
      </c>
      <c r="S246" s="26">
        <v>3.51</v>
      </c>
      <c r="T246" s="30">
        <v>100</v>
      </c>
    </row>
    <row r="247" spans="1:20" ht="13.8" x14ac:dyDescent="0.3">
      <c r="A247" s="5">
        <v>245</v>
      </c>
      <c r="B247" s="6" t="s">
        <v>308</v>
      </c>
      <c r="C247" s="7" t="s">
        <v>64</v>
      </c>
      <c r="D247" s="8">
        <v>4.0999999999999996</v>
      </c>
      <c r="E247" s="9">
        <v>1.28</v>
      </c>
      <c r="F247" s="10">
        <v>0.47</v>
      </c>
      <c r="G247" s="11">
        <v>2.42</v>
      </c>
      <c r="H247" s="9">
        <v>1.43</v>
      </c>
      <c r="I247" s="12">
        <v>0.52</v>
      </c>
      <c r="J247" s="13">
        <v>2.4700000000000002</v>
      </c>
      <c r="K247" s="14">
        <v>1.53</v>
      </c>
      <c r="L247" s="12">
        <v>0.68</v>
      </c>
      <c r="M247" s="11">
        <v>2.66</v>
      </c>
      <c r="N247" s="15">
        <v>1.43</v>
      </c>
      <c r="O247" s="12">
        <v>0.79</v>
      </c>
      <c r="P247" s="13">
        <v>3.06</v>
      </c>
      <c r="Q247" s="9">
        <v>1.28</v>
      </c>
      <c r="R247" s="16">
        <v>1.19</v>
      </c>
      <c r="S247" s="13">
        <v>3.6</v>
      </c>
      <c r="T247" s="17">
        <v>100</v>
      </c>
    </row>
    <row r="248" spans="1:20" ht="13.8" x14ac:dyDescent="0.3">
      <c r="A248" s="5">
        <v>246</v>
      </c>
      <c r="B248" s="6" t="s">
        <v>309</v>
      </c>
      <c r="C248" s="7" t="s">
        <v>73</v>
      </c>
      <c r="D248" s="8">
        <v>4.0999999999999996</v>
      </c>
      <c r="E248" s="9">
        <v>1.57</v>
      </c>
      <c r="F248" s="10">
        <v>0.47</v>
      </c>
      <c r="G248" s="11">
        <v>2.94</v>
      </c>
      <c r="H248" s="9">
        <v>1.57</v>
      </c>
      <c r="I248" s="12">
        <v>0.52</v>
      </c>
      <c r="J248" s="13">
        <v>2.62</v>
      </c>
      <c r="K248" s="14">
        <v>1.7</v>
      </c>
      <c r="L248" s="12">
        <v>0.68</v>
      </c>
      <c r="M248" s="11">
        <v>2.72</v>
      </c>
      <c r="N248" s="15">
        <v>1.68</v>
      </c>
      <c r="O248" s="12">
        <v>0.93</v>
      </c>
      <c r="P248" s="13">
        <v>3.67</v>
      </c>
      <c r="Q248" s="9">
        <v>1.52</v>
      </c>
      <c r="R248" s="16">
        <v>1.52</v>
      </c>
      <c r="S248" s="13">
        <v>3.94</v>
      </c>
      <c r="T248" s="17">
        <v>100</v>
      </c>
    </row>
    <row r="249" spans="1:20" ht="27.6" x14ac:dyDescent="0.3">
      <c r="A249" s="18">
        <v>247</v>
      </c>
      <c r="B249" s="33" t="s">
        <v>310</v>
      </c>
      <c r="C249" s="20" t="s">
        <v>94</v>
      </c>
      <c r="D249" s="21">
        <v>4.2</v>
      </c>
      <c r="E249" s="22">
        <v>1.66</v>
      </c>
      <c r="F249" s="23">
        <v>0.51</v>
      </c>
      <c r="G249" s="24">
        <v>3.15</v>
      </c>
      <c r="H249" s="22">
        <v>1.66</v>
      </c>
      <c r="I249" s="25">
        <v>0.56999999999999995</v>
      </c>
      <c r="J249" s="26">
        <v>2.8</v>
      </c>
      <c r="K249" s="27">
        <v>1.78</v>
      </c>
      <c r="L249" s="25">
        <v>0.74</v>
      </c>
      <c r="M249" s="24">
        <v>2.83</v>
      </c>
      <c r="N249" s="28">
        <v>1.75</v>
      </c>
      <c r="O249" s="25">
        <v>0.93</v>
      </c>
      <c r="P249" s="26">
        <v>3.7</v>
      </c>
      <c r="Q249" s="22">
        <v>1.54</v>
      </c>
      <c r="R249" s="29">
        <v>1.54</v>
      </c>
      <c r="S249" s="26">
        <v>4.17</v>
      </c>
      <c r="T249" s="30">
        <v>100</v>
      </c>
    </row>
    <row r="250" spans="1:20" ht="13.8" x14ac:dyDescent="0.3">
      <c r="A250" s="5">
        <v>248</v>
      </c>
      <c r="B250" s="6" t="s">
        <v>311</v>
      </c>
      <c r="C250" s="7" t="s">
        <v>111</v>
      </c>
      <c r="D250" s="8">
        <v>4.0999999999999996</v>
      </c>
      <c r="E250" s="9">
        <v>1.46</v>
      </c>
      <c r="F250" s="10">
        <v>0.47</v>
      </c>
      <c r="G250" s="11">
        <v>2.58</v>
      </c>
      <c r="H250" s="9">
        <v>1.46</v>
      </c>
      <c r="I250" s="12">
        <v>0.52</v>
      </c>
      <c r="J250" s="13">
        <v>2.58</v>
      </c>
      <c r="K250" s="14">
        <v>1.58</v>
      </c>
      <c r="L250" s="12">
        <v>0.68</v>
      </c>
      <c r="M250" s="11">
        <v>2.66</v>
      </c>
      <c r="N250" s="15">
        <v>1.6</v>
      </c>
      <c r="O250" s="12">
        <v>0.84</v>
      </c>
      <c r="P250" s="13">
        <v>3.25</v>
      </c>
      <c r="Q250" s="9">
        <v>1.36</v>
      </c>
      <c r="R250" s="16">
        <v>1.38</v>
      </c>
      <c r="S250" s="13">
        <v>3.87</v>
      </c>
      <c r="T250" s="17">
        <v>100</v>
      </c>
    </row>
    <row r="251" spans="1:20" ht="27.6" x14ac:dyDescent="0.3">
      <c r="A251" s="18">
        <v>249</v>
      </c>
      <c r="B251" s="33" t="s">
        <v>312</v>
      </c>
      <c r="C251" s="20" t="s">
        <v>68</v>
      </c>
      <c r="D251" s="21">
        <v>4.0999999999999996</v>
      </c>
      <c r="E251" s="22">
        <v>1.28</v>
      </c>
      <c r="F251" s="23">
        <v>0.47</v>
      </c>
      <c r="G251" s="24">
        <v>2.8</v>
      </c>
      <c r="H251" s="22">
        <v>1.43</v>
      </c>
      <c r="I251" s="25">
        <v>0.52</v>
      </c>
      <c r="J251" s="26">
        <v>2.88</v>
      </c>
      <c r="K251" s="27">
        <v>1.58</v>
      </c>
      <c r="L251" s="25">
        <v>0.69</v>
      </c>
      <c r="M251" s="24">
        <v>2.9</v>
      </c>
      <c r="N251" s="28">
        <v>1.53</v>
      </c>
      <c r="O251" s="25">
        <v>1.1299999999999999</v>
      </c>
      <c r="P251" s="26">
        <v>3.48</v>
      </c>
      <c r="Q251" s="22">
        <v>1.28</v>
      </c>
      <c r="R251" s="29">
        <v>1.82</v>
      </c>
      <c r="S251" s="26">
        <v>3.75</v>
      </c>
      <c r="T251" s="30">
        <v>100</v>
      </c>
    </row>
    <row r="252" spans="1:20" ht="13.8" x14ac:dyDescent="0.3">
      <c r="A252" s="5">
        <v>250</v>
      </c>
      <c r="B252" s="6" t="s">
        <v>313</v>
      </c>
      <c r="C252" s="7" t="s">
        <v>88</v>
      </c>
      <c r="D252" s="8">
        <v>4.0999999999999996</v>
      </c>
      <c r="E252" s="9">
        <v>1.0900000000000001</v>
      </c>
      <c r="F252" s="10">
        <v>0.37</v>
      </c>
      <c r="G252" s="11">
        <v>4.51</v>
      </c>
      <c r="H252" s="9">
        <v>1.3</v>
      </c>
      <c r="I252" s="12">
        <v>0.44</v>
      </c>
      <c r="J252" s="13">
        <v>4.33</v>
      </c>
      <c r="K252" s="14">
        <v>1.53</v>
      </c>
      <c r="L252" s="12">
        <v>0.76</v>
      </c>
      <c r="M252" s="11">
        <v>3.68</v>
      </c>
      <c r="N252" s="15">
        <v>1.53</v>
      </c>
      <c r="O252" s="12">
        <v>1.1599999999999999</v>
      </c>
      <c r="P252" s="13">
        <v>4.2699999999999996</v>
      </c>
      <c r="Q252" s="9">
        <v>1.29</v>
      </c>
      <c r="R252" s="16">
        <v>1.55</v>
      </c>
      <c r="S252" s="13">
        <v>4.47</v>
      </c>
      <c r="T252" s="17">
        <v>100</v>
      </c>
    </row>
    <row r="253" spans="1:20" ht="13.8" x14ac:dyDescent="0.3">
      <c r="A253" s="18">
        <v>251</v>
      </c>
      <c r="B253" s="19" t="s">
        <v>314</v>
      </c>
      <c r="C253" s="20" t="s">
        <v>83</v>
      </c>
      <c r="D253" s="21">
        <v>4.0999999999999996</v>
      </c>
      <c r="E253" s="22">
        <v>1.1100000000000001</v>
      </c>
      <c r="F253" s="23">
        <v>0.43</v>
      </c>
      <c r="G253" s="24">
        <v>3.79</v>
      </c>
      <c r="H253" s="22">
        <v>1.26</v>
      </c>
      <c r="I253" s="25">
        <v>0.48</v>
      </c>
      <c r="J253" s="26">
        <v>3.71</v>
      </c>
      <c r="K253" s="27">
        <v>1.5</v>
      </c>
      <c r="L253" s="25">
        <v>0.73</v>
      </c>
      <c r="M253" s="24">
        <v>3.69</v>
      </c>
      <c r="N253" s="28">
        <v>1.5</v>
      </c>
      <c r="O253" s="25">
        <v>1.1499999999999999</v>
      </c>
      <c r="P253" s="26">
        <v>4.2699999999999996</v>
      </c>
      <c r="Q253" s="22">
        <v>1.27</v>
      </c>
      <c r="R253" s="29">
        <v>1.65</v>
      </c>
      <c r="S253" s="26">
        <v>4.46</v>
      </c>
      <c r="T253" s="30">
        <v>100</v>
      </c>
    </row>
    <row r="254" spans="1:20" ht="27.6" x14ac:dyDescent="0.3">
      <c r="A254" s="5">
        <v>252</v>
      </c>
      <c r="B254" s="34" t="s">
        <v>315</v>
      </c>
      <c r="C254" s="7" t="s">
        <v>111</v>
      </c>
      <c r="D254" s="8">
        <v>4.0999999999999996</v>
      </c>
      <c r="E254" s="9">
        <v>1.55</v>
      </c>
      <c r="F254" s="10">
        <v>0.47</v>
      </c>
      <c r="G254" s="11">
        <v>2.57</v>
      </c>
      <c r="H254" s="9">
        <v>1.55</v>
      </c>
      <c r="I254" s="12">
        <v>0.52</v>
      </c>
      <c r="J254" s="13">
        <v>2.5499999999999998</v>
      </c>
      <c r="K254" s="14">
        <v>1.67</v>
      </c>
      <c r="L254" s="12">
        <v>0.68</v>
      </c>
      <c r="M254" s="11">
        <v>2.7</v>
      </c>
      <c r="N254" s="15">
        <v>1.66</v>
      </c>
      <c r="O254" s="12">
        <v>0.85</v>
      </c>
      <c r="P254" s="13">
        <v>3.6</v>
      </c>
      <c r="Q254" s="9">
        <v>1.46</v>
      </c>
      <c r="R254" s="16">
        <v>1.39</v>
      </c>
      <c r="S254" s="13">
        <v>3.92</v>
      </c>
      <c r="T254" s="17">
        <v>100</v>
      </c>
    </row>
    <row r="255" spans="1:20" ht="13.8" x14ac:dyDescent="0.3">
      <c r="A255" s="18">
        <v>253</v>
      </c>
      <c r="B255" s="19" t="s">
        <v>316</v>
      </c>
      <c r="C255" s="20" t="s">
        <v>62</v>
      </c>
      <c r="D255" s="21">
        <v>4.0999999999999996</v>
      </c>
      <c r="E255" s="22">
        <v>1.19</v>
      </c>
      <c r="F255" s="23">
        <v>0.43</v>
      </c>
      <c r="G255" s="24">
        <v>4.32</v>
      </c>
      <c r="H255" s="22">
        <v>1.41</v>
      </c>
      <c r="I255" s="25">
        <v>0.48</v>
      </c>
      <c r="J255" s="26">
        <v>4.1900000000000004</v>
      </c>
      <c r="K255" s="27">
        <v>1.63</v>
      </c>
      <c r="L255" s="25">
        <v>0.82</v>
      </c>
      <c r="M255" s="24">
        <v>3.68</v>
      </c>
      <c r="N255" s="28">
        <v>1.63</v>
      </c>
      <c r="O255" s="25">
        <v>1.28</v>
      </c>
      <c r="P255" s="26">
        <v>4.2699999999999996</v>
      </c>
      <c r="Q255" s="22">
        <v>1.33</v>
      </c>
      <c r="R255" s="29">
        <v>1.65</v>
      </c>
      <c r="S255" s="26">
        <v>4.47</v>
      </c>
      <c r="T255" s="30">
        <v>100</v>
      </c>
    </row>
    <row r="256" spans="1:20" ht="13.8" x14ac:dyDescent="0.3">
      <c r="A256" s="5">
        <v>254</v>
      </c>
      <c r="B256" s="6" t="s">
        <v>317</v>
      </c>
      <c r="C256" s="7" t="s">
        <v>158</v>
      </c>
      <c r="D256" s="8">
        <v>4.0999999999999996</v>
      </c>
      <c r="E256" s="9">
        <v>1.2</v>
      </c>
      <c r="F256" s="10">
        <v>0.43</v>
      </c>
      <c r="G256" s="11">
        <v>2.71</v>
      </c>
      <c r="H256" s="9">
        <v>1.4</v>
      </c>
      <c r="I256" s="12">
        <v>0.48</v>
      </c>
      <c r="J256" s="13">
        <v>2.88</v>
      </c>
      <c r="K256" s="14">
        <v>1.74</v>
      </c>
      <c r="L256" s="12">
        <v>0.63</v>
      </c>
      <c r="M256" s="11">
        <v>2.89</v>
      </c>
      <c r="N256" s="15">
        <v>1.52</v>
      </c>
      <c r="O256" s="12">
        <v>1.01</v>
      </c>
      <c r="P256" s="13">
        <v>3.48</v>
      </c>
      <c r="Q256" s="9">
        <v>1.27</v>
      </c>
      <c r="R256" s="16">
        <v>1.65</v>
      </c>
      <c r="S256" s="13">
        <v>3.73</v>
      </c>
      <c r="T256" s="17">
        <v>100</v>
      </c>
    </row>
    <row r="257" spans="1:20" ht="27.6" x14ac:dyDescent="0.3">
      <c r="A257" s="18">
        <v>255</v>
      </c>
      <c r="B257" s="19" t="s">
        <v>318</v>
      </c>
      <c r="C257" s="20" t="s">
        <v>68</v>
      </c>
      <c r="D257" s="21">
        <v>4.0999999999999996</v>
      </c>
      <c r="E257" s="22">
        <v>1.28</v>
      </c>
      <c r="F257" s="23">
        <v>0.47</v>
      </c>
      <c r="G257" s="24">
        <v>2.48</v>
      </c>
      <c r="H257" s="22">
        <v>1.43</v>
      </c>
      <c r="I257" s="25">
        <v>0.52</v>
      </c>
      <c r="J257" s="26">
        <v>2.44</v>
      </c>
      <c r="K257" s="27">
        <v>1.53</v>
      </c>
      <c r="L257" s="25">
        <v>0.68</v>
      </c>
      <c r="M257" s="24">
        <v>2.64</v>
      </c>
      <c r="N257" s="28">
        <v>1.43</v>
      </c>
      <c r="O257" s="25">
        <v>0.81</v>
      </c>
      <c r="P257" s="26">
        <v>3.25</v>
      </c>
      <c r="Q257" s="22">
        <v>1.28</v>
      </c>
      <c r="R257" s="29">
        <v>1.54</v>
      </c>
      <c r="S257" s="26">
        <v>3.47</v>
      </c>
      <c r="T257" s="30">
        <v>100</v>
      </c>
    </row>
    <row r="258" spans="1:20" ht="27.6" x14ac:dyDescent="0.3">
      <c r="A258" s="5">
        <v>256</v>
      </c>
      <c r="B258" s="34" t="s">
        <v>319</v>
      </c>
      <c r="C258" s="7" t="s">
        <v>73</v>
      </c>
      <c r="D258" s="8">
        <v>4.2</v>
      </c>
      <c r="E258" s="9">
        <v>1.48</v>
      </c>
      <c r="F258" s="10">
        <v>0.47</v>
      </c>
      <c r="G258" s="11">
        <v>2.57</v>
      </c>
      <c r="H258" s="9">
        <v>1.48</v>
      </c>
      <c r="I258" s="12">
        <v>0.52</v>
      </c>
      <c r="J258" s="13">
        <v>2.57</v>
      </c>
      <c r="K258" s="14">
        <v>1.6</v>
      </c>
      <c r="L258" s="12">
        <v>0.68</v>
      </c>
      <c r="M258" s="11">
        <v>2.67</v>
      </c>
      <c r="N258" s="15">
        <v>1.61</v>
      </c>
      <c r="O258" s="12">
        <v>0.84</v>
      </c>
      <c r="P258" s="13">
        <v>3.3</v>
      </c>
      <c r="Q258" s="9">
        <v>1.41</v>
      </c>
      <c r="R258" s="16">
        <v>1.39</v>
      </c>
      <c r="S258" s="13">
        <v>3.88</v>
      </c>
      <c r="T258" s="17">
        <v>100</v>
      </c>
    </row>
    <row r="259" spans="1:20" ht="13.8" x14ac:dyDescent="0.3">
      <c r="A259" s="18">
        <v>257</v>
      </c>
      <c r="B259" s="19" t="s">
        <v>320</v>
      </c>
      <c r="C259" s="20" t="s">
        <v>62</v>
      </c>
      <c r="D259" s="31">
        <v>3</v>
      </c>
      <c r="E259" s="22">
        <v>1.04</v>
      </c>
      <c r="F259" s="23">
        <v>0.37</v>
      </c>
      <c r="G259" s="24">
        <v>3.54</v>
      </c>
      <c r="H259" s="22">
        <v>1.3</v>
      </c>
      <c r="I259" s="25">
        <v>0.41</v>
      </c>
      <c r="J259" s="26">
        <v>3.14</v>
      </c>
      <c r="K259" s="27">
        <v>1.37</v>
      </c>
      <c r="L259" s="25">
        <v>0.72</v>
      </c>
      <c r="M259" s="24">
        <v>3</v>
      </c>
      <c r="N259" s="28">
        <v>1.37</v>
      </c>
      <c r="O259" s="25">
        <v>0.98</v>
      </c>
      <c r="P259" s="26">
        <v>3.42</v>
      </c>
      <c r="Q259" s="22">
        <v>1.22</v>
      </c>
      <c r="R259" s="29">
        <v>1.55</v>
      </c>
      <c r="S259" s="26">
        <v>3.63</v>
      </c>
      <c r="T259" s="30">
        <v>100</v>
      </c>
    </row>
    <row r="260" spans="1:20" ht="27.6" x14ac:dyDescent="0.3">
      <c r="A260" s="5">
        <v>258</v>
      </c>
      <c r="B260" s="34" t="s">
        <v>321</v>
      </c>
      <c r="C260" s="7" t="s">
        <v>62</v>
      </c>
      <c r="D260" s="8">
        <v>4.0999999999999996</v>
      </c>
      <c r="E260" s="9">
        <v>1.18</v>
      </c>
      <c r="F260" s="10">
        <v>0.37</v>
      </c>
      <c r="G260" s="11">
        <v>3.64</v>
      </c>
      <c r="H260" s="9">
        <v>1.43</v>
      </c>
      <c r="I260" s="12">
        <v>0.46</v>
      </c>
      <c r="J260" s="13">
        <v>3.55</v>
      </c>
      <c r="K260" s="14">
        <v>1.56</v>
      </c>
      <c r="L260" s="12">
        <v>0.79</v>
      </c>
      <c r="M260" s="11">
        <v>3</v>
      </c>
      <c r="N260" s="15">
        <v>1.48</v>
      </c>
      <c r="O260" s="12">
        <v>1.0900000000000001</v>
      </c>
      <c r="P260" s="13">
        <v>3.44</v>
      </c>
      <c r="Q260" s="9">
        <v>1.27</v>
      </c>
      <c r="R260" s="16">
        <v>1.55</v>
      </c>
      <c r="S260" s="13">
        <v>3.65</v>
      </c>
      <c r="T260" s="17">
        <v>100</v>
      </c>
    </row>
    <row r="261" spans="1:20" ht="13.8" x14ac:dyDescent="0.3">
      <c r="A261" s="18">
        <v>259</v>
      </c>
      <c r="B261" s="19" t="s">
        <v>322</v>
      </c>
      <c r="C261" s="20" t="s">
        <v>75</v>
      </c>
      <c r="D261" s="21">
        <v>4.0999999999999996</v>
      </c>
      <c r="E261" s="22">
        <v>1.28</v>
      </c>
      <c r="F261" s="23">
        <v>0.47</v>
      </c>
      <c r="G261" s="24">
        <v>2.4700000000000002</v>
      </c>
      <c r="H261" s="22">
        <v>1.43</v>
      </c>
      <c r="I261" s="25">
        <v>0.52</v>
      </c>
      <c r="J261" s="26">
        <v>2.5</v>
      </c>
      <c r="K261" s="27">
        <v>1.53</v>
      </c>
      <c r="L261" s="25">
        <v>0.68</v>
      </c>
      <c r="M261" s="24">
        <v>2.52</v>
      </c>
      <c r="N261" s="28">
        <v>1.45</v>
      </c>
      <c r="O261" s="25">
        <v>0.79</v>
      </c>
      <c r="P261" s="26">
        <v>3.24</v>
      </c>
      <c r="Q261" s="22">
        <v>1.28</v>
      </c>
      <c r="R261" s="29">
        <v>1.32</v>
      </c>
      <c r="S261" s="26">
        <v>3.44</v>
      </c>
      <c r="T261" s="30">
        <v>100</v>
      </c>
    </row>
    <row r="262" spans="1:20" ht="13.8" x14ac:dyDescent="0.3">
      <c r="A262" s="5">
        <v>260</v>
      </c>
      <c r="B262" s="6" t="s">
        <v>323</v>
      </c>
      <c r="C262" s="7" t="s">
        <v>62</v>
      </c>
      <c r="D262" s="8">
        <v>4.0999999999999996</v>
      </c>
      <c r="E262" s="9">
        <v>1.32</v>
      </c>
      <c r="F262" s="10">
        <v>0.43</v>
      </c>
      <c r="G262" s="11">
        <v>4.51</v>
      </c>
      <c r="H262" s="9">
        <v>1.54</v>
      </c>
      <c r="I262" s="12">
        <v>0.53</v>
      </c>
      <c r="J262" s="13">
        <v>4.45</v>
      </c>
      <c r="K262" s="14">
        <v>2.09</v>
      </c>
      <c r="L262" s="12">
        <v>0.9</v>
      </c>
      <c r="M262" s="11">
        <v>3.69</v>
      </c>
      <c r="N262" s="15">
        <v>1.82</v>
      </c>
      <c r="O262" s="12">
        <v>1.28</v>
      </c>
      <c r="P262" s="13">
        <v>4.2699999999999996</v>
      </c>
      <c r="Q262" s="9">
        <v>1.43</v>
      </c>
      <c r="R262" s="16">
        <v>1.9</v>
      </c>
      <c r="S262" s="13">
        <v>4.43</v>
      </c>
      <c r="T262" s="17">
        <v>100</v>
      </c>
    </row>
    <row r="263" spans="1:20" ht="27.6" x14ac:dyDescent="0.3">
      <c r="A263" s="5">
        <v>261</v>
      </c>
      <c r="B263" s="6" t="s">
        <v>324</v>
      </c>
      <c r="C263" s="7" t="s">
        <v>73</v>
      </c>
      <c r="D263" s="8">
        <v>4.0999999999999996</v>
      </c>
      <c r="E263" s="9">
        <v>1.6</v>
      </c>
      <c r="F263" s="10">
        <v>0.51</v>
      </c>
      <c r="G263" s="11">
        <v>2.75</v>
      </c>
      <c r="H263" s="9">
        <v>1.6</v>
      </c>
      <c r="I263" s="12">
        <v>0.56999999999999995</v>
      </c>
      <c r="J263" s="13">
        <v>2.59</v>
      </c>
      <c r="K263" s="14">
        <v>1.72</v>
      </c>
      <c r="L263" s="12">
        <v>0.74</v>
      </c>
      <c r="M263" s="11">
        <v>2.74</v>
      </c>
      <c r="N263" s="15">
        <v>1.69</v>
      </c>
      <c r="O263" s="12">
        <v>0.91</v>
      </c>
      <c r="P263" s="13">
        <v>3.66</v>
      </c>
      <c r="Q263" s="9">
        <v>1.49</v>
      </c>
      <c r="R263" s="16">
        <v>1.5</v>
      </c>
      <c r="S263" s="13">
        <v>3.95</v>
      </c>
      <c r="T263" s="17">
        <v>100</v>
      </c>
    </row>
    <row r="264" spans="1:20" ht="13.8" x14ac:dyDescent="0.3">
      <c r="A264" s="18">
        <v>262</v>
      </c>
      <c r="B264" s="19" t="s">
        <v>325</v>
      </c>
      <c r="C264" s="20" t="s">
        <v>68</v>
      </c>
      <c r="D264" s="21">
        <v>4.0999999999999996</v>
      </c>
      <c r="E264" s="22">
        <v>1.28</v>
      </c>
      <c r="F264" s="23">
        <v>0.47</v>
      </c>
      <c r="G264" s="24">
        <v>2.77</v>
      </c>
      <c r="H264" s="22">
        <v>1.43</v>
      </c>
      <c r="I264" s="25">
        <v>0.52</v>
      </c>
      <c r="J264" s="26">
        <v>2.88</v>
      </c>
      <c r="K264" s="27">
        <v>1.6</v>
      </c>
      <c r="L264" s="25">
        <v>0.71</v>
      </c>
      <c r="M264" s="24">
        <v>2.9</v>
      </c>
      <c r="N264" s="28">
        <v>1.57</v>
      </c>
      <c r="O264" s="25">
        <v>1.19</v>
      </c>
      <c r="P264" s="26">
        <v>3.48</v>
      </c>
      <c r="Q264" s="22">
        <v>1.3</v>
      </c>
      <c r="R264" s="29">
        <v>1.82</v>
      </c>
      <c r="S264" s="26">
        <v>3.75</v>
      </c>
      <c r="T264" s="30">
        <v>100</v>
      </c>
    </row>
    <row r="265" spans="1:20" ht="13.8" x14ac:dyDescent="0.3">
      <c r="A265" s="5">
        <v>263</v>
      </c>
      <c r="B265" s="6" t="s">
        <v>326</v>
      </c>
      <c r="C265" s="7" t="s">
        <v>91</v>
      </c>
      <c r="D265" s="8">
        <v>4.2</v>
      </c>
      <c r="E265" s="9">
        <v>1.68</v>
      </c>
      <c r="F265" s="10">
        <v>0.51</v>
      </c>
      <c r="G265" s="11">
        <v>3.61</v>
      </c>
      <c r="H265" s="9">
        <v>1.68</v>
      </c>
      <c r="I265" s="12">
        <v>0.56999999999999995</v>
      </c>
      <c r="J265" s="13">
        <v>3.04</v>
      </c>
      <c r="K265" s="14">
        <v>1.8</v>
      </c>
      <c r="L265" s="12">
        <v>0.74</v>
      </c>
      <c r="M265" s="11">
        <v>3.16</v>
      </c>
      <c r="N265" s="15">
        <v>1.78</v>
      </c>
      <c r="O265" s="12">
        <v>1.1299999999999999</v>
      </c>
      <c r="P265" s="13">
        <v>3.83</v>
      </c>
      <c r="Q265" s="9">
        <v>1.59</v>
      </c>
      <c r="R265" s="16">
        <v>1.89</v>
      </c>
      <c r="S265" s="13">
        <v>4.17</v>
      </c>
      <c r="T265" s="17">
        <v>100</v>
      </c>
    </row>
    <row r="266" spans="1:20" ht="13.8" x14ac:dyDescent="0.3">
      <c r="A266" s="18">
        <v>264</v>
      </c>
      <c r="B266" s="19" t="s">
        <v>327</v>
      </c>
      <c r="C266" s="20" t="s">
        <v>62</v>
      </c>
      <c r="D266" s="21">
        <v>4.0999999999999996</v>
      </c>
      <c r="E266" s="22">
        <v>1.1000000000000001</v>
      </c>
      <c r="F266" s="23">
        <v>0.37</v>
      </c>
      <c r="G266" s="24">
        <v>3.64</v>
      </c>
      <c r="H266" s="22">
        <v>1.36</v>
      </c>
      <c r="I266" s="25">
        <v>0.43</v>
      </c>
      <c r="J266" s="26">
        <v>3.56</v>
      </c>
      <c r="K266" s="27">
        <v>1.42</v>
      </c>
      <c r="L266" s="25">
        <v>0.75</v>
      </c>
      <c r="M266" s="24">
        <v>3</v>
      </c>
      <c r="N266" s="28">
        <v>1.42</v>
      </c>
      <c r="O266" s="25">
        <v>1.03</v>
      </c>
      <c r="P266" s="26">
        <v>3.43</v>
      </c>
      <c r="Q266" s="22">
        <v>1.24</v>
      </c>
      <c r="R266" s="29">
        <v>1.55</v>
      </c>
      <c r="S266" s="26">
        <v>3.64</v>
      </c>
      <c r="T266" s="30">
        <v>100</v>
      </c>
    </row>
    <row r="267" spans="1:20" ht="27.6" x14ac:dyDescent="0.3">
      <c r="A267" s="5">
        <v>265</v>
      </c>
      <c r="B267" s="34" t="s">
        <v>328</v>
      </c>
      <c r="C267" s="7" t="s">
        <v>62</v>
      </c>
      <c r="D267" s="8">
        <v>4.0999999999999996</v>
      </c>
      <c r="E267" s="9">
        <v>1.32</v>
      </c>
      <c r="F267" s="10">
        <v>0.43</v>
      </c>
      <c r="G267" s="11">
        <v>4.51</v>
      </c>
      <c r="H267" s="9">
        <v>1.54</v>
      </c>
      <c r="I267" s="12">
        <v>0.53</v>
      </c>
      <c r="J267" s="13">
        <v>4.45</v>
      </c>
      <c r="K267" s="14">
        <v>2.09</v>
      </c>
      <c r="L267" s="12">
        <v>0.9</v>
      </c>
      <c r="M267" s="11">
        <v>3.69</v>
      </c>
      <c r="N267" s="15">
        <v>1.82</v>
      </c>
      <c r="O267" s="12">
        <v>1.28</v>
      </c>
      <c r="P267" s="13">
        <v>4.2699999999999996</v>
      </c>
      <c r="Q267" s="9">
        <v>1.43</v>
      </c>
      <c r="R267" s="16">
        <v>1.9</v>
      </c>
      <c r="S267" s="13">
        <v>4.43</v>
      </c>
      <c r="T267" s="17">
        <v>100</v>
      </c>
    </row>
    <row r="268" spans="1:20" ht="13.8" x14ac:dyDescent="0.3">
      <c r="A268" s="18">
        <v>266</v>
      </c>
      <c r="B268" s="19" t="s">
        <v>329</v>
      </c>
      <c r="C268" s="20" t="s">
        <v>137</v>
      </c>
      <c r="D268" s="21">
        <v>4.2</v>
      </c>
      <c r="E268" s="22">
        <v>1.55</v>
      </c>
      <c r="F268" s="23">
        <v>0.51</v>
      </c>
      <c r="G268" s="24">
        <v>2.72</v>
      </c>
      <c r="H268" s="22">
        <v>1.57</v>
      </c>
      <c r="I268" s="25">
        <v>0.56999999999999995</v>
      </c>
      <c r="J268" s="26">
        <v>2.58</v>
      </c>
      <c r="K268" s="27">
        <v>1.68</v>
      </c>
      <c r="L268" s="25">
        <v>0.74</v>
      </c>
      <c r="M268" s="24">
        <v>2.71</v>
      </c>
      <c r="N268" s="28">
        <v>1.67</v>
      </c>
      <c r="O268" s="25">
        <v>0.9</v>
      </c>
      <c r="P268" s="26">
        <v>3.19</v>
      </c>
      <c r="Q268" s="22">
        <v>1.49</v>
      </c>
      <c r="R268" s="29">
        <v>1.66</v>
      </c>
      <c r="S268" s="26">
        <v>3.4</v>
      </c>
      <c r="T268" s="30">
        <v>100</v>
      </c>
    </row>
    <row r="269" spans="1:20" ht="13.8" x14ac:dyDescent="0.3">
      <c r="A269" s="5">
        <v>267</v>
      </c>
      <c r="B269" s="6" t="s">
        <v>330</v>
      </c>
      <c r="C269" s="7" t="s">
        <v>131</v>
      </c>
      <c r="D269" s="8">
        <v>4.0999999999999996</v>
      </c>
      <c r="E269" s="9">
        <v>1.22</v>
      </c>
      <c r="F269" s="10">
        <v>0.43</v>
      </c>
      <c r="G269" s="11">
        <v>3.05</v>
      </c>
      <c r="H269" s="9">
        <v>1.38</v>
      </c>
      <c r="I269" s="12">
        <v>0.48</v>
      </c>
      <c r="J269" s="13">
        <v>3.39</v>
      </c>
      <c r="K269" s="14">
        <v>1.78</v>
      </c>
      <c r="L269" s="12">
        <v>0.71</v>
      </c>
      <c r="M269" s="11">
        <v>2.9</v>
      </c>
      <c r="N269" s="15">
        <v>1.57</v>
      </c>
      <c r="O269" s="12">
        <v>1.19</v>
      </c>
      <c r="P269" s="13">
        <v>3.48</v>
      </c>
      <c r="Q269" s="9">
        <v>1.3</v>
      </c>
      <c r="R269" s="16">
        <v>1.65</v>
      </c>
      <c r="S269" s="13">
        <v>3.75</v>
      </c>
      <c r="T269" s="17">
        <v>100</v>
      </c>
    </row>
    <row r="270" spans="1:20" ht="13.8" x14ac:dyDescent="0.3">
      <c r="A270" s="18">
        <v>268</v>
      </c>
      <c r="B270" s="19" t="s">
        <v>331</v>
      </c>
      <c r="C270" s="20" t="s">
        <v>131</v>
      </c>
      <c r="D270" s="21">
        <v>4.0999999999999996</v>
      </c>
      <c r="E270" s="22">
        <v>1.1100000000000001</v>
      </c>
      <c r="F270" s="23">
        <v>0.43</v>
      </c>
      <c r="G270" s="24">
        <v>2.71</v>
      </c>
      <c r="H270" s="22">
        <v>1.24</v>
      </c>
      <c r="I270" s="25">
        <v>0.48</v>
      </c>
      <c r="J270" s="26">
        <v>2.88</v>
      </c>
      <c r="K270" s="27">
        <v>1.42</v>
      </c>
      <c r="L270" s="25">
        <v>0.62</v>
      </c>
      <c r="M270" s="24">
        <v>2.89</v>
      </c>
      <c r="N270" s="28">
        <v>1.39</v>
      </c>
      <c r="O270" s="25">
        <v>0.94</v>
      </c>
      <c r="P270" s="26">
        <v>3.48</v>
      </c>
      <c r="Q270" s="22">
        <v>1.21</v>
      </c>
      <c r="R270" s="29">
        <v>1.65</v>
      </c>
      <c r="S270" s="26">
        <v>3.73</v>
      </c>
      <c r="T270" s="30">
        <v>100</v>
      </c>
    </row>
    <row r="271" spans="1:20" ht="13.8" x14ac:dyDescent="0.3">
      <c r="A271" s="5">
        <v>269</v>
      </c>
      <c r="B271" s="6" t="s">
        <v>332</v>
      </c>
      <c r="C271" s="7" t="s">
        <v>124</v>
      </c>
      <c r="D271" s="32">
        <v>2</v>
      </c>
      <c r="E271" s="9">
        <v>0.43</v>
      </c>
      <c r="F271" s="10">
        <v>0.17</v>
      </c>
      <c r="G271" s="11">
        <v>4.09</v>
      </c>
      <c r="H271" s="9">
        <v>0.48</v>
      </c>
      <c r="I271" s="12">
        <v>0.19</v>
      </c>
      <c r="J271" s="13">
        <v>4.25</v>
      </c>
      <c r="K271" s="14">
        <v>0.56999999999999995</v>
      </c>
      <c r="L271" s="12">
        <v>0.32</v>
      </c>
      <c r="M271" s="11">
        <v>4.51</v>
      </c>
      <c r="N271" s="15">
        <v>0.76</v>
      </c>
      <c r="O271" s="12">
        <v>0.43</v>
      </c>
      <c r="P271" s="13">
        <v>4.22</v>
      </c>
      <c r="Q271" s="9">
        <v>1.19</v>
      </c>
      <c r="R271" s="16">
        <v>0.63</v>
      </c>
      <c r="S271" s="13">
        <v>4.3600000000000003</v>
      </c>
      <c r="T271" s="17">
        <v>100</v>
      </c>
    </row>
    <row r="272" spans="1:20" ht="13.8" x14ac:dyDescent="0.3">
      <c r="A272" s="18">
        <v>270</v>
      </c>
      <c r="B272" s="19" t="s">
        <v>333</v>
      </c>
      <c r="C272" s="20" t="s">
        <v>62</v>
      </c>
      <c r="D272" s="21">
        <v>4.0999999999999996</v>
      </c>
      <c r="E272" s="22">
        <v>1.4</v>
      </c>
      <c r="F272" s="23">
        <v>0.43</v>
      </c>
      <c r="G272" s="24">
        <v>3.64</v>
      </c>
      <c r="H272" s="22">
        <v>1.63</v>
      </c>
      <c r="I272" s="25">
        <v>0.54</v>
      </c>
      <c r="J272" s="26">
        <v>3.54</v>
      </c>
      <c r="K272" s="27">
        <v>1.87</v>
      </c>
      <c r="L272" s="25">
        <v>0.89</v>
      </c>
      <c r="M272" s="24">
        <v>3</v>
      </c>
      <c r="N272" s="28">
        <v>1.64</v>
      </c>
      <c r="O272" s="25">
        <v>1.28</v>
      </c>
      <c r="P272" s="26">
        <v>3.45</v>
      </c>
      <c r="Q272" s="22">
        <v>1.33</v>
      </c>
      <c r="R272" s="29">
        <v>1.65</v>
      </c>
      <c r="S272" s="26">
        <v>3.68</v>
      </c>
      <c r="T272" s="30">
        <v>100</v>
      </c>
    </row>
    <row r="273" spans="1:20" ht="13.8" x14ac:dyDescent="0.3">
      <c r="A273" s="5">
        <v>271</v>
      </c>
      <c r="B273" s="6" t="s">
        <v>334</v>
      </c>
      <c r="C273" s="7" t="s">
        <v>58</v>
      </c>
      <c r="D273" s="8">
        <v>4.0999999999999996</v>
      </c>
      <c r="E273" s="9">
        <v>1.28</v>
      </c>
      <c r="F273" s="10">
        <v>0.47</v>
      </c>
      <c r="G273" s="11">
        <v>2.65</v>
      </c>
      <c r="H273" s="9">
        <v>1.43</v>
      </c>
      <c r="I273" s="12">
        <v>0.52</v>
      </c>
      <c r="J273" s="13">
        <v>2.88</v>
      </c>
      <c r="K273" s="14">
        <v>1.62</v>
      </c>
      <c r="L273" s="12">
        <v>0.68</v>
      </c>
      <c r="M273" s="11">
        <v>2.9</v>
      </c>
      <c r="N273" s="15">
        <v>1.48</v>
      </c>
      <c r="O273" s="12">
        <v>1.06</v>
      </c>
      <c r="P273" s="13">
        <v>3.48</v>
      </c>
      <c r="Q273" s="9">
        <v>1.28</v>
      </c>
      <c r="R273" s="16">
        <v>1.82</v>
      </c>
      <c r="S273" s="13">
        <v>3.74</v>
      </c>
      <c r="T273" s="17">
        <v>100</v>
      </c>
    </row>
    <row r="274" spans="1:20" ht="13.8" x14ac:dyDescent="0.3">
      <c r="A274" s="18">
        <v>272</v>
      </c>
      <c r="B274" s="19" t="s">
        <v>335</v>
      </c>
      <c r="C274" s="20" t="s">
        <v>62</v>
      </c>
      <c r="D274" s="21">
        <v>4.0999999999999996</v>
      </c>
      <c r="E274" s="22">
        <v>1.31</v>
      </c>
      <c r="F274" s="23">
        <v>0.43</v>
      </c>
      <c r="G274" s="24">
        <v>4.4800000000000004</v>
      </c>
      <c r="H274" s="22">
        <v>1.54</v>
      </c>
      <c r="I274" s="25">
        <v>0.53</v>
      </c>
      <c r="J274" s="26">
        <v>4.45</v>
      </c>
      <c r="K274" s="27">
        <v>2.08</v>
      </c>
      <c r="L274" s="25">
        <v>0.9</v>
      </c>
      <c r="M274" s="24">
        <v>3.69</v>
      </c>
      <c r="N274" s="28">
        <v>1.8</v>
      </c>
      <c r="O274" s="25">
        <v>1.28</v>
      </c>
      <c r="P274" s="26">
        <v>4.2699999999999996</v>
      </c>
      <c r="Q274" s="22">
        <v>1.43</v>
      </c>
      <c r="R274" s="29">
        <v>1.88</v>
      </c>
      <c r="S274" s="26">
        <v>4.43</v>
      </c>
      <c r="T274" s="30">
        <v>100</v>
      </c>
    </row>
    <row r="275" spans="1:20" ht="13.8" x14ac:dyDescent="0.3">
      <c r="A275" s="5">
        <v>273</v>
      </c>
      <c r="B275" s="6" t="s">
        <v>335</v>
      </c>
      <c r="C275" s="7" t="s">
        <v>94</v>
      </c>
      <c r="D275" s="8">
        <v>4.2</v>
      </c>
      <c r="E275" s="9">
        <v>1.66</v>
      </c>
      <c r="F275" s="10">
        <v>0.51</v>
      </c>
      <c r="G275" s="11">
        <v>3.59</v>
      </c>
      <c r="H275" s="9">
        <v>1.66</v>
      </c>
      <c r="I275" s="12">
        <v>0.56999999999999995</v>
      </c>
      <c r="J275" s="13">
        <v>3.04</v>
      </c>
      <c r="K275" s="14">
        <v>1.78</v>
      </c>
      <c r="L275" s="12">
        <v>0.74</v>
      </c>
      <c r="M275" s="11">
        <v>2.86</v>
      </c>
      <c r="N275" s="15">
        <v>1.76</v>
      </c>
      <c r="O275" s="12">
        <v>1.07</v>
      </c>
      <c r="P275" s="13">
        <v>3.77</v>
      </c>
      <c r="Q275" s="9">
        <v>1.57</v>
      </c>
      <c r="R275" s="16">
        <v>1.79</v>
      </c>
      <c r="S275" s="13">
        <v>4.18</v>
      </c>
      <c r="T275" s="17">
        <v>100</v>
      </c>
    </row>
    <row r="276" spans="1:20" ht="27.6" x14ac:dyDescent="0.3">
      <c r="A276" s="18">
        <v>274</v>
      </c>
      <c r="B276" s="33" t="s">
        <v>336</v>
      </c>
      <c r="C276" s="20" t="s">
        <v>88</v>
      </c>
      <c r="D276" s="21">
        <v>4.0999999999999996</v>
      </c>
      <c r="E276" s="22">
        <v>1.31</v>
      </c>
      <c r="F276" s="23">
        <v>0.43</v>
      </c>
      <c r="G276" s="24">
        <v>4.51</v>
      </c>
      <c r="H276" s="22">
        <v>1.54</v>
      </c>
      <c r="I276" s="25">
        <v>0.53</v>
      </c>
      <c r="J276" s="26">
        <v>4.45</v>
      </c>
      <c r="K276" s="27">
        <v>1.88</v>
      </c>
      <c r="L276" s="25">
        <v>0.9</v>
      </c>
      <c r="M276" s="24">
        <v>3.69</v>
      </c>
      <c r="N276" s="28">
        <v>1.75</v>
      </c>
      <c r="O276" s="25">
        <v>1.28</v>
      </c>
      <c r="P276" s="26">
        <v>4.2699999999999996</v>
      </c>
      <c r="Q276" s="22">
        <v>1.43</v>
      </c>
      <c r="R276" s="29">
        <v>1.7</v>
      </c>
      <c r="S276" s="26">
        <v>4.43</v>
      </c>
      <c r="T276" s="30">
        <v>100</v>
      </c>
    </row>
    <row r="277" spans="1:20" ht="27.6" x14ac:dyDescent="0.3">
      <c r="A277" s="5">
        <v>275</v>
      </c>
      <c r="B277" s="34" t="s">
        <v>337</v>
      </c>
      <c r="C277" s="7" t="s">
        <v>66</v>
      </c>
      <c r="D277" s="8">
        <v>4.0999999999999996</v>
      </c>
      <c r="E277" s="9">
        <v>1.39</v>
      </c>
      <c r="F277" s="10">
        <v>0.47</v>
      </c>
      <c r="G277" s="11">
        <v>2.5499999999999998</v>
      </c>
      <c r="H277" s="9">
        <v>1.43</v>
      </c>
      <c r="I277" s="12">
        <v>0.52</v>
      </c>
      <c r="J277" s="13">
        <v>2.5299999999999998</v>
      </c>
      <c r="K277" s="14">
        <v>1.53</v>
      </c>
      <c r="L277" s="12">
        <v>0.68</v>
      </c>
      <c r="M277" s="11">
        <v>2.61</v>
      </c>
      <c r="N277" s="15">
        <v>1.55</v>
      </c>
      <c r="O277" s="12">
        <v>0.83</v>
      </c>
      <c r="P277" s="13">
        <v>3.25</v>
      </c>
      <c r="Q277" s="9">
        <v>1.32</v>
      </c>
      <c r="R277" s="16">
        <v>1.56</v>
      </c>
      <c r="S277" s="13">
        <v>3.47</v>
      </c>
      <c r="T277" s="17">
        <v>100</v>
      </c>
    </row>
    <row r="278" spans="1:20" ht="27.6" x14ac:dyDescent="0.3">
      <c r="A278" s="18">
        <v>276</v>
      </c>
      <c r="B278" s="19" t="s">
        <v>338</v>
      </c>
      <c r="C278" s="20" t="s">
        <v>111</v>
      </c>
      <c r="D278" s="21">
        <v>4.0999999999999996</v>
      </c>
      <c r="E278" s="22">
        <v>1.39</v>
      </c>
      <c r="F278" s="23">
        <v>0.47</v>
      </c>
      <c r="G278" s="24">
        <v>2.54</v>
      </c>
      <c r="H278" s="22">
        <v>1.43</v>
      </c>
      <c r="I278" s="25">
        <v>0.52</v>
      </c>
      <c r="J278" s="26">
        <v>2.5299999999999998</v>
      </c>
      <c r="K278" s="27">
        <v>1.53</v>
      </c>
      <c r="L278" s="25">
        <v>0.68</v>
      </c>
      <c r="M278" s="24">
        <v>2.6</v>
      </c>
      <c r="N278" s="28">
        <v>1.55</v>
      </c>
      <c r="O278" s="25">
        <v>0.79</v>
      </c>
      <c r="P278" s="26">
        <v>3.25</v>
      </c>
      <c r="Q278" s="22">
        <v>1.32</v>
      </c>
      <c r="R278" s="29">
        <v>1.28</v>
      </c>
      <c r="S278" s="26">
        <v>3.36</v>
      </c>
      <c r="T278" s="30">
        <v>100</v>
      </c>
    </row>
    <row r="279" spans="1:20" ht="27.6" x14ac:dyDescent="0.3">
      <c r="A279" s="5">
        <v>277</v>
      </c>
      <c r="B279" s="34" t="s">
        <v>339</v>
      </c>
      <c r="C279" s="7" t="s">
        <v>60</v>
      </c>
      <c r="D279" s="8">
        <v>4.0999999999999996</v>
      </c>
      <c r="E279" s="9">
        <v>1.19</v>
      </c>
      <c r="F279" s="10">
        <v>0.43</v>
      </c>
      <c r="G279" s="11">
        <v>2.5</v>
      </c>
      <c r="H279" s="9">
        <v>1.51</v>
      </c>
      <c r="I279" s="12">
        <v>0.48</v>
      </c>
      <c r="J279" s="13">
        <v>2.4500000000000002</v>
      </c>
      <c r="K279" s="14">
        <v>1.49</v>
      </c>
      <c r="L279" s="12">
        <v>0.62</v>
      </c>
      <c r="M279" s="11">
        <v>2.48</v>
      </c>
      <c r="N279" s="15">
        <v>1.38</v>
      </c>
      <c r="O279" s="12">
        <v>0.72</v>
      </c>
      <c r="P279" s="13">
        <v>2.76</v>
      </c>
      <c r="Q279" s="9">
        <v>1.1599999999999999</v>
      </c>
      <c r="R279" s="16">
        <v>1.31</v>
      </c>
      <c r="S279" s="13">
        <v>3.31</v>
      </c>
      <c r="T279" s="17">
        <v>100</v>
      </c>
    </row>
    <row r="280" spans="1:20" ht="13.8" x14ac:dyDescent="0.3">
      <c r="A280" s="18">
        <v>278</v>
      </c>
      <c r="B280" s="19" t="s">
        <v>340</v>
      </c>
      <c r="C280" s="20" t="s">
        <v>111</v>
      </c>
      <c r="D280" s="21">
        <v>4.0999999999999996</v>
      </c>
      <c r="E280" s="22">
        <v>1.48</v>
      </c>
      <c r="F280" s="23">
        <v>0.47</v>
      </c>
      <c r="G280" s="24">
        <v>2.57</v>
      </c>
      <c r="H280" s="22">
        <v>1.48</v>
      </c>
      <c r="I280" s="25">
        <v>0.52</v>
      </c>
      <c r="J280" s="26">
        <v>2.57</v>
      </c>
      <c r="K280" s="27">
        <v>1.6</v>
      </c>
      <c r="L280" s="25">
        <v>0.68</v>
      </c>
      <c r="M280" s="24">
        <v>2.66</v>
      </c>
      <c r="N280" s="28">
        <v>1.61</v>
      </c>
      <c r="O280" s="25">
        <v>0.84</v>
      </c>
      <c r="P280" s="26">
        <v>3.25</v>
      </c>
      <c r="Q280" s="22">
        <v>1.39</v>
      </c>
      <c r="R280" s="29">
        <v>1.39</v>
      </c>
      <c r="S280" s="26">
        <v>3.88</v>
      </c>
      <c r="T280" s="30">
        <v>100</v>
      </c>
    </row>
    <row r="281" spans="1:20" ht="27.6" x14ac:dyDescent="0.3">
      <c r="A281" s="5">
        <v>279</v>
      </c>
      <c r="B281" s="34" t="s">
        <v>341</v>
      </c>
      <c r="C281" s="7" t="s">
        <v>68</v>
      </c>
      <c r="D281" s="8">
        <v>4.0999999999999996</v>
      </c>
      <c r="E281" s="9">
        <v>1.28</v>
      </c>
      <c r="F281" s="10">
        <v>0.47</v>
      </c>
      <c r="G281" s="11">
        <v>2.48</v>
      </c>
      <c r="H281" s="9">
        <v>1.43</v>
      </c>
      <c r="I281" s="12">
        <v>0.52</v>
      </c>
      <c r="J281" s="13">
        <v>2.44</v>
      </c>
      <c r="K281" s="14">
        <v>1.54</v>
      </c>
      <c r="L281" s="12">
        <v>0.68</v>
      </c>
      <c r="M281" s="11">
        <v>2.69</v>
      </c>
      <c r="N281" s="15">
        <v>1.46</v>
      </c>
      <c r="O281" s="12">
        <v>0.89</v>
      </c>
      <c r="P281" s="13">
        <v>3.26</v>
      </c>
      <c r="Q281" s="9">
        <v>1.28</v>
      </c>
      <c r="R281" s="16">
        <v>1.67</v>
      </c>
      <c r="S281" s="13">
        <v>3.49</v>
      </c>
      <c r="T281" s="17">
        <v>100</v>
      </c>
    </row>
    <row r="282" spans="1:20" ht="13.8" x14ac:dyDescent="0.3">
      <c r="A282" s="5">
        <v>280</v>
      </c>
      <c r="B282" s="6" t="s">
        <v>342</v>
      </c>
      <c r="C282" s="7" t="s">
        <v>111</v>
      </c>
      <c r="D282" s="8">
        <v>4.0999999999999996</v>
      </c>
      <c r="E282" s="9">
        <v>1.52</v>
      </c>
      <c r="F282" s="10">
        <v>0.47</v>
      </c>
      <c r="G282" s="11">
        <v>2.78</v>
      </c>
      <c r="H282" s="9">
        <v>1.52</v>
      </c>
      <c r="I282" s="12">
        <v>0.52</v>
      </c>
      <c r="J282" s="13">
        <v>2.59</v>
      </c>
      <c r="K282" s="14">
        <v>1.67</v>
      </c>
      <c r="L282" s="12">
        <v>0.68</v>
      </c>
      <c r="M282" s="11">
        <v>2.69</v>
      </c>
      <c r="N282" s="15">
        <v>1.67</v>
      </c>
      <c r="O282" s="12">
        <v>0.91</v>
      </c>
      <c r="P282" s="13">
        <v>3.67</v>
      </c>
      <c r="Q282" s="9">
        <v>1.5</v>
      </c>
      <c r="R282" s="16">
        <v>1.49</v>
      </c>
      <c r="S282" s="13">
        <v>3.91</v>
      </c>
      <c r="T282" s="17">
        <v>100</v>
      </c>
    </row>
    <row r="283" spans="1:20" ht="27.6" x14ac:dyDescent="0.3">
      <c r="A283" s="18">
        <v>281</v>
      </c>
      <c r="B283" s="33" t="s">
        <v>343</v>
      </c>
      <c r="C283" s="20" t="s">
        <v>58</v>
      </c>
      <c r="D283" s="21">
        <v>4.0999999999999996</v>
      </c>
      <c r="E283" s="22">
        <v>1.34</v>
      </c>
      <c r="F283" s="23">
        <v>0.47</v>
      </c>
      <c r="G283" s="24">
        <v>2.5</v>
      </c>
      <c r="H283" s="22">
        <v>1.43</v>
      </c>
      <c r="I283" s="25">
        <v>0.52</v>
      </c>
      <c r="J283" s="26">
        <v>2.52</v>
      </c>
      <c r="K283" s="27">
        <v>1.53</v>
      </c>
      <c r="L283" s="25">
        <v>0.68</v>
      </c>
      <c r="M283" s="24">
        <v>2.56</v>
      </c>
      <c r="N283" s="28">
        <v>1.51</v>
      </c>
      <c r="O283" s="25">
        <v>0.79</v>
      </c>
      <c r="P283" s="26">
        <v>3.34</v>
      </c>
      <c r="Q283" s="22">
        <v>1.28</v>
      </c>
      <c r="R283" s="29">
        <v>1.29</v>
      </c>
      <c r="S283" s="26">
        <v>3.66</v>
      </c>
      <c r="T283" s="30">
        <v>100</v>
      </c>
    </row>
    <row r="284" spans="1:20" ht="13.8" x14ac:dyDescent="0.3">
      <c r="A284" s="5">
        <v>282</v>
      </c>
      <c r="B284" s="6" t="s">
        <v>344</v>
      </c>
      <c r="C284" s="7" t="s">
        <v>62</v>
      </c>
      <c r="D284" s="32">
        <v>3</v>
      </c>
      <c r="E284" s="9">
        <v>0.94</v>
      </c>
      <c r="F284" s="10">
        <v>0.37</v>
      </c>
      <c r="G284" s="11">
        <v>2.69</v>
      </c>
      <c r="H284" s="9">
        <v>1.1399999999999999</v>
      </c>
      <c r="I284" s="12">
        <v>0.41</v>
      </c>
      <c r="J284" s="13">
        <v>2.39</v>
      </c>
      <c r="K284" s="14">
        <v>1.49</v>
      </c>
      <c r="L284" s="12">
        <v>0.56999999999999995</v>
      </c>
      <c r="M284" s="11">
        <v>2.27</v>
      </c>
      <c r="N284" s="15">
        <v>1.35</v>
      </c>
      <c r="O284" s="12">
        <v>0.8</v>
      </c>
      <c r="P284" s="13">
        <v>2.68</v>
      </c>
      <c r="Q284" s="9">
        <v>1.19</v>
      </c>
      <c r="R284" s="16">
        <v>1.48</v>
      </c>
      <c r="S284" s="13">
        <v>2.85</v>
      </c>
      <c r="T284" s="17">
        <v>100</v>
      </c>
    </row>
    <row r="285" spans="1:20" ht="27.6" x14ac:dyDescent="0.3">
      <c r="A285" s="18">
        <v>283</v>
      </c>
      <c r="B285" s="33" t="s">
        <v>345</v>
      </c>
      <c r="C285" s="20" t="s">
        <v>83</v>
      </c>
      <c r="D285" s="21">
        <v>4.0999999999999996</v>
      </c>
      <c r="E285" s="22">
        <v>1.28</v>
      </c>
      <c r="F285" s="23">
        <v>0.47</v>
      </c>
      <c r="G285" s="24">
        <v>2.77</v>
      </c>
      <c r="H285" s="22">
        <v>1.43</v>
      </c>
      <c r="I285" s="25">
        <v>0.52</v>
      </c>
      <c r="J285" s="26">
        <v>2.88</v>
      </c>
      <c r="K285" s="27">
        <v>1.57</v>
      </c>
      <c r="L285" s="25">
        <v>0.71</v>
      </c>
      <c r="M285" s="24">
        <v>2.9</v>
      </c>
      <c r="N285" s="28">
        <v>1.57</v>
      </c>
      <c r="O285" s="25">
        <v>1.19</v>
      </c>
      <c r="P285" s="26">
        <v>3.48</v>
      </c>
      <c r="Q285" s="22">
        <v>1.3</v>
      </c>
      <c r="R285" s="29">
        <v>1.82</v>
      </c>
      <c r="S285" s="26">
        <v>3.75</v>
      </c>
      <c r="T285" s="30">
        <v>100</v>
      </c>
    </row>
    <row r="286" spans="1:20" ht="13.8" x14ac:dyDescent="0.3">
      <c r="A286" s="5">
        <v>284</v>
      </c>
      <c r="B286" s="6" t="s">
        <v>346</v>
      </c>
      <c r="C286" s="7" t="s">
        <v>118</v>
      </c>
      <c r="D286" s="8">
        <v>4.0999999999999996</v>
      </c>
      <c r="E286" s="9">
        <v>1.1399999999999999</v>
      </c>
      <c r="F286" s="10">
        <v>0.43</v>
      </c>
      <c r="G286" s="11">
        <v>3.12</v>
      </c>
      <c r="H286" s="9">
        <v>1.38</v>
      </c>
      <c r="I286" s="12">
        <v>0.48</v>
      </c>
      <c r="J286" s="13">
        <v>3.43</v>
      </c>
      <c r="K286" s="14">
        <v>1.78</v>
      </c>
      <c r="L286" s="12">
        <v>0.71</v>
      </c>
      <c r="M286" s="11">
        <v>2.9</v>
      </c>
      <c r="N286" s="15">
        <v>1.57</v>
      </c>
      <c r="O286" s="12">
        <v>1.19</v>
      </c>
      <c r="P286" s="13">
        <v>3.48</v>
      </c>
      <c r="Q286" s="9">
        <v>1.3</v>
      </c>
      <c r="R286" s="16">
        <v>1.65</v>
      </c>
      <c r="S286" s="13">
        <v>3.75</v>
      </c>
      <c r="T286" s="17">
        <v>100</v>
      </c>
    </row>
    <row r="287" spans="1:20" ht="27.6" x14ac:dyDescent="0.3">
      <c r="A287" s="18">
        <v>285</v>
      </c>
      <c r="B287" s="33" t="s">
        <v>347</v>
      </c>
      <c r="C287" s="20" t="s">
        <v>111</v>
      </c>
      <c r="D287" s="21">
        <v>4.0999999999999996</v>
      </c>
      <c r="E287" s="22">
        <v>1.4</v>
      </c>
      <c r="F287" s="23">
        <v>0.47</v>
      </c>
      <c r="G287" s="24">
        <v>2.56</v>
      </c>
      <c r="H287" s="22">
        <v>1.43</v>
      </c>
      <c r="I287" s="25">
        <v>0.52</v>
      </c>
      <c r="J287" s="26">
        <v>2.5499999999999998</v>
      </c>
      <c r="K287" s="27">
        <v>1.54</v>
      </c>
      <c r="L287" s="25">
        <v>0.68</v>
      </c>
      <c r="M287" s="24">
        <v>2.62</v>
      </c>
      <c r="N287" s="28">
        <v>1.55</v>
      </c>
      <c r="O287" s="25">
        <v>0.82</v>
      </c>
      <c r="P287" s="26">
        <v>3.27</v>
      </c>
      <c r="Q287" s="22">
        <v>1.33</v>
      </c>
      <c r="R287" s="29">
        <v>1.34</v>
      </c>
      <c r="S287" s="26">
        <v>3.56</v>
      </c>
      <c r="T287" s="30">
        <v>100</v>
      </c>
    </row>
    <row r="288" spans="1:20" ht="13.8" x14ac:dyDescent="0.3">
      <c r="A288" s="5">
        <v>286</v>
      </c>
      <c r="B288" s="6" t="s">
        <v>348</v>
      </c>
      <c r="C288" s="7" t="s">
        <v>91</v>
      </c>
      <c r="D288" s="8">
        <v>4.2</v>
      </c>
      <c r="E288" s="9">
        <v>1.63</v>
      </c>
      <c r="F288" s="10">
        <v>0.51</v>
      </c>
      <c r="G288" s="11">
        <v>3.44</v>
      </c>
      <c r="H288" s="9">
        <v>1.63</v>
      </c>
      <c r="I288" s="12">
        <v>0.56999999999999995</v>
      </c>
      <c r="J288" s="13">
        <v>3.08</v>
      </c>
      <c r="K288" s="14">
        <v>1.76</v>
      </c>
      <c r="L288" s="12">
        <v>0.84</v>
      </c>
      <c r="M288" s="11">
        <v>3.27</v>
      </c>
      <c r="N288" s="15">
        <v>1.76</v>
      </c>
      <c r="O288" s="12">
        <v>1.26</v>
      </c>
      <c r="P288" s="13">
        <v>4.3499999999999996</v>
      </c>
      <c r="Q288" s="9">
        <v>1.58</v>
      </c>
      <c r="R288" s="16">
        <v>1.98</v>
      </c>
      <c r="S288" s="13">
        <v>4.41</v>
      </c>
      <c r="T288" s="17">
        <v>110</v>
      </c>
    </row>
    <row r="289" spans="1:20" ht="27.6" x14ac:dyDescent="0.3">
      <c r="A289" s="18">
        <v>287</v>
      </c>
      <c r="B289" s="33" t="s">
        <v>349</v>
      </c>
      <c r="C289" s="20" t="s">
        <v>75</v>
      </c>
      <c r="D289" s="21">
        <v>4.0999999999999996</v>
      </c>
      <c r="E289" s="22">
        <v>1.38</v>
      </c>
      <c r="F289" s="23">
        <v>0.47</v>
      </c>
      <c r="G289" s="24">
        <v>2.5499999999999998</v>
      </c>
      <c r="H289" s="22">
        <v>1.43</v>
      </c>
      <c r="I289" s="25">
        <v>0.52</v>
      </c>
      <c r="J289" s="26">
        <v>2.5299999999999998</v>
      </c>
      <c r="K289" s="27">
        <v>1.8</v>
      </c>
      <c r="L289" s="25">
        <v>0.68</v>
      </c>
      <c r="M289" s="24">
        <v>2.69</v>
      </c>
      <c r="N289" s="28">
        <v>1.56</v>
      </c>
      <c r="O289" s="25">
        <v>1.08</v>
      </c>
      <c r="P289" s="26">
        <v>3.27</v>
      </c>
      <c r="Q289" s="22">
        <v>1.32</v>
      </c>
      <c r="R289" s="29">
        <v>1.82</v>
      </c>
      <c r="S289" s="26">
        <v>3.51</v>
      </c>
      <c r="T289" s="30">
        <v>100</v>
      </c>
    </row>
    <row r="290" spans="1:20" ht="13.8" x14ac:dyDescent="0.3">
      <c r="A290" s="5">
        <v>288</v>
      </c>
      <c r="B290" s="6" t="s">
        <v>350</v>
      </c>
      <c r="C290" s="7" t="s">
        <v>88</v>
      </c>
      <c r="D290" s="8">
        <v>4.0999999999999996</v>
      </c>
      <c r="E290" s="9">
        <v>1.36</v>
      </c>
      <c r="F290" s="10">
        <v>0.43</v>
      </c>
      <c r="G290" s="11">
        <v>4.51</v>
      </c>
      <c r="H290" s="9">
        <v>1.59</v>
      </c>
      <c r="I290" s="12">
        <v>0.55000000000000004</v>
      </c>
      <c r="J290" s="13">
        <v>4.45</v>
      </c>
      <c r="K290" s="14">
        <v>2.15</v>
      </c>
      <c r="L290" s="12">
        <v>0.93</v>
      </c>
      <c r="M290" s="11">
        <v>3.69</v>
      </c>
      <c r="N290" s="15">
        <v>1.85</v>
      </c>
      <c r="O290" s="12">
        <v>1.28</v>
      </c>
      <c r="P290" s="13">
        <v>4.26</v>
      </c>
      <c r="Q290" s="9">
        <v>1.49</v>
      </c>
      <c r="R290" s="16">
        <v>1.95</v>
      </c>
      <c r="S290" s="13">
        <v>4.41</v>
      </c>
      <c r="T290" s="17">
        <v>100</v>
      </c>
    </row>
    <row r="291" spans="1:20" ht="13.8" x14ac:dyDescent="0.3">
      <c r="A291" s="18">
        <v>289</v>
      </c>
      <c r="B291" s="19" t="s">
        <v>351</v>
      </c>
      <c r="C291" s="20" t="s">
        <v>62</v>
      </c>
      <c r="D291" s="31">
        <v>3</v>
      </c>
      <c r="E291" s="22">
        <v>0.94</v>
      </c>
      <c r="F291" s="23">
        <v>0.37</v>
      </c>
      <c r="G291" s="24">
        <v>2.85</v>
      </c>
      <c r="H291" s="22">
        <v>1.05</v>
      </c>
      <c r="I291" s="25">
        <v>0.41</v>
      </c>
      <c r="J291" s="26">
        <v>2.97</v>
      </c>
      <c r="K291" s="27">
        <v>1.1200000000000001</v>
      </c>
      <c r="L291" s="25">
        <v>0.56999999999999995</v>
      </c>
      <c r="M291" s="24">
        <v>2.98</v>
      </c>
      <c r="N291" s="28">
        <v>1.1499999999999999</v>
      </c>
      <c r="O291" s="25">
        <v>0.76</v>
      </c>
      <c r="P291" s="26">
        <v>3.32</v>
      </c>
      <c r="Q291" s="22">
        <v>1.07</v>
      </c>
      <c r="R291" s="29">
        <v>1.45</v>
      </c>
      <c r="S291" s="26">
        <v>3.57</v>
      </c>
      <c r="T291" s="30">
        <v>100</v>
      </c>
    </row>
    <row r="292" spans="1:20" ht="27.6" x14ac:dyDescent="0.3">
      <c r="A292" s="5">
        <v>290</v>
      </c>
      <c r="B292" s="34" t="s">
        <v>352</v>
      </c>
      <c r="C292" s="7" t="s">
        <v>137</v>
      </c>
      <c r="D292" s="8">
        <v>4.2</v>
      </c>
      <c r="E292" s="9">
        <v>1.68</v>
      </c>
      <c r="F292" s="10">
        <v>0.51</v>
      </c>
      <c r="G292" s="11">
        <v>3.57</v>
      </c>
      <c r="H292" s="9">
        <v>1.68</v>
      </c>
      <c r="I292" s="12">
        <v>0.56999999999999995</v>
      </c>
      <c r="J292" s="13">
        <v>3.06</v>
      </c>
      <c r="K292" s="14">
        <v>1.8</v>
      </c>
      <c r="L292" s="12">
        <v>0.77</v>
      </c>
      <c r="M292" s="11">
        <v>3.1</v>
      </c>
      <c r="N292" s="15">
        <v>1.78</v>
      </c>
      <c r="O292" s="12">
        <v>1.17</v>
      </c>
      <c r="P292" s="13">
        <v>3.85</v>
      </c>
      <c r="Q292" s="9">
        <v>1.58</v>
      </c>
      <c r="R292" s="16">
        <v>1.95</v>
      </c>
      <c r="S292" s="13">
        <v>4.16</v>
      </c>
      <c r="T292" s="17">
        <v>100</v>
      </c>
    </row>
    <row r="293" spans="1:20" ht="27.6" x14ac:dyDescent="0.3">
      <c r="A293" s="18">
        <v>291</v>
      </c>
      <c r="B293" s="33" t="s">
        <v>353</v>
      </c>
      <c r="C293" s="20" t="s">
        <v>184</v>
      </c>
      <c r="D293" s="21">
        <v>4.0999999999999996</v>
      </c>
      <c r="E293" s="22">
        <v>1.28</v>
      </c>
      <c r="F293" s="23">
        <v>0.47</v>
      </c>
      <c r="G293" s="24">
        <v>3.39</v>
      </c>
      <c r="H293" s="22">
        <v>1.43</v>
      </c>
      <c r="I293" s="25">
        <v>0.52</v>
      </c>
      <c r="J293" s="26">
        <v>3.68</v>
      </c>
      <c r="K293" s="27">
        <v>1.53</v>
      </c>
      <c r="L293" s="25">
        <v>0.68</v>
      </c>
      <c r="M293" s="24">
        <v>3.71</v>
      </c>
      <c r="N293" s="28">
        <v>1.43</v>
      </c>
      <c r="O293" s="25">
        <v>0.95</v>
      </c>
      <c r="P293" s="26">
        <v>4.26</v>
      </c>
      <c r="Q293" s="22">
        <v>1.28</v>
      </c>
      <c r="R293" s="29">
        <v>1.82</v>
      </c>
      <c r="S293" s="26">
        <v>4.38</v>
      </c>
      <c r="T293" s="30">
        <v>100</v>
      </c>
    </row>
    <row r="294" spans="1:20" ht="27.6" x14ac:dyDescent="0.3">
      <c r="A294" s="5">
        <v>292</v>
      </c>
      <c r="B294" s="6" t="s">
        <v>354</v>
      </c>
      <c r="C294" s="7" t="s">
        <v>66</v>
      </c>
      <c r="D294" s="8">
        <v>4.0999999999999996</v>
      </c>
      <c r="E294" s="9">
        <v>1.34</v>
      </c>
      <c r="F294" s="10">
        <v>0.47</v>
      </c>
      <c r="G294" s="11">
        <v>2.5</v>
      </c>
      <c r="H294" s="9">
        <v>1.43</v>
      </c>
      <c r="I294" s="12">
        <v>0.52</v>
      </c>
      <c r="J294" s="13">
        <v>2.57</v>
      </c>
      <c r="K294" s="14">
        <v>1.8</v>
      </c>
      <c r="L294" s="12">
        <v>0.68</v>
      </c>
      <c r="M294" s="11">
        <v>2.69</v>
      </c>
      <c r="N294" s="15">
        <v>1.56</v>
      </c>
      <c r="O294" s="12">
        <v>1.08</v>
      </c>
      <c r="P294" s="13">
        <v>3.27</v>
      </c>
      <c r="Q294" s="9">
        <v>1.29</v>
      </c>
      <c r="R294" s="16">
        <v>1.82</v>
      </c>
      <c r="S294" s="13">
        <v>3.51</v>
      </c>
      <c r="T294" s="17">
        <v>100</v>
      </c>
    </row>
    <row r="295" spans="1:20" ht="27.6" x14ac:dyDescent="0.3">
      <c r="A295" s="18">
        <v>293</v>
      </c>
      <c r="B295" s="33" t="s">
        <v>355</v>
      </c>
      <c r="C295" s="20" t="s">
        <v>111</v>
      </c>
      <c r="D295" s="21">
        <v>4.0999999999999996</v>
      </c>
      <c r="E295" s="22">
        <v>1.39</v>
      </c>
      <c r="F295" s="23">
        <v>0.47</v>
      </c>
      <c r="G295" s="24">
        <v>2.57</v>
      </c>
      <c r="H295" s="22">
        <v>1.43</v>
      </c>
      <c r="I295" s="25">
        <v>0.52</v>
      </c>
      <c r="J295" s="26">
        <v>2.54</v>
      </c>
      <c r="K295" s="27">
        <v>1.53</v>
      </c>
      <c r="L295" s="25">
        <v>0.68</v>
      </c>
      <c r="M295" s="24">
        <v>2.62</v>
      </c>
      <c r="N295" s="28">
        <v>1.55</v>
      </c>
      <c r="O295" s="25">
        <v>0.83</v>
      </c>
      <c r="P295" s="26">
        <v>3.27</v>
      </c>
      <c r="Q295" s="22">
        <v>1.33</v>
      </c>
      <c r="R295" s="29">
        <v>1.36</v>
      </c>
      <c r="S295" s="26">
        <v>3.62</v>
      </c>
      <c r="T295" s="30">
        <v>100</v>
      </c>
    </row>
    <row r="296" spans="1:20" ht="13.8" x14ac:dyDescent="0.3">
      <c r="A296" s="5">
        <v>294</v>
      </c>
      <c r="B296" s="6" t="s">
        <v>356</v>
      </c>
      <c r="C296" s="7" t="s">
        <v>88</v>
      </c>
      <c r="D296" s="32">
        <v>3</v>
      </c>
      <c r="E296" s="9">
        <v>0.94</v>
      </c>
      <c r="F296" s="10">
        <v>0.37</v>
      </c>
      <c r="G296" s="11">
        <v>4.49</v>
      </c>
      <c r="H296" s="9">
        <v>1.0900000000000001</v>
      </c>
      <c r="I296" s="12">
        <v>0.41</v>
      </c>
      <c r="J296" s="13">
        <v>4.4000000000000004</v>
      </c>
      <c r="K296" s="14">
        <v>1.34</v>
      </c>
      <c r="L296" s="12">
        <v>0.63</v>
      </c>
      <c r="M296" s="11">
        <v>3.7</v>
      </c>
      <c r="N296" s="15">
        <v>1.34</v>
      </c>
      <c r="O296" s="12">
        <v>0.99</v>
      </c>
      <c r="P296" s="13">
        <v>4.26</v>
      </c>
      <c r="Q296" s="9">
        <v>1.2</v>
      </c>
      <c r="R296" s="16">
        <v>1.55</v>
      </c>
      <c r="S296" s="13">
        <v>4.4000000000000004</v>
      </c>
      <c r="T296" s="17">
        <v>110</v>
      </c>
    </row>
    <row r="297" spans="1:20" ht="27.6" x14ac:dyDescent="0.3">
      <c r="A297" s="18">
        <v>295</v>
      </c>
      <c r="B297" s="33" t="s">
        <v>357</v>
      </c>
      <c r="C297" s="20" t="s">
        <v>184</v>
      </c>
      <c r="D297" s="21">
        <v>4.0999999999999996</v>
      </c>
      <c r="E297" s="22">
        <v>1.28</v>
      </c>
      <c r="F297" s="23">
        <v>0.47</v>
      </c>
      <c r="G297" s="24">
        <v>2.48</v>
      </c>
      <c r="H297" s="22">
        <v>1.43</v>
      </c>
      <c r="I297" s="25">
        <v>0.52</v>
      </c>
      <c r="J297" s="26">
        <v>2.5499999999999998</v>
      </c>
      <c r="K297" s="27">
        <v>1.53</v>
      </c>
      <c r="L297" s="25">
        <v>0.68</v>
      </c>
      <c r="M297" s="24">
        <v>2.86</v>
      </c>
      <c r="N297" s="28">
        <v>1.43</v>
      </c>
      <c r="O297" s="25">
        <v>0.79</v>
      </c>
      <c r="P297" s="26">
        <v>4.03</v>
      </c>
      <c r="Q297" s="22">
        <v>1.28</v>
      </c>
      <c r="R297" s="29">
        <v>1.42</v>
      </c>
      <c r="S297" s="26">
        <v>4.24</v>
      </c>
      <c r="T297" s="30">
        <v>100</v>
      </c>
    </row>
    <row r="298" spans="1:20" ht="13.8" x14ac:dyDescent="0.3">
      <c r="A298" s="5">
        <v>296</v>
      </c>
      <c r="B298" s="6" t="s">
        <v>358</v>
      </c>
      <c r="C298" s="7" t="s">
        <v>66</v>
      </c>
      <c r="D298" s="8">
        <v>4.0999999999999996</v>
      </c>
      <c r="E298" s="9">
        <v>1.42</v>
      </c>
      <c r="F298" s="10">
        <v>0.47</v>
      </c>
      <c r="G298" s="11">
        <v>2.57</v>
      </c>
      <c r="H298" s="9">
        <v>1.43</v>
      </c>
      <c r="I298" s="12">
        <v>0.52</v>
      </c>
      <c r="J298" s="13">
        <v>2.5499999999999998</v>
      </c>
      <c r="K298" s="14">
        <v>1.68</v>
      </c>
      <c r="L298" s="12">
        <v>0.68</v>
      </c>
      <c r="M298" s="11">
        <v>2.69</v>
      </c>
      <c r="N298" s="15">
        <v>1.56</v>
      </c>
      <c r="O298" s="12">
        <v>1.08</v>
      </c>
      <c r="P298" s="13">
        <v>3.27</v>
      </c>
      <c r="Q298" s="9">
        <v>1.35</v>
      </c>
      <c r="R298" s="16">
        <v>1.82</v>
      </c>
      <c r="S298" s="13">
        <v>3.51</v>
      </c>
      <c r="T298" s="17">
        <v>100</v>
      </c>
    </row>
    <row r="299" spans="1:20" ht="27.6" x14ac:dyDescent="0.3">
      <c r="A299" s="18">
        <v>297</v>
      </c>
      <c r="B299" s="33" t="s">
        <v>359</v>
      </c>
      <c r="C299" s="20" t="s">
        <v>75</v>
      </c>
      <c r="D299" s="21">
        <v>4.2</v>
      </c>
      <c r="E299" s="22">
        <v>1.58</v>
      </c>
      <c r="F299" s="23">
        <v>0.51</v>
      </c>
      <c r="G299" s="24">
        <v>2.83</v>
      </c>
      <c r="H299" s="22">
        <v>1.58</v>
      </c>
      <c r="I299" s="25">
        <v>0.56999999999999995</v>
      </c>
      <c r="J299" s="26">
        <v>2.6</v>
      </c>
      <c r="K299" s="27">
        <v>1.7</v>
      </c>
      <c r="L299" s="25">
        <v>0.74</v>
      </c>
      <c r="M299" s="24">
        <v>2.73</v>
      </c>
      <c r="N299" s="28">
        <v>1.69</v>
      </c>
      <c r="O299" s="25">
        <v>1.06</v>
      </c>
      <c r="P299" s="26">
        <v>3.27</v>
      </c>
      <c r="Q299" s="22">
        <v>1.51</v>
      </c>
      <c r="R299" s="29">
        <v>1.95</v>
      </c>
      <c r="S299" s="26">
        <v>3.51</v>
      </c>
      <c r="T299" s="30">
        <v>100</v>
      </c>
    </row>
    <row r="300" spans="1:20" ht="13.8" x14ac:dyDescent="0.3">
      <c r="A300" s="5">
        <v>298</v>
      </c>
      <c r="B300" s="6" t="s">
        <v>360</v>
      </c>
      <c r="C300" s="7" t="s">
        <v>111</v>
      </c>
      <c r="D300" s="8">
        <v>4.0999999999999996</v>
      </c>
      <c r="E300" s="9">
        <v>1.52</v>
      </c>
      <c r="F300" s="10">
        <v>0.47</v>
      </c>
      <c r="G300" s="11">
        <v>2.56</v>
      </c>
      <c r="H300" s="9">
        <v>1.52</v>
      </c>
      <c r="I300" s="12">
        <v>0.52</v>
      </c>
      <c r="J300" s="13">
        <v>2.56</v>
      </c>
      <c r="K300" s="14">
        <v>1.64</v>
      </c>
      <c r="L300" s="12">
        <v>0.68</v>
      </c>
      <c r="M300" s="11">
        <v>2.68</v>
      </c>
      <c r="N300" s="15">
        <v>1.64</v>
      </c>
      <c r="O300" s="12">
        <v>0.85</v>
      </c>
      <c r="P300" s="13">
        <v>3.39</v>
      </c>
      <c r="Q300" s="9">
        <v>1.43</v>
      </c>
      <c r="R300" s="16">
        <v>1.39</v>
      </c>
      <c r="S300" s="13">
        <v>3.91</v>
      </c>
      <c r="T300" s="17">
        <v>100</v>
      </c>
    </row>
    <row r="301" spans="1:20" ht="27.6" x14ac:dyDescent="0.3">
      <c r="A301" s="18">
        <v>299</v>
      </c>
      <c r="B301" s="33" t="s">
        <v>361</v>
      </c>
      <c r="C301" s="20" t="s">
        <v>75</v>
      </c>
      <c r="D301" s="21">
        <v>4.0999999999999996</v>
      </c>
      <c r="E301" s="22">
        <v>1.35</v>
      </c>
      <c r="F301" s="23">
        <v>0.47</v>
      </c>
      <c r="G301" s="24">
        <v>2.52</v>
      </c>
      <c r="H301" s="22">
        <v>1.5</v>
      </c>
      <c r="I301" s="25">
        <v>0.52</v>
      </c>
      <c r="J301" s="26">
        <v>2.5299999999999998</v>
      </c>
      <c r="K301" s="27">
        <v>1.66</v>
      </c>
      <c r="L301" s="25">
        <v>0.68</v>
      </c>
      <c r="M301" s="24">
        <v>2.69</v>
      </c>
      <c r="N301" s="28">
        <v>1.51</v>
      </c>
      <c r="O301" s="25">
        <v>1.08</v>
      </c>
      <c r="P301" s="26">
        <v>3.27</v>
      </c>
      <c r="Q301" s="22">
        <v>1.3</v>
      </c>
      <c r="R301" s="29">
        <v>1.82</v>
      </c>
      <c r="S301" s="26">
        <v>3.51</v>
      </c>
      <c r="T301" s="30">
        <v>100</v>
      </c>
    </row>
    <row r="302" spans="1:20" ht="13.8" x14ac:dyDescent="0.3">
      <c r="A302" s="5">
        <v>300</v>
      </c>
      <c r="B302" s="6" t="s">
        <v>362</v>
      </c>
      <c r="C302" s="7" t="s">
        <v>111</v>
      </c>
      <c r="D302" s="8">
        <v>4.0999999999999996</v>
      </c>
      <c r="E302" s="9">
        <v>1.56</v>
      </c>
      <c r="F302" s="10">
        <v>0.47</v>
      </c>
      <c r="G302" s="11">
        <v>2.7</v>
      </c>
      <c r="H302" s="9">
        <v>1.56</v>
      </c>
      <c r="I302" s="12">
        <v>0.52</v>
      </c>
      <c r="J302" s="13">
        <v>2.58</v>
      </c>
      <c r="K302" s="14">
        <v>1.68</v>
      </c>
      <c r="L302" s="12">
        <v>0.68</v>
      </c>
      <c r="M302" s="11">
        <v>2.71</v>
      </c>
      <c r="N302" s="15">
        <v>1.67</v>
      </c>
      <c r="O302" s="12">
        <v>0.89</v>
      </c>
      <c r="P302" s="13">
        <v>3.66</v>
      </c>
      <c r="Q302" s="9">
        <v>1.49</v>
      </c>
      <c r="R302" s="16">
        <v>1.47</v>
      </c>
      <c r="S302" s="13">
        <v>3.93</v>
      </c>
      <c r="T302" s="17">
        <v>100</v>
      </c>
    </row>
    <row r="303" spans="1:20" ht="27.6" x14ac:dyDescent="0.3">
      <c r="A303" s="18">
        <v>301</v>
      </c>
      <c r="B303" s="33" t="s">
        <v>363</v>
      </c>
      <c r="C303" s="20" t="s">
        <v>62</v>
      </c>
      <c r="D303" s="21">
        <v>4.0999999999999996</v>
      </c>
      <c r="E303" s="22">
        <v>1.28</v>
      </c>
      <c r="F303" s="23">
        <v>0.43</v>
      </c>
      <c r="G303" s="24">
        <v>4.51</v>
      </c>
      <c r="H303" s="22">
        <v>1.5</v>
      </c>
      <c r="I303" s="25">
        <v>0.52</v>
      </c>
      <c r="J303" s="26">
        <v>4.45</v>
      </c>
      <c r="K303" s="27">
        <v>1.74</v>
      </c>
      <c r="L303" s="25">
        <v>0.88</v>
      </c>
      <c r="M303" s="24">
        <v>3.68</v>
      </c>
      <c r="N303" s="28">
        <v>1.72</v>
      </c>
      <c r="O303" s="25">
        <v>1.28</v>
      </c>
      <c r="P303" s="26">
        <v>4.2699999999999996</v>
      </c>
      <c r="Q303" s="22">
        <v>1.38</v>
      </c>
      <c r="R303" s="29">
        <v>1.65</v>
      </c>
      <c r="S303" s="26">
        <v>4.4400000000000004</v>
      </c>
      <c r="T303" s="30">
        <v>100</v>
      </c>
    </row>
    <row r="304" spans="1:20" ht="13.8" x14ac:dyDescent="0.3">
      <c r="A304" s="5">
        <v>302</v>
      </c>
      <c r="B304" s="6" t="s">
        <v>364</v>
      </c>
      <c r="C304" s="7" t="s">
        <v>66</v>
      </c>
      <c r="D304" s="8">
        <v>4.0999999999999996</v>
      </c>
      <c r="E304" s="9">
        <v>1.3</v>
      </c>
      <c r="F304" s="10">
        <v>0.47</v>
      </c>
      <c r="G304" s="11">
        <v>2.4700000000000002</v>
      </c>
      <c r="H304" s="9">
        <v>1.43</v>
      </c>
      <c r="I304" s="12">
        <v>0.52</v>
      </c>
      <c r="J304" s="13">
        <v>2.56</v>
      </c>
      <c r="K304" s="14">
        <v>1.58</v>
      </c>
      <c r="L304" s="12">
        <v>0.68</v>
      </c>
      <c r="M304" s="11">
        <v>2.69</v>
      </c>
      <c r="N304" s="15">
        <v>1.48</v>
      </c>
      <c r="O304" s="12">
        <v>1.04</v>
      </c>
      <c r="P304" s="13">
        <v>3.26</v>
      </c>
      <c r="Q304" s="9">
        <v>1.28</v>
      </c>
      <c r="R304" s="16">
        <v>1.82</v>
      </c>
      <c r="S304" s="13">
        <v>3.51</v>
      </c>
      <c r="T304" s="17">
        <v>100</v>
      </c>
    </row>
    <row r="305" spans="1:20" ht="27.6" x14ac:dyDescent="0.3">
      <c r="A305" s="18">
        <v>303</v>
      </c>
      <c r="B305" s="33" t="s">
        <v>365</v>
      </c>
      <c r="C305" s="20" t="s">
        <v>94</v>
      </c>
      <c r="D305" s="21">
        <v>4.2</v>
      </c>
      <c r="E305" s="22">
        <v>1.62</v>
      </c>
      <c r="F305" s="23">
        <v>0.51</v>
      </c>
      <c r="G305" s="24">
        <v>3.38</v>
      </c>
      <c r="H305" s="22">
        <v>1.7</v>
      </c>
      <c r="I305" s="25">
        <v>0.56999999999999995</v>
      </c>
      <c r="J305" s="26">
        <v>3.42</v>
      </c>
      <c r="K305" s="27">
        <v>1.84</v>
      </c>
      <c r="L305" s="25">
        <v>0.88</v>
      </c>
      <c r="M305" s="24">
        <v>3.5</v>
      </c>
      <c r="N305" s="28">
        <v>1.84</v>
      </c>
      <c r="O305" s="25">
        <v>1.3</v>
      </c>
      <c r="P305" s="26">
        <v>4.53</v>
      </c>
      <c r="Q305" s="22">
        <v>1.64</v>
      </c>
      <c r="R305" s="29">
        <v>1.98</v>
      </c>
      <c r="S305" s="26">
        <v>4.5999999999999996</v>
      </c>
      <c r="T305" s="30">
        <v>110</v>
      </c>
    </row>
    <row r="306" spans="1:20" ht="13.8" x14ac:dyDescent="0.3">
      <c r="A306" s="5">
        <v>304</v>
      </c>
      <c r="B306" s="6" t="s">
        <v>366</v>
      </c>
      <c r="C306" s="7" t="s">
        <v>66</v>
      </c>
      <c r="D306" s="8">
        <v>4.0999999999999996</v>
      </c>
      <c r="E306" s="9">
        <v>1.31</v>
      </c>
      <c r="F306" s="10">
        <v>0.47</v>
      </c>
      <c r="G306" s="11">
        <v>2.4700000000000002</v>
      </c>
      <c r="H306" s="9">
        <v>1.43</v>
      </c>
      <c r="I306" s="12">
        <v>0.52</v>
      </c>
      <c r="J306" s="13">
        <v>2.46</v>
      </c>
      <c r="K306" s="14">
        <v>1.53</v>
      </c>
      <c r="L306" s="12">
        <v>0.68</v>
      </c>
      <c r="M306" s="11">
        <v>2.64</v>
      </c>
      <c r="N306" s="15">
        <v>1.47</v>
      </c>
      <c r="O306" s="12">
        <v>0.85</v>
      </c>
      <c r="P306" s="13">
        <v>3.25</v>
      </c>
      <c r="Q306" s="9">
        <v>1.28</v>
      </c>
      <c r="R306" s="16">
        <v>1.62</v>
      </c>
      <c r="S306" s="13">
        <v>3.48</v>
      </c>
      <c r="T306" s="17">
        <v>100</v>
      </c>
    </row>
    <row r="307" spans="1:20" ht="27.6" x14ac:dyDescent="0.3">
      <c r="A307" s="18">
        <v>305</v>
      </c>
      <c r="B307" s="33" t="s">
        <v>367</v>
      </c>
      <c r="C307" s="20" t="s">
        <v>94</v>
      </c>
      <c r="D307" s="21">
        <v>4.2</v>
      </c>
      <c r="E307" s="22">
        <v>1.63</v>
      </c>
      <c r="F307" s="23">
        <v>0.51</v>
      </c>
      <c r="G307" s="24">
        <v>2.88</v>
      </c>
      <c r="H307" s="22">
        <v>1.63</v>
      </c>
      <c r="I307" s="25">
        <v>0.56999999999999995</v>
      </c>
      <c r="J307" s="26">
        <v>2.61</v>
      </c>
      <c r="K307" s="27">
        <v>1.75</v>
      </c>
      <c r="L307" s="25">
        <v>0.74</v>
      </c>
      <c r="M307" s="24">
        <v>2.78</v>
      </c>
      <c r="N307" s="28">
        <v>1.73</v>
      </c>
      <c r="O307" s="25">
        <v>0.92</v>
      </c>
      <c r="P307" s="26">
        <v>3.67</v>
      </c>
      <c r="Q307" s="22">
        <v>1.51</v>
      </c>
      <c r="R307" s="29">
        <v>1.51</v>
      </c>
      <c r="S307" s="26">
        <v>3.95</v>
      </c>
      <c r="T307" s="30">
        <v>100</v>
      </c>
    </row>
    <row r="308" spans="1:20" ht="13.8" x14ac:dyDescent="0.3">
      <c r="A308" s="5">
        <v>306</v>
      </c>
      <c r="B308" s="6" t="s">
        <v>368</v>
      </c>
      <c r="C308" s="7" t="s">
        <v>124</v>
      </c>
      <c r="D308" s="32">
        <v>2</v>
      </c>
      <c r="E308" s="9">
        <v>0.6</v>
      </c>
      <c r="F308" s="10">
        <v>0.23</v>
      </c>
      <c r="G308" s="11">
        <v>3.37</v>
      </c>
      <c r="H308" s="9">
        <v>0.67</v>
      </c>
      <c r="I308" s="12">
        <v>0.26</v>
      </c>
      <c r="J308" s="13">
        <v>3.49</v>
      </c>
      <c r="K308" s="14">
        <v>0.8</v>
      </c>
      <c r="L308" s="12">
        <v>0.41</v>
      </c>
      <c r="M308" s="11">
        <v>4.01</v>
      </c>
      <c r="N308" s="15">
        <v>0.93</v>
      </c>
      <c r="O308" s="12">
        <v>0.49</v>
      </c>
      <c r="P308" s="13">
        <v>3.8</v>
      </c>
      <c r="Q308" s="9">
        <v>1.1299999999999999</v>
      </c>
      <c r="R308" s="16">
        <v>0.78</v>
      </c>
      <c r="S308" s="13">
        <v>3.71</v>
      </c>
      <c r="T308" s="17">
        <v>100</v>
      </c>
    </row>
    <row r="309" spans="1:20" ht="13.8" x14ac:dyDescent="0.3">
      <c r="A309" s="18">
        <v>307</v>
      </c>
      <c r="B309" s="19" t="s">
        <v>369</v>
      </c>
      <c r="C309" s="20" t="s">
        <v>88</v>
      </c>
      <c r="D309" s="21">
        <v>4.0999999999999996</v>
      </c>
      <c r="E309" s="22">
        <v>1.31</v>
      </c>
      <c r="F309" s="23">
        <v>0.38</v>
      </c>
      <c r="G309" s="24">
        <v>4.51</v>
      </c>
      <c r="H309" s="22">
        <v>1.54</v>
      </c>
      <c r="I309" s="25">
        <v>0.53</v>
      </c>
      <c r="J309" s="26">
        <v>4.45</v>
      </c>
      <c r="K309" s="27">
        <v>1.94</v>
      </c>
      <c r="L309" s="25">
        <v>0.9</v>
      </c>
      <c r="M309" s="24">
        <v>3.69</v>
      </c>
      <c r="N309" s="28">
        <v>1.72</v>
      </c>
      <c r="O309" s="25">
        <v>1.1599999999999999</v>
      </c>
      <c r="P309" s="26">
        <v>4.2699999999999996</v>
      </c>
      <c r="Q309" s="22">
        <v>1.43</v>
      </c>
      <c r="R309" s="29">
        <v>1.75</v>
      </c>
      <c r="S309" s="26">
        <v>4.43</v>
      </c>
      <c r="T309" s="30">
        <v>100</v>
      </c>
    </row>
    <row r="310" spans="1:20" ht="13.8" x14ac:dyDescent="0.3">
      <c r="A310" s="5">
        <v>308</v>
      </c>
      <c r="B310" s="6" t="s">
        <v>370</v>
      </c>
      <c r="C310" s="7" t="s">
        <v>64</v>
      </c>
      <c r="D310" s="8">
        <v>4.0999999999999996</v>
      </c>
      <c r="E310" s="9">
        <v>1.39</v>
      </c>
      <c r="F310" s="10">
        <v>0.47</v>
      </c>
      <c r="G310" s="11">
        <v>2.5499999999999998</v>
      </c>
      <c r="H310" s="9">
        <v>1.43</v>
      </c>
      <c r="I310" s="12">
        <v>0.52</v>
      </c>
      <c r="J310" s="13">
        <v>2.5299999999999998</v>
      </c>
      <c r="K310" s="14">
        <v>1.53</v>
      </c>
      <c r="L310" s="12">
        <v>0.68</v>
      </c>
      <c r="M310" s="11">
        <v>2.6</v>
      </c>
      <c r="N310" s="15">
        <v>1.55</v>
      </c>
      <c r="O310" s="12">
        <v>0.8</v>
      </c>
      <c r="P310" s="13">
        <v>3.26</v>
      </c>
      <c r="Q310" s="9">
        <v>1.32</v>
      </c>
      <c r="R310" s="16">
        <v>1.32</v>
      </c>
      <c r="S310" s="13">
        <v>3.8</v>
      </c>
      <c r="T310" s="17">
        <v>100</v>
      </c>
    </row>
    <row r="311" spans="1:20" ht="13.8" x14ac:dyDescent="0.3">
      <c r="A311" s="18">
        <v>309</v>
      </c>
      <c r="B311" s="19" t="s">
        <v>371</v>
      </c>
      <c r="C311" s="20" t="s">
        <v>73</v>
      </c>
      <c r="D311" s="21">
        <v>4.0999999999999996</v>
      </c>
      <c r="E311" s="22">
        <v>1.28</v>
      </c>
      <c r="F311" s="23">
        <v>0.47</v>
      </c>
      <c r="G311" s="24">
        <v>2.7</v>
      </c>
      <c r="H311" s="22">
        <v>1.43</v>
      </c>
      <c r="I311" s="25">
        <v>0.52</v>
      </c>
      <c r="J311" s="26">
        <v>3.26</v>
      </c>
      <c r="K311" s="27">
        <v>1.53</v>
      </c>
      <c r="L311" s="25">
        <v>0.68</v>
      </c>
      <c r="M311" s="24">
        <v>3.55</v>
      </c>
      <c r="N311" s="28">
        <v>1.43</v>
      </c>
      <c r="O311" s="25">
        <v>0.83</v>
      </c>
      <c r="P311" s="26">
        <v>4.26</v>
      </c>
      <c r="Q311" s="22">
        <v>1.28</v>
      </c>
      <c r="R311" s="29">
        <v>1.62</v>
      </c>
      <c r="S311" s="26">
        <v>4.32</v>
      </c>
      <c r="T311" s="30">
        <v>100</v>
      </c>
    </row>
    <row r="312" spans="1:20" ht="13.8" x14ac:dyDescent="0.3">
      <c r="A312" s="5">
        <v>310</v>
      </c>
      <c r="B312" s="6" t="s">
        <v>372</v>
      </c>
      <c r="C312" s="7" t="s">
        <v>73</v>
      </c>
      <c r="D312" s="8">
        <v>4.0999999999999996</v>
      </c>
      <c r="E312" s="9">
        <v>1.28</v>
      </c>
      <c r="F312" s="10">
        <v>0.47</v>
      </c>
      <c r="G312" s="11">
        <v>3.31</v>
      </c>
      <c r="H312" s="9">
        <v>1.43</v>
      </c>
      <c r="I312" s="12">
        <v>0.52</v>
      </c>
      <c r="J312" s="13">
        <v>3.54</v>
      </c>
      <c r="K312" s="14">
        <v>1.53</v>
      </c>
      <c r="L312" s="12">
        <v>0.68</v>
      </c>
      <c r="M312" s="11">
        <v>3.7</v>
      </c>
      <c r="N312" s="15">
        <v>1.43</v>
      </c>
      <c r="O312" s="12">
        <v>0.99</v>
      </c>
      <c r="P312" s="13">
        <v>4.26</v>
      </c>
      <c r="Q312" s="9">
        <v>1.28</v>
      </c>
      <c r="R312" s="16">
        <v>1.82</v>
      </c>
      <c r="S312" s="13">
        <v>4.4000000000000004</v>
      </c>
      <c r="T312" s="17">
        <v>100</v>
      </c>
    </row>
    <row r="313" spans="1:20" ht="13.8" x14ac:dyDescent="0.3">
      <c r="A313" s="18">
        <v>311</v>
      </c>
      <c r="B313" s="19" t="s">
        <v>373</v>
      </c>
      <c r="C313" s="20" t="s">
        <v>137</v>
      </c>
      <c r="D313" s="21">
        <v>4.2</v>
      </c>
      <c r="E313" s="22">
        <v>1.87</v>
      </c>
      <c r="F313" s="23">
        <v>0.51</v>
      </c>
      <c r="G313" s="24">
        <v>3.39</v>
      </c>
      <c r="H313" s="22">
        <v>1.87</v>
      </c>
      <c r="I313" s="25">
        <v>0.56999999999999995</v>
      </c>
      <c r="J313" s="26">
        <v>3.45</v>
      </c>
      <c r="K313" s="27">
        <v>2.04</v>
      </c>
      <c r="L313" s="25">
        <v>0.89</v>
      </c>
      <c r="M313" s="24">
        <v>3.54</v>
      </c>
      <c r="N313" s="28">
        <v>1.89</v>
      </c>
      <c r="O313" s="25">
        <v>1.33</v>
      </c>
      <c r="P313" s="26">
        <v>4.51</v>
      </c>
      <c r="Q313" s="22">
        <v>1.67</v>
      </c>
      <c r="R313" s="29">
        <v>1.98</v>
      </c>
      <c r="S313" s="26">
        <v>4.59</v>
      </c>
      <c r="T313" s="30">
        <v>110</v>
      </c>
    </row>
    <row r="314" spans="1:20" ht="13.8" x14ac:dyDescent="0.3">
      <c r="A314" s="5">
        <v>312</v>
      </c>
      <c r="B314" s="6" t="s">
        <v>374</v>
      </c>
      <c r="C314" s="7" t="s">
        <v>137</v>
      </c>
      <c r="D314" s="8">
        <v>4.2</v>
      </c>
      <c r="E314" s="9">
        <v>1.64</v>
      </c>
      <c r="F314" s="10">
        <v>0.51</v>
      </c>
      <c r="G314" s="11">
        <v>3.56</v>
      </c>
      <c r="H314" s="9">
        <v>1.64</v>
      </c>
      <c r="I314" s="12">
        <v>0.56999999999999995</v>
      </c>
      <c r="J314" s="13">
        <v>3.05</v>
      </c>
      <c r="K314" s="14">
        <v>1.76</v>
      </c>
      <c r="L314" s="12">
        <v>0.74</v>
      </c>
      <c r="M314" s="11">
        <v>2.87</v>
      </c>
      <c r="N314" s="15">
        <v>1.75</v>
      </c>
      <c r="O314" s="12">
        <v>1.06</v>
      </c>
      <c r="P314" s="13">
        <v>3.58</v>
      </c>
      <c r="Q314" s="9">
        <v>1.57</v>
      </c>
      <c r="R314" s="16">
        <v>1.77</v>
      </c>
      <c r="S314" s="13">
        <v>3.33</v>
      </c>
      <c r="T314" s="17">
        <v>100</v>
      </c>
    </row>
    <row r="315" spans="1:20" ht="13.8" x14ac:dyDescent="0.3">
      <c r="A315" s="18">
        <v>313</v>
      </c>
      <c r="B315" s="19" t="s">
        <v>111</v>
      </c>
      <c r="C315" s="20" t="s">
        <v>111</v>
      </c>
      <c r="D315" s="21">
        <v>4.0999999999999996</v>
      </c>
      <c r="E315" s="22">
        <v>1.34</v>
      </c>
      <c r="F315" s="23">
        <v>0.47</v>
      </c>
      <c r="G315" s="24">
        <v>2.5299999999999998</v>
      </c>
      <c r="H315" s="22">
        <v>1.43</v>
      </c>
      <c r="I315" s="25">
        <v>0.52</v>
      </c>
      <c r="J315" s="26">
        <v>2.6</v>
      </c>
      <c r="K315" s="27">
        <v>1.53</v>
      </c>
      <c r="L315" s="25">
        <v>0.68</v>
      </c>
      <c r="M315" s="24">
        <v>2.86</v>
      </c>
      <c r="N315" s="28">
        <v>1.51</v>
      </c>
      <c r="O315" s="25">
        <v>0.84</v>
      </c>
      <c r="P315" s="26">
        <v>3.47</v>
      </c>
      <c r="Q315" s="22">
        <v>1.3</v>
      </c>
      <c r="R315" s="29">
        <v>1.6</v>
      </c>
      <c r="S315" s="26">
        <v>3.71</v>
      </c>
      <c r="T315" s="30">
        <v>100</v>
      </c>
    </row>
    <row r="316" spans="1:20" ht="13.8" x14ac:dyDescent="0.3">
      <c r="A316" s="5">
        <v>314</v>
      </c>
      <c r="B316" s="6" t="s">
        <v>375</v>
      </c>
      <c r="C316" s="7" t="s">
        <v>66</v>
      </c>
      <c r="D316" s="8">
        <v>4.0999999999999996</v>
      </c>
      <c r="E316" s="9">
        <v>1.28</v>
      </c>
      <c r="F316" s="10">
        <v>0.47</v>
      </c>
      <c r="G316" s="11">
        <v>2.48</v>
      </c>
      <c r="H316" s="9">
        <v>1.43</v>
      </c>
      <c r="I316" s="12">
        <v>0.52</v>
      </c>
      <c r="J316" s="13">
        <v>2.44</v>
      </c>
      <c r="K316" s="14">
        <v>1.53</v>
      </c>
      <c r="L316" s="12">
        <v>0.68</v>
      </c>
      <c r="M316" s="11">
        <v>2.64</v>
      </c>
      <c r="N316" s="15">
        <v>1.45</v>
      </c>
      <c r="O316" s="12">
        <v>0.82</v>
      </c>
      <c r="P316" s="13">
        <v>3.25</v>
      </c>
      <c r="Q316" s="9">
        <v>1.28</v>
      </c>
      <c r="R316" s="16">
        <v>1.56</v>
      </c>
      <c r="S316" s="13">
        <v>3.47</v>
      </c>
      <c r="T316" s="17">
        <v>100</v>
      </c>
    </row>
    <row r="317" spans="1:20" ht="13.8" x14ac:dyDescent="0.3">
      <c r="A317" s="18">
        <v>315</v>
      </c>
      <c r="B317" s="19" t="s">
        <v>376</v>
      </c>
      <c r="C317" s="20" t="s">
        <v>73</v>
      </c>
      <c r="D317" s="21">
        <v>4.0999999999999996</v>
      </c>
      <c r="E317" s="22">
        <v>1.31</v>
      </c>
      <c r="F317" s="23">
        <v>0.47</v>
      </c>
      <c r="G317" s="24">
        <v>4.51</v>
      </c>
      <c r="H317" s="22">
        <v>1.53</v>
      </c>
      <c r="I317" s="25">
        <v>0.53</v>
      </c>
      <c r="J317" s="26">
        <v>4.18</v>
      </c>
      <c r="K317" s="27">
        <v>1.74</v>
      </c>
      <c r="L317" s="25">
        <v>0.9</v>
      </c>
      <c r="M317" s="24">
        <v>3.68</v>
      </c>
      <c r="N317" s="28">
        <v>1.74</v>
      </c>
      <c r="O317" s="25">
        <v>1.4</v>
      </c>
      <c r="P317" s="26">
        <v>4.2699999999999996</v>
      </c>
      <c r="Q317" s="22">
        <v>1.42</v>
      </c>
      <c r="R317" s="29">
        <v>1.82</v>
      </c>
      <c r="S317" s="26">
        <v>4.43</v>
      </c>
      <c r="T317" s="30">
        <v>100</v>
      </c>
    </row>
    <row r="318" spans="1:20" ht="13.8" x14ac:dyDescent="0.3">
      <c r="A318" s="5">
        <v>316</v>
      </c>
      <c r="B318" s="6" t="s">
        <v>377</v>
      </c>
      <c r="C318" s="7" t="s">
        <v>88</v>
      </c>
      <c r="D318" s="37">
        <v>4.0999999999999996</v>
      </c>
      <c r="E318" s="9">
        <v>1.36</v>
      </c>
      <c r="F318" s="10">
        <v>0.43</v>
      </c>
      <c r="G318" s="11">
        <v>4.51</v>
      </c>
      <c r="H318" s="9">
        <v>1.59</v>
      </c>
      <c r="I318" s="12">
        <v>0.55000000000000004</v>
      </c>
      <c r="J318" s="13">
        <v>4.45</v>
      </c>
      <c r="K318" s="14">
        <v>2.15</v>
      </c>
      <c r="L318" s="12">
        <v>0.93</v>
      </c>
      <c r="M318" s="11">
        <v>3.69</v>
      </c>
      <c r="N318" s="15">
        <v>1.85</v>
      </c>
      <c r="O318" s="12">
        <v>1.28</v>
      </c>
      <c r="P318" s="13">
        <v>4.26</v>
      </c>
      <c r="Q318" s="9">
        <v>1.49</v>
      </c>
      <c r="R318" s="16">
        <v>1.95</v>
      </c>
      <c r="S318" s="13">
        <v>4.41</v>
      </c>
      <c r="T318" s="17">
        <v>100</v>
      </c>
    </row>
    <row r="319" spans="1:20" ht="13.8" x14ac:dyDescent="0.3">
      <c r="A319" s="18">
        <v>317</v>
      </c>
      <c r="B319" s="19" t="s">
        <v>378</v>
      </c>
      <c r="C319" s="20" t="s">
        <v>73</v>
      </c>
      <c r="D319" s="38">
        <v>4.0999999999999996</v>
      </c>
      <c r="E319" s="22">
        <v>1.49</v>
      </c>
      <c r="F319" s="23">
        <v>0.47</v>
      </c>
      <c r="G319" s="24">
        <v>2.57</v>
      </c>
      <c r="H319" s="22">
        <v>1.49</v>
      </c>
      <c r="I319" s="25">
        <v>0.52</v>
      </c>
      <c r="J319" s="26">
        <v>2.57</v>
      </c>
      <c r="K319" s="27">
        <v>1.62</v>
      </c>
      <c r="L319" s="25">
        <v>0.68</v>
      </c>
      <c r="M319" s="24">
        <v>2.67</v>
      </c>
      <c r="N319" s="28">
        <v>1.62</v>
      </c>
      <c r="O319" s="25">
        <v>0.85</v>
      </c>
      <c r="P319" s="26">
        <v>3.49</v>
      </c>
      <c r="Q319" s="22">
        <v>1.44</v>
      </c>
      <c r="R319" s="29">
        <v>1.39</v>
      </c>
      <c r="S319" s="26">
        <v>3.8</v>
      </c>
      <c r="T319" s="30">
        <v>100</v>
      </c>
    </row>
    <row r="320" spans="1:20" ht="13.8" x14ac:dyDescent="0.3">
      <c r="A320" s="5">
        <v>318</v>
      </c>
      <c r="B320" s="6" t="s">
        <v>379</v>
      </c>
      <c r="C320" s="7" t="s">
        <v>88</v>
      </c>
      <c r="D320" s="37">
        <v>4.0999999999999996</v>
      </c>
      <c r="E320" s="9">
        <v>1.32</v>
      </c>
      <c r="F320" s="10">
        <v>0.43</v>
      </c>
      <c r="G320" s="11">
        <v>4.51</v>
      </c>
      <c r="H320" s="9">
        <v>1.54</v>
      </c>
      <c r="I320" s="12">
        <v>0.53</v>
      </c>
      <c r="J320" s="13">
        <v>4.45</v>
      </c>
      <c r="K320" s="14">
        <v>2.09</v>
      </c>
      <c r="L320" s="12">
        <v>0.9</v>
      </c>
      <c r="M320" s="11">
        <v>3.69</v>
      </c>
      <c r="N320" s="15">
        <v>1.82</v>
      </c>
      <c r="O320" s="12">
        <v>1.28</v>
      </c>
      <c r="P320" s="13">
        <v>4.2699999999999996</v>
      </c>
      <c r="Q320" s="9">
        <v>1.43</v>
      </c>
      <c r="R320" s="16">
        <v>1.9</v>
      </c>
      <c r="S320" s="13">
        <v>4.43</v>
      </c>
      <c r="T320" s="17">
        <v>100</v>
      </c>
    </row>
    <row r="321" spans="1:20" ht="13.8" x14ac:dyDescent="0.3">
      <c r="A321" s="18">
        <v>319</v>
      </c>
      <c r="B321" s="19" t="s">
        <v>380</v>
      </c>
      <c r="C321" s="20" t="s">
        <v>75</v>
      </c>
      <c r="D321" s="38">
        <v>4.2</v>
      </c>
      <c r="E321" s="22">
        <v>1.68</v>
      </c>
      <c r="F321" s="23">
        <v>0.51</v>
      </c>
      <c r="G321" s="24">
        <v>3.56</v>
      </c>
      <c r="H321" s="22">
        <v>1.68</v>
      </c>
      <c r="I321" s="25">
        <v>0.56999999999999995</v>
      </c>
      <c r="J321" s="26">
        <v>3.05</v>
      </c>
      <c r="K321" s="27">
        <v>1.8</v>
      </c>
      <c r="L321" s="25">
        <v>0.8</v>
      </c>
      <c r="M321" s="24">
        <v>3.17</v>
      </c>
      <c r="N321" s="28">
        <v>1.78</v>
      </c>
      <c r="O321" s="25">
        <v>1.19</v>
      </c>
      <c r="P321" s="26">
        <v>3.86</v>
      </c>
      <c r="Q321" s="22">
        <v>1.58</v>
      </c>
      <c r="R321" s="29">
        <v>1.97</v>
      </c>
      <c r="S321" s="26">
        <v>4.17</v>
      </c>
      <c r="T321" s="30">
        <v>110</v>
      </c>
    </row>
    <row r="322" spans="1:20" ht="13.8" x14ac:dyDescent="0.3">
      <c r="A322" s="5">
        <v>320</v>
      </c>
      <c r="B322" s="6" t="s">
        <v>381</v>
      </c>
      <c r="C322" s="7" t="s">
        <v>58</v>
      </c>
      <c r="D322" s="37">
        <v>4.0999999999999996</v>
      </c>
      <c r="E322" s="9">
        <v>1.3</v>
      </c>
      <c r="F322" s="10">
        <v>0.47</v>
      </c>
      <c r="G322" s="11">
        <v>2.69</v>
      </c>
      <c r="H322" s="9">
        <v>1.43</v>
      </c>
      <c r="I322" s="12">
        <v>0.52</v>
      </c>
      <c r="J322" s="13">
        <v>2.88</v>
      </c>
      <c r="K322" s="14">
        <v>1.57</v>
      </c>
      <c r="L322" s="12">
        <v>0.71</v>
      </c>
      <c r="M322" s="11">
        <v>2.9</v>
      </c>
      <c r="N322" s="15">
        <v>1.57</v>
      </c>
      <c r="O322" s="12">
        <v>1.19</v>
      </c>
      <c r="P322" s="13">
        <v>3.48</v>
      </c>
      <c r="Q322" s="9">
        <v>1.3</v>
      </c>
      <c r="R322" s="16">
        <v>1.82</v>
      </c>
      <c r="S322" s="13">
        <v>3.75</v>
      </c>
      <c r="T322" s="17">
        <v>100</v>
      </c>
    </row>
    <row r="323" spans="1:20" ht="13.8" x14ac:dyDescent="0.3">
      <c r="A323" s="18">
        <v>321</v>
      </c>
      <c r="B323" s="19" t="s">
        <v>382</v>
      </c>
      <c r="C323" s="20" t="s">
        <v>62</v>
      </c>
      <c r="D323" s="38">
        <v>4.0999999999999996</v>
      </c>
      <c r="E323" s="22">
        <v>1.31</v>
      </c>
      <c r="F323" s="23">
        <v>0.43</v>
      </c>
      <c r="G323" s="24">
        <v>4.51</v>
      </c>
      <c r="H323" s="22">
        <v>1.54</v>
      </c>
      <c r="I323" s="25">
        <v>0.53</v>
      </c>
      <c r="J323" s="26">
        <v>4.45</v>
      </c>
      <c r="K323" s="27">
        <v>1.91</v>
      </c>
      <c r="L323" s="25">
        <v>0.9</v>
      </c>
      <c r="M323" s="24">
        <v>3.69</v>
      </c>
      <c r="N323" s="28">
        <v>1.75</v>
      </c>
      <c r="O323" s="25">
        <v>1.28</v>
      </c>
      <c r="P323" s="26">
        <v>4.2699999999999996</v>
      </c>
      <c r="Q323" s="22">
        <v>1.43</v>
      </c>
      <c r="R323" s="29">
        <v>1.72</v>
      </c>
      <c r="S323" s="26">
        <v>4.43</v>
      </c>
      <c r="T323" s="30">
        <v>100</v>
      </c>
    </row>
    <row r="324" spans="1:20" ht="13.8" x14ac:dyDescent="0.3">
      <c r="A324" s="5">
        <v>322</v>
      </c>
      <c r="B324" s="6" t="s">
        <v>383</v>
      </c>
      <c r="C324" s="7" t="s">
        <v>77</v>
      </c>
      <c r="D324" s="37">
        <v>4.0999999999999996</v>
      </c>
      <c r="E324" s="9">
        <v>1.1399999999999999</v>
      </c>
      <c r="F324" s="10">
        <v>0.43</v>
      </c>
      <c r="G324" s="11">
        <v>3.92</v>
      </c>
      <c r="H324" s="9">
        <v>1.38</v>
      </c>
      <c r="I324" s="12">
        <v>0.48</v>
      </c>
      <c r="J324" s="13">
        <v>3.43</v>
      </c>
      <c r="K324" s="14">
        <v>1.57</v>
      </c>
      <c r="L324" s="12">
        <v>0.71</v>
      </c>
      <c r="M324" s="11">
        <v>3.14</v>
      </c>
      <c r="N324" s="15">
        <v>1.57</v>
      </c>
      <c r="O324" s="12">
        <v>1.19</v>
      </c>
      <c r="P324" s="13">
        <v>3.74</v>
      </c>
      <c r="Q324" s="9">
        <v>1.3</v>
      </c>
      <c r="R324" s="16">
        <v>1.65</v>
      </c>
      <c r="S324" s="13">
        <v>3.86</v>
      </c>
      <c r="T324" s="17">
        <v>100</v>
      </c>
    </row>
    <row r="325" spans="1:20" ht="13.8" x14ac:dyDescent="0.3">
      <c r="A325" s="18">
        <v>323</v>
      </c>
      <c r="B325" s="19" t="s">
        <v>384</v>
      </c>
      <c r="C325" s="20" t="s">
        <v>73</v>
      </c>
      <c r="D325" s="38">
        <v>4.2</v>
      </c>
      <c r="E325" s="22">
        <v>1.34</v>
      </c>
      <c r="F325" s="23">
        <v>0.47</v>
      </c>
      <c r="G325" s="24">
        <v>2.54</v>
      </c>
      <c r="H325" s="22">
        <v>1.43</v>
      </c>
      <c r="I325" s="25">
        <v>0.52</v>
      </c>
      <c r="J325" s="26">
        <v>3.22</v>
      </c>
      <c r="K325" s="27">
        <v>1.53</v>
      </c>
      <c r="L325" s="25">
        <v>0.68</v>
      </c>
      <c r="M325" s="24">
        <v>3.53</v>
      </c>
      <c r="N325" s="28">
        <v>1.51</v>
      </c>
      <c r="O325" s="25">
        <v>0.88</v>
      </c>
      <c r="P325" s="26">
        <v>4.26</v>
      </c>
      <c r="Q325" s="22">
        <v>1.29</v>
      </c>
      <c r="R325" s="29">
        <v>1.72</v>
      </c>
      <c r="S325" s="26">
        <v>4.3499999999999996</v>
      </c>
      <c r="T325" s="30">
        <v>100</v>
      </c>
    </row>
    <row r="326" spans="1:20" ht="13.8" x14ac:dyDescent="0.3">
      <c r="A326" s="5">
        <v>324</v>
      </c>
      <c r="B326" s="6" t="s">
        <v>385</v>
      </c>
      <c r="C326" s="7" t="s">
        <v>137</v>
      </c>
      <c r="D326" s="37">
        <v>4.2</v>
      </c>
      <c r="E326" s="9">
        <v>1.81</v>
      </c>
      <c r="F326" s="10">
        <v>0.51</v>
      </c>
      <c r="G326" s="11">
        <v>3.4</v>
      </c>
      <c r="H326" s="9">
        <v>1.89</v>
      </c>
      <c r="I326" s="12">
        <v>0.57999999999999996</v>
      </c>
      <c r="J326" s="13">
        <v>3.45</v>
      </c>
      <c r="K326" s="14">
        <v>1.99</v>
      </c>
      <c r="L326" s="12">
        <v>0.94</v>
      </c>
      <c r="M326" s="11">
        <v>3.56</v>
      </c>
      <c r="N326" s="15">
        <v>1.99</v>
      </c>
      <c r="O326" s="12">
        <v>1.39</v>
      </c>
      <c r="P326" s="13">
        <v>4.54</v>
      </c>
      <c r="Q326" s="9">
        <v>1.72</v>
      </c>
      <c r="R326" s="16">
        <v>1.98</v>
      </c>
      <c r="S326" s="13">
        <v>4.6399999999999997</v>
      </c>
      <c r="T326" s="17">
        <v>110</v>
      </c>
    </row>
    <row r="327" spans="1:20" ht="27.6" x14ac:dyDescent="0.3">
      <c r="A327" s="18">
        <v>325</v>
      </c>
      <c r="B327" s="33" t="s">
        <v>386</v>
      </c>
      <c r="C327" s="20" t="s">
        <v>62</v>
      </c>
      <c r="D327" s="38">
        <v>4.0999999999999996</v>
      </c>
      <c r="E327" s="22">
        <v>1.4</v>
      </c>
      <c r="F327" s="23">
        <v>0.43</v>
      </c>
      <c r="G327" s="24">
        <v>4.51</v>
      </c>
      <c r="H327" s="22">
        <v>1.63</v>
      </c>
      <c r="I327" s="25">
        <v>0.54</v>
      </c>
      <c r="J327" s="26">
        <v>3.81</v>
      </c>
      <c r="K327" s="27">
        <v>1.85</v>
      </c>
      <c r="L327" s="25">
        <v>0.89</v>
      </c>
      <c r="M327" s="24">
        <v>3.64</v>
      </c>
      <c r="N327" s="28">
        <v>1.64</v>
      </c>
      <c r="O327" s="25">
        <v>1.28</v>
      </c>
      <c r="P327" s="26">
        <v>4.2699999999999996</v>
      </c>
      <c r="Q327" s="22">
        <v>1.33</v>
      </c>
      <c r="R327" s="29">
        <v>1.65</v>
      </c>
      <c r="S327" s="26">
        <v>4.47</v>
      </c>
      <c r="T327" s="30">
        <v>100</v>
      </c>
    </row>
    <row r="328" spans="1:20" ht="13.8" x14ac:dyDescent="0.3">
      <c r="A328" s="5">
        <v>326</v>
      </c>
      <c r="B328" s="6" t="s">
        <v>184</v>
      </c>
      <c r="C328" s="7" t="s">
        <v>184</v>
      </c>
      <c r="D328" s="37">
        <v>4.0999999999999996</v>
      </c>
      <c r="E328" s="9">
        <v>1.33</v>
      </c>
      <c r="F328" s="10">
        <v>0.47</v>
      </c>
      <c r="G328" s="11">
        <v>2.5099999999999998</v>
      </c>
      <c r="H328" s="9">
        <v>1.43</v>
      </c>
      <c r="I328" s="12">
        <v>0.52</v>
      </c>
      <c r="J328" s="13">
        <v>2.5</v>
      </c>
      <c r="K328" s="14">
        <v>1.53</v>
      </c>
      <c r="L328" s="12">
        <v>0.68</v>
      </c>
      <c r="M328" s="11">
        <v>2.5499999999999998</v>
      </c>
      <c r="N328" s="15">
        <v>1.5</v>
      </c>
      <c r="O328" s="12">
        <v>0.79</v>
      </c>
      <c r="P328" s="13">
        <v>3.46</v>
      </c>
      <c r="Q328" s="9">
        <v>1.29</v>
      </c>
      <c r="R328" s="16">
        <v>1.39</v>
      </c>
      <c r="S328" s="13">
        <v>3.68</v>
      </c>
      <c r="T328" s="17">
        <v>100</v>
      </c>
    </row>
    <row r="329" spans="1:20" ht="13.8" x14ac:dyDescent="0.3">
      <c r="A329" s="18">
        <v>327</v>
      </c>
      <c r="B329" s="19" t="s">
        <v>387</v>
      </c>
      <c r="C329" s="20" t="s">
        <v>88</v>
      </c>
      <c r="D329" s="38">
        <v>4.0999999999999996</v>
      </c>
      <c r="E329" s="22">
        <v>1.36</v>
      </c>
      <c r="F329" s="23">
        <v>0.43</v>
      </c>
      <c r="G329" s="24">
        <v>4.51</v>
      </c>
      <c r="H329" s="22">
        <v>1.59</v>
      </c>
      <c r="I329" s="25">
        <v>0.55000000000000004</v>
      </c>
      <c r="J329" s="26">
        <v>4.45</v>
      </c>
      <c r="K329" s="27">
        <v>2.15</v>
      </c>
      <c r="L329" s="25">
        <v>0.93</v>
      </c>
      <c r="M329" s="24">
        <v>3.69</v>
      </c>
      <c r="N329" s="28">
        <v>1.85</v>
      </c>
      <c r="O329" s="25">
        <v>1.28</v>
      </c>
      <c r="P329" s="26">
        <v>4.26</v>
      </c>
      <c r="Q329" s="22">
        <v>1.49</v>
      </c>
      <c r="R329" s="29">
        <v>1.95</v>
      </c>
      <c r="S329" s="26">
        <v>4.41</v>
      </c>
      <c r="T329" s="30">
        <v>100</v>
      </c>
    </row>
    <row r="330" spans="1:20" ht="13.8" x14ac:dyDescent="0.3">
      <c r="A330" s="5">
        <v>328</v>
      </c>
      <c r="B330" s="6" t="s">
        <v>388</v>
      </c>
      <c r="C330" s="7" t="s">
        <v>62</v>
      </c>
      <c r="D330" s="37">
        <v>4.0999999999999996</v>
      </c>
      <c r="E330" s="9">
        <v>1.4</v>
      </c>
      <c r="F330" s="10">
        <v>0.43</v>
      </c>
      <c r="G330" s="11">
        <v>3.64</v>
      </c>
      <c r="H330" s="9">
        <v>1.63</v>
      </c>
      <c r="I330" s="12">
        <v>0.54</v>
      </c>
      <c r="J330" s="13">
        <v>3.54</v>
      </c>
      <c r="K330" s="14">
        <v>1.9</v>
      </c>
      <c r="L330" s="12">
        <v>0.89</v>
      </c>
      <c r="M330" s="11">
        <v>3</v>
      </c>
      <c r="N330" s="15">
        <v>1.66</v>
      </c>
      <c r="O330" s="12">
        <v>1.28</v>
      </c>
      <c r="P330" s="13">
        <v>3.45</v>
      </c>
      <c r="Q330" s="9">
        <v>1.33</v>
      </c>
      <c r="R330" s="16">
        <v>1.65</v>
      </c>
      <c r="S330" s="13">
        <v>3.68</v>
      </c>
      <c r="T330" s="17">
        <v>100</v>
      </c>
    </row>
    <row r="331" spans="1:20" ht="13.8" x14ac:dyDescent="0.3">
      <c r="A331" s="18">
        <v>329</v>
      </c>
      <c r="B331" s="19" t="s">
        <v>389</v>
      </c>
      <c r="C331" s="20" t="s">
        <v>83</v>
      </c>
      <c r="D331" s="38">
        <v>4.0999999999999996</v>
      </c>
      <c r="E331" s="22">
        <v>1.31</v>
      </c>
      <c r="F331" s="23">
        <v>0.43</v>
      </c>
      <c r="G331" s="24">
        <v>4.51</v>
      </c>
      <c r="H331" s="22">
        <v>1.54</v>
      </c>
      <c r="I331" s="25">
        <v>0.53</v>
      </c>
      <c r="J331" s="26">
        <v>4.4400000000000004</v>
      </c>
      <c r="K331" s="27">
        <v>1.75</v>
      </c>
      <c r="L331" s="25">
        <v>0.9</v>
      </c>
      <c r="M331" s="24">
        <v>3.67</v>
      </c>
      <c r="N331" s="28">
        <v>1.75</v>
      </c>
      <c r="O331" s="25">
        <v>1.28</v>
      </c>
      <c r="P331" s="26">
        <v>4.2699999999999996</v>
      </c>
      <c r="Q331" s="22">
        <v>1.43</v>
      </c>
      <c r="R331" s="29">
        <v>1.65</v>
      </c>
      <c r="S331" s="26">
        <v>4.43</v>
      </c>
      <c r="T331" s="30">
        <v>100</v>
      </c>
    </row>
    <row r="332" spans="1:20" ht="13.8" x14ac:dyDescent="0.3">
      <c r="A332" s="5">
        <v>330</v>
      </c>
      <c r="B332" s="6" t="s">
        <v>390</v>
      </c>
      <c r="C332" s="7" t="s">
        <v>77</v>
      </c>
      <c r="D332" s="37">
        <v>4.0999999999999996</v>
      </c>
      <c r="E332" s="9">
        <v>1.1599999999999999</v>
      </c>
      <c r="F332" s="10">
        <v>0.43</v>
      </c>
      <c r="G332" s="11">
        <v>3.53</v>
      </c>
      <c r="H332" s="9">
        <v>1.38</v>
      </c>
      <c r="I332" s="12">
        <v>0.48</v>
      </c>
      <c r="J332" s="13">
        <v>3.43</v>
      </c>
      <c r="K332" s="14">
        <v>1.87</v>
      </c>
      <c r="L332" s="12">
        <v>0.71</v>
      </c>
      <c r="M332" s="11">
        <v>2.9</v>
      </c>
      <c r="N332" s="15">
        <v>1.63</v>
      </c>
      <c r="O332" s="12">
        <v>1.19</v>
      </c>
      <c r="P332" s="13">
        <v>3.48</v>
      </c>
      <c r="Q332" s="9">
        <v>1.31</v>
      </c>
      <c r="R332" s="16">
        <v>1.65</v>
      </c>
      <c r="S332" s="13">
        <v>3.75</v>
      </c>
      <c r="T332" s="17">
        <v>100</v>
      </c>
    </row>
    <row r="333" spans="1:20" ht="13.8" x14ac:dyDescent="0.3">
      <c r="A333" s="18">
        <v>331</v>
      </c>
      <c r="B333" s="19" t="s">
        <v>391</v>
      </c>
      <c r="C333" s="20" t="s">
        <v>68</v>
      </c>
      <c r="D333" s="38">
        <v>4.0999999999999996</v>
      </c>
      <c r="E333" s="22">
        <v>1.44</v>
      </c>
      <c r="F333" s="23">
        <v>0.47</v>
      </c>
      <c r="G333" s="24">
        <v>2.56</v>
      </c>
      <c r="H333" s="22">
        <v>1.44</v>
      </c>
      <c r="I333" s="25">
        <v>0.52</v>
      </c>
      <c r="J333" s="26">
        <v>2.56</v>
      </c>
      <c r="K333" s="27">
        <v>1.72</v>
      </c>
      <c r="L333" s="25">
        <v>0.68</v>
      </c>
      <c r="M333" s="24">
        <v>2.69</v>
      </c>
      <c r="N333" s="28">
        <v>1.62</v>
      </c>
      <c r="O333" s="25">
        <v>1.08</v>
      </c>
      <c r="P333" s="26">
        <v>3.27</v>
      </c>
      <c r="Q333" s="22">
        <v>1.44</v>
      </c>
      <c r="R333" s="29">
        <v>1.82</v>
      </c>
      <c r="S333" s="26">
        <v>3.51</v>
      </c>
      <c r="T333" s="30">
        <v>100</v>
      </c>
    </row>
    <row r="334" spans="1:20" ht="13.8" x14ac:dyDescent="0.3">
      <c r="A334" s="5">
        <v>332</v>
      </c>
      <c r="B334" s="6" t="s">
        <v>392</v>
      </c>
      <c r="C334" s="7" t="s">
        <v>68</v>
      </c>
      <c r="D334" s="37">
        <v>4.0999999999999996</v>
      </c>
      <c r="E334" s="9">
        <v>1.34</v>
      </c>
      <c r="F334" s="10">
        <v>0.47</v>
      </c>
      <c r="G334" s="11">
        <v>2.5099999999999998</v>
      </c>
      <c r="H334" s="9">
        <v>1.43</v>
      </c>
      <c r="I334" s="12">
        <v>0.52</v>
      </c>
      <c r="J334" s="13">
        <v>2.54</v>
      </c>
      <c r="K334" s="14">
        <v>1.8</v>
      </c>
      <c r="L334" s="12">
        <v>0.68</v>
      </c>
      <c r="M334" s="11">
        <v>2.69</v>
      </c>
      <c r="N334" s="15">
        <v>1.56</v>
      </c>
      <c r="O334" s="12">
        <v>1.08</v>
      </c>
      <c r="P334" s="13">
        <v>3.27</v>
      </c>
      <c r="Q334" s="9">
        <v>1.29</v>
      </c>
      <c r="R334" s="16">
        <v>1.82</v>
      </c>
      <c r="S334" s="13">
        <v>3.51</v>
      </c>
      <c r="T334" s="17">
        <v>100</v>
      </c>
    </row>
    <row r="335" spans="1:20" ht="13.8" x14ac:dyDescent="0.3">
      <c r="A335" s="18">
        <v>333</v>
      </c>
      <c r="B335" s="19" t="s">
        <v>393</v>
      </c>
      <c r="C335" s="20" t="s">
        <v>58</v>
      </c>
      <c r="D335" s="38">
        <v>4.0999999999999996</v>
      </c>
      <c r="E335" s="22">
        <v>1.58</v>
      </c>
      <c r="F335" s="23">
        <v>0.47</v>
      </c>
      <c r="G335" s="24">
        <v>2.84</v>
      </c>
      <c r="H335" s="22">
        <v>1.58</v>
      </c>
      <c r="I335" s="25">
        <v>0.52</v>
      </c>
      <c r="J335" s="26">
        <v>2.6</v>
      </c>
      <c r="K335" s="27">
        <v>1.7</v>
      </c>
      <c r="L335" s="25">
        <v>0.68</v>
      </c>
      <c r="M335" s="24">
        <v>2.73</v>
      </c>
      <c r="N335" s="28">
        <v>1.69</v>
      </c>
      <c r="O335" s="25">
        <v>0.92</v>
      </c>
      <c r="P335" s="26">
        <v>3.59</v>
      </c>
      <c r="Q335" s="22">
        <v>1.51</v>
      </c>
      <c r="R335" s="29">
        <v>1.51</v>
      </c>
      <c r="S335" s="26">
        <v>3.94</v>
      </c>
      <c r="T335" s="30">
        <v>100</v>
      </c>
    </row>
    <row r="336" spans="1:20" ht="13.8" x14ac:dyDescent="0.3">
      <c r="A336" s="5">
        <v>334</v>
      </c>
      <c r="B336" s="6" t="s">
        <v>394</v>
      </c>
      <c r="C336" s="7" t="s">
        <v>60</v>
      </c>
      <c r="D336" s="37">
        <v>4.0999999999999996</v>
      </c>
      <c r="E336" s="9">
        <v>1.37</v>
      </c>
      <c r="F336" s="10">
        <v>0.47</v>
      </c>
      <c r="G336" s="11">
        <v>2.5299999999999998</v>
      </c>
      <c r="H336" s="9">
        <v>1.43</v>
      </c>
      <c r="I336" s="12">
        <v>0.52</v>
      </c>
      <c r="J336" s="13">
        <v>2.5</v>
      </c>
      <c r="K336" s="14">
        <v>1.53</v>
      </c>
      <c r="L336" s="12">
        <v>0.68</v>
      </c>
      <c r="M336" s="11">
        <v>2.57</v>
      </c>
      <c r="N336" s="15">
        <v>1.53</v>
      </c>
      <c r="O336" s="12">
        <v>0.79</v>
      </c>
      <c r="P336" s="13">
        <v>3.25</v>
      </c>
      <c r="Q336" s="9">
        <v>1.31</v>
      </c>
      <c r="R336" s="16">
        <v>1.49</v>
      </c>
      <c r="S336" s="13">
        <v>3.46</v>
      </c>
      <c r="T336" s="17">
        <v>100</v>
      </c>
    </row>
    <row r="337" spans="1:20" ht="13.8" x14ac:dyDescent="0.3">
      <c r="A337" s="18">
        <v>335</v>
      </c>
      <c r="B337" s="19" t="s">
        <v>77</v>
      </c>
      <c r="C337" s="20" t="s">
        <v>77</v>
      </c>
      <c r="D337" s="38">
        <v>4.0999999999999996</v>
      </c>
      <c r="E337" s="22">
        <v>1.1399999999999999</v>
      </c>
      <c r="F337" s="23">
        <v>0.43</v>
      </c>
      <c r="G337" s="24">
        <v>3.53</v>
      </c>
      <c r="H337" s="22">
        <v>1.38</v>
      </c>
      <c r="I337" s="25">
        <v>0.48</v>
      </c>
      <c r="J337" s="26">
        <v>3.43</v>
      </c>
      <c r="K337" s="27">
        <v>1.66</v>
      </c>
      <c r="L337" s="25">
        <v>0.71</v>
      </c>
      <c r="M337" s="24">
        <v>2.9</v>
      </c>
      <c r="N337" s="28">
        <v>1.57</v>
      </c>
      <c r="O337" s="25">
        <v>1.19</v>
      </c>
      <c r="P337" s="26">
        <v>3.48</v>
      </c>
      <c r="Q337" s="22">
        <v>1.3</v>
      </c>
      <c r="R337" s="29">
        <v>1.65</v>
      </c>
      <c r="S337" s="26">
        <v>3.75</v>
      </c>
      <c r="T337" s="30">
        <v>100</v>
      </c>
    </row>
    <row r="338" spans="1:20" ht="13.8" x14ac:dyDescent="0.3">
      <c r="A338" s="5">
        <v>336</v>
      </c>
      <c r="B338" s="6" t="s">
        <v>395</v>
      </c>
      <c r="C338" s="7" t="s">
        <v>83</v>
      </c>
      <c r="D338" s="37">
        <v>4.0999999999999996</v>
      </c>
      <c r="E338" s="9">
        <v>1.1100000000000001</v>
      </c>
      <c r="F338" s="10">
        <v>0.43</v>
      </c>
      <c r="G338" s="11">
        <v>3.34</v>
      </c>
      <c r="H338" s="9">
        <v>1.24</v>
      </c>
      <c r="I338" s="12">
        <v>0.48</v>
      </c>
      <c r="J338" s="13">
        <v>3.61</v>
      </c>
      <c r="K338" s="14">
        <v>1.33</v>
      </c>
      <c r="L338" s="12">
        <v>0.62</v>
      </c>
      <c r="M338" s="11">
        <v>3.61</v>
      </c>
      <c r="N338" s="15">
        <v>1.33</v>
      </c>
      <c r="O338" s="12">
        <v>0.91</v>
      </c>
      <c r="P338" s="13">
        <v>4.21</v>
      </c>
      <c r="Q338" s="9">
        <v>1.19</v>
      </c>
      <c r="R338" s="16">
        <v>1.65</v>
      </c>
      <c r="S338" s="13">
        <v>4.26</v>
      </c>
      <c r="T338" s="17">
        <v>100</v>
      </c>
    </row>
    <row r="339" spans="1:20" ht="13.8" x14ac:dyDescent="0.3">
      <c r="A339" s="18">
        <v>337</v>
      </c>
      <c r="B339" s="19" t="s">
        <v>396</v>
      </c>
      <c r="C339" s="20" t="s">
        <v>60</v>
      </c>
      <c r="D339" s="38">
        <v>4.0999999999999996</v>
      </c>
      <c r="E339" s="22">
        <v>1.43</v>
      </c>
      <c r="F339" s="23">
        <v>0.47</v>
      </c>
      <c r="G339" s="24">
        <v>2.57</v>
      </c>
      <c r="H339" s="22">
        <v>1.43</v>
      </c>
      <c r="I339" s="25">
        <v>0.52</v>
      </c>
      <c r="J339" s="26">
        <v>2.56</v>
      </c>
      <c r="K339" s="27">
        <v>1.56</v>
      </c>
      <c r="L339" s="25">
        <v>0.68</v>
      </c>
      <c r="M339" s="24">
        <v>2.69</v>
      </c>
      <c r="N339" s="28">
        <v>1.57</v>
      </c>
      <c r="O339" s="25">
        <v>1</v>
      </c>
      <c r="P339" s="26">
        <v>3.26</v>
      </c>
      <c r="Q339" s="22">
        <v>1.38</v>
      </c>
      <c r="R339" s="29">
        <v>1.82</v>
      </c>
      <c r="S339" s="26">
        <v>3.5</v>
      </c>
      <c r="T339" s="30">
        <v>100</v>
      </c>
    </row>
    <row r="340" spans="1:20" ht="13.8" x14ac:dyDescent="0.3">
      <c r="A340" s="5">
        <v>338</v>
      </c>
      <c r="B340" s="6" t="s">
        <v>397</v>
      </c>
      <c r="C340" s="7" t="s">
        <v>58</v>
      </c>
      <c r="D340" s="37">
        <v>4.0999999999999996</v>
      </c>
      <c r="E340" s="9">
        <v>1.33</v>
      </c>
      <c r="F340" s="10">
        <v>0.47</v>
      </c>
      <c r="G340" s="11">
        <v>2.5099999999999998</v>
      </c>
      <c r="H340" s="9">
        <v>1.43</v>
      </c>
      <c r="I340" s="12">
        <v>0.52</v>
      </c>
      <c r="J340" s="13">
        <v>2.5099999999999998</v>
      </c>
      <c r="K340" s="14">
        <v>1.53</v>
      </c>
      <c r="L340" s="12">
        <v>0.68</v>
      </c>
      <c r="M340" s="11">
        <v>2.5499999999999998</v>
      </c>
      <c r="N340" s="15">
        <v>1.5</v>
      </c>
      <c r="O340" s="12">
        <v>0.79</v>
      </c>
      <c r="P340" s="13">
        <v>3.24</v>
      </c>
      <c r="Q340" s="9">
        <v>1.29</v>
      </c>
      <c r="R340" s="16">
        <v>1.3</v>
      </c>
      <c r="S340" s="13">
        <v>3.66</v>
      </c>
      <c r="T340" s="17">
        <v>100</v>
      </c>
    </row>
    <row r="341" spans="1:20" ht="13.8" x14ac:dyDescent="0.3">
      <c r="A341" s="18">
        <v>339</v>
      </c>
      <c r="B341" s="19" t="s">
        <v>398</v>
      </c>
      <c r="C341" s="20" t="s">
        <v>64</v>
      </c>
      <c r="D341" s="38">
        <v>4.0999999999999996</v>
      </c>
      <c r="E341" s="22">
        <v>1.56</v>
      </c>
      <c r="F341" s="23">
        <v>0.47</v>
      </c>
      <c r="G341" s="24">
        <v>2.67</v>
      </c>
      <c r="H341" s="22">
        <v>1.56</v>
      </c>
      <c r="I341" s="25">
        <v>0.52</v>
      </c>
      <c r="J341" s="26">
        <v>2.57</v>
      </c>
      <c r="K341" s="27">
        <v>1.69</v>
      </c>
      <c r="L341" s="25">
        <v>0.68</v>
      </c>
      <c r="M341" s="24">
        <v>2.71</v>
      </c>
      <c r="N341" s="28">
        <v>1.67</v>
      </c>
      <c r="O341" s="25">
        <v>0.88</v>
      </c>
      <c r="P341" s="26">
        <v>3.65</v>
      </c>
      <c r="Q341" s="22">
        <v>1.48</v>
      </c>
      <c r="R341" s="29">
        <v>1.45</v>
      </c>
      <c r="S341" s="26">
        <v>3.93</v>
      </c>
      <c r="T341" s="30">
        <v>100</v>
      </c>
    </row>
    <row r="342" spans="1:20" ht="13.8" x14ac:dyDescent="0.3">
      <c r="A342" s="5">
        <v>340</v>
      </c>
      <c r="B342" s="6" t="s">
        <v>399</v>
      </c>
      <c r="C342" s="7" t="s">
        <v>94</v>
      </c>
      <c r="D342" s="37">
        <v>4.2</v>
      </c>
      <c r="E342" s="9">
        <v>1.64</v>
      </c>
      <c r="F342" s="10">
        <v>0.51</v>
      </c>
      <c r="G342" s="11">
        <v>3.2</v>
      </c>
      <c r="H342" s="9">
        <v>1.64</v>
      </c>
      <c r="I342" s="12">
        <v>0.56999999999999995</v>
      </c>
      <c r="J342" s="13">
        <v>2.84</v>
      </c>
      <c r="K342" s="14">
        <v>1.76</v>
      </c>
      <c r="L342" s="12">
        <v>0.74</v>
      </c>
      <c r="M342" s="11">
        <v>2.83</v>
      </c>
      <c r="N342" s="15">
        <v>1.75</v>
      </c>
      <c r="O342" s="12">
        <v>0.94</v>
      </c>
      <c r="P342" s="13">
        <v>3.71</v>
      </c>
      <c r="Q342" s="9">
        <v>1.54</v>
      </c>
      <c r="R342" s="16">
        <v>1.56</v>
      </c>
      <c r="S342" s="13">
        <v>4.18</v>
      </c>
      <c r="T342" s="17">
        <v>100</v>
      </c>
    </row>
  </sheetData>
  <mergeCells count="9">
    <mergeCell ref="K2:M2"/>
    <mergeCell ref="N2:P2"/>
    <mergeCell ref="Q2:S2"/>
    <mergeCell ref="A1:A2"/>
    <mergeCell ref="B1:B2"/>
    <mergeCell ref="C1:C2"/>
    <mergeCell ref="D1:D2"/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90"/>
  <sheetViews>
    <sheetView tabSelected="1" topLeftCell="A64" zoomScale="94" zoomScaleNormal="94" zoomScaleSheetLayoutView="40" workbookViewId="0">
      <selection activeCell="C72" sqref="C72"/>
    </sheetView>
  </sheetViews>
  <sheetFormatPr baseColWidth="10" defaultColWidth="11.5546875" defaultRowHeight="18" x14ac:dyDescent="0.35"/>
  <cols>
    <col min="1" max="1" width="11.5546875" style="44" customWidth="1"/>
    <col min="2" max="2" width="16.44140625" style="44" customWidth="1"/>
    <col min="3" max="3" width="11.77734375" style="44" customWidth="1"/>
    <col min="4" max="4" width="26.88671875" style="44" customWidth="1"/>
    <col min="5" max="5" width="27.77734375" style="44" customWidth="1"/>
    <col min="6" max="6" width="13.77734375" style="44" customWidth="1"/>
    <col min="7" max="7" width="13.21875" style="44" customWidth="1"/>
    <col min="8" max="8" width="9.6640625" style="44" customWidth="1"/>
    <col min="9" max="13" width="5.44140625" style="44" customWidth="1"/>
    <col min="14" max="14" width="7.88671875" style="44" customWidth="1"/>
    <col min="15" max="15" width="9.6640625" style="44" customWidth="1"/>
    <col min="16" max="17" width="5.44140625" style="44" customWidth="1"/>
    <col min="18" max="18" width="5.33203125" style="44" customWidth="1"/>
    <col min="19" max="22" width="5.44140625" style="44" customWidth="1"/>
    <col min="23" max="23" width="15" style="44" customWidth="1"/>
    <col min="24" max="16384" width="11.5546875" style="44"/>
  </cols>
  <sheetData>
    <row r="1" spans="1:28" ht="24.45" customHeight="1" x14ac:dyDescent="0.35">
      <c r="A1" s="53" t="s">
        <v>440</v>
      </c>
    </row>
    <row r="2" spans="1:28" ht="22.95" customHeight="1" x14ac:dyDescent="0.35">
      <c r="A2" s="53"/>
      <c r="H2" s="202" t="s">
        <v>49</v>
      </c>
      <c r="I2" s="203"/>
      <c r="J2" s="204"/>
      <c r="K2" s="205" t="s">
        <v>48</v>
      </c>
      <c r="L2" s="206"/>
      <c r="M2" s="207"/>
      <c r="N2" s="196" t="s">
        <v>33</v>
      </c>
      <c r="O2" s="196"/>
      <c r="P2" s="196"/>
      <c r="Q2" s="196" t="s">
        <v>47</v>
      </c>
      <c r="R2" s="196"/>
      <c r="S2" s="196"/>
      <c r="T2" s="196" t="s">
        <v>56</v>
      </c>
      <c r="U2" s="196"/>
      <c r="V2" s="196"/>
    </row>
    <row r="3" spans="1:28" ht="14.55" customHeight="1" thickBot="1" x14ac:dyDescent="0.4">
      <c r="A3" s="58"/>
      <c r="B3" s="59" t="s">
        <v>42</v>
      </c>
      <c r="C3" s="60"/>
      <c r="D3" s="61"/>
      <c r="E3" s="45" t="s">
        <v>31</v>
      </c>
      <c r="F3" s="45" t="s">
        <v>36</v>
      </c>
      <c r="G3" s="45" t="s">
        <v>11</v>
      </c>
      <c r="H3" s="45" t="s">
        <v>12</v>
      </c>
      <c r="I3" s="45" t="s">
        <v>13</v>
      </c>
      <c r="J3" s="45" t="s">
        <v>14</v>
      </c>
      <c r="K3" s="45" t="s">
        <v>12</v>
      </c>
      <c r="L3" s="45" t="s">
        <v>13</v>
      </c>
      <c r="M3" s="45" t="s">
        <v>14</v>
      </c>
      <c r="N3" s="45" t="s">
        <v>12</v>
      </c>
      <c r="O3" s="45" t="s">
        <v>13</v>
      </c>
      <c r="P3" s="45" t="s">
        <v>14</v>
      </c>
      <c r="Q3" s="62" t="s">
        <v>12</v>
      </c>
      <c r="R3" s="62" t="s">
        <v>13</v>
      </c>
      <c r="S3" s="62" t="s">
        <v>14</v>
      </c>
      <c r="T3" s="45" t="s">
        <v>12</v>
      </c>
      <c r="U3" s="45" t="s">
        <v>13</v>
      </c>
      <c r="V3" s="45" t="s">
        <v>14</v>
      </c>
    </row>
    <row r="4" spans="1:28" ht="14.55" customHeight="1" x14ac:dyDescent="0.35">
      <c r="A4" s="58" t="s">
        <v>32</v>
      </c>
      <c r="B4" s="63">
        <v>400</v>
      </c>
      <c r="C4" s="61" t="s">
        <v>3</v>
      </c>
      <c r="D4" s="64">
        <v>3</v>
      </c>
      <c r="E4" s="52" t="s">
        <v>590</v>
      </c>
      <c r="F4" s="45" t="str">
        <f>+VLOOKUP($E$4,'Tabla de datos '!$B$3:$T$342,2,FALSE)</f>
        <v>San Marcos</v>
      </c>
      <c r="G4" s="45">
        <f>+VLOOKUP($E$4,'Tabla de datos '!$B$3:$T$342,3,FALSE)</f>
        <v>4.2</v>
      </c>
      <c r="H4" s="45">
        <f>+VLOOKUP($E$4,'Tabla de datos '!$B$3:$T$342,4,FALSE)</f>
        <v>1.48</v>
      </c>
      <c r="I4" s="45">
        <f>+VLOOKUP($E$4,'Tabla de datos '!$B$3:$T$342,5,FALSE)</f>
        <v>0.47</v>
      </c>
      <c r="J4" s="45">
        <f>+VLOOKUP($E$4,'Tabla de datos '!$B$3:$T$342,6,FALSE)</f>
        <v>2.57</v>
      </c>
      <c r="K4" s="45">
        <f>+VLOOKUP($E$4,'Tabla de datos '!$B$3:$T$342,7,FALSE)</f>
        <v>1.48</v>
      </c>
      <c r="L4" s="45">
        <f>+VLOOKUP($E$4,'Tabla de datos '!$B$3:$T$342,8,FALSE)</f>
        <v>0.52</v>
      </c>
      <c r="M4" s="45">
        <f>+VLOOKUP($E$4,'Tabla de datos '!$B$3:$T$342,9,FALSE)</f>
        <v>2.57</v>
      </c>
      <c r="N4" s="45">
        <f>+VLOOKUP($E$4,'Tabla de datos '!$B$3:$T$342,10,FALSE)</f>
        <v>1.6</v>
      </c>
      <c r="O4" s="45">
        <f>+VLOOKUP($E$4,'Tabla de datos '!$B$3:$T$342,11,FALSE)</f>
        <v>0.68</v>
      </c>
      <c r="P4" s="45">
        <f>+VLOOKUP($E$4,'Tabla de datos '!$B$3:$T$342,12,FALSE)</f>
        <v>2.67</v>
      </c>
      <c r="Q4" s="62">
        <f>+VLOOKUP($E$4,'Tabla de datos '!$B$3:$T$342,13,FALSE)</f>
        <v>1.61</v>
      </c>
      <c r="R4" s="62">
        <f>+VLOOKUP($E$4,'Tabla de datos '!$B$3:$T$342,14,FALSE)</f>
        <v>0.84</v>
      </c>
      <c r="S4" s="62">
        <f>+VLOOKUP($E$4,'Tabla de datos '!$B$3:$T$342,15,FALSE)</f>
        <v>3.3</v>
      </c>
      <c r="T4" s="45">
        <f>+VLOOKUP($E$4,'Tabla de datos '!$B$3:$T$342,16,FALSE)</f>
        <v>1.41</v>
      </c>
      <c r="U4" s="45">
        <f>+VLOOKUP($E$4,'Tabla de datos '!$B$3:$T$342,17,FALSE)</f>
        <v>1.39</v>
      </c>
      <c r="V4" s="45">
        <f>+VLOOKUP($E$4,'Tabla de datos '!$B$3:$T$342,18,FALSE)</f>
        <v>3.88</v>
      </c>
    </row>
    <row r="5" spans="1:28" ht="14.55" customHeight="1" x14ac:dyDescent="0.35">
      <c r="A5" s="58" t="s">
        <v>34</v>
      </c>
      <c r="B5" s="65">
        <v>400</v>
      </c>
      <c r="C5" s="66" t="s">
        <v>23</v>
      </c>
      <c r="D5" s="67">
        <v>2400</v>
      </c>
      <c r="E5" s="68" t="s">
        <v>404</v>
      </c>
      <c r="H5" s="44" t="b">
        <f>'Datos Espectro'!C99=+IF(G5&lt;$B$6,$B$9*(0.4+0.6*G5/$B$6),IF(AND(G5&lt;=$B$5,$B$6&lt;=G5),$B$9,IF(AND($B$5&lt;G5,$B$4&gt;G5),$B$10/G5,$B$10*$B$4/G5^2)))</f>
        <v>0</v>
      </c>
    </row>
    <row r="6" spans="1:28" ht="14.55" customHeight="1" x14ac:dyDescent="0.35">
      <c r="A6" s="58" t="s">
        <v>35</v>
      </c>
      <c r="B6" s="65">
        <v>400</v>
      </c>
      <c r="C6" s="61"/>
      <c r="D6" s="58"/>
    </row>
    <row r="7" spans="1:28" ht="14.55" customHeight="1" thickBot="1" x14ac:dyDescent="0.4">
      <c r="A7" s="58" t="s">
        <v>4</v>
      </c>
      <c r="B7" s="69"/>
      <c r="C7" s="61"/>
      <c r="D7" s="58"/>
    </row>
    <row r="8" spans="1:28" x14ac:dyDescent="0.35">
      <c r="A8" s="44" t="s">
        <v>0</v>
      </c>
      <c r="N8" s="209"/>
      <c r="O8" s="209"/>
      <c r="P8" s="209"/>
      <c r="Q8" s="209"/>
      <c r="W8" s="191" t="s">
        <v>561</v>
      </c>
      <c r="X8" s="192"/>
      <c r="Y8" s="70"/>
      <c r="Z8" s="70"/>
      <c r="AA8" s="70"/>
    </row>
    <row r="9" spans="1:28" ht="14.55" customHeight="1" x14ac:dyDescent="0.35">
      <c r="A9" s="197" t="s">
        <v>403</v>
      </c>
      <c r="B9" s="197"/>
      <c r="C9" s="197"/>
      <c r="D9" s="197"/>
      <c r="E9" s="197"/>
      <c r="F9" s="71"/>
      <c r="G9" s="71"/>
      <c r="H9" s="71"/>
      <c r="N9" s="205" t="s">
        <v>401</v>
      </c>
      <c r="O9" s="206"/>
      <c r="P9" s="206"/>
      <c r="Q9" s="207"/>
      <c r="W9" s="193" t="s">
        <v>562</v>
      </c>
      <c r="X9" s="194"/>
      <c r="Y9" s="70"/>
      <c r="Z9" s="70"/>
      <c r="AA9" s="70"/>
    </row>
    <row r="10" spans="1:28" ht="15" customHeight="1" x14ac:dyDescent="0.35">
      <c r="N10" s="73" t="s">
        <v>400</v>
      </c>
      <c r="O10" s="73" t="s">
        <v>12</v>
      </c>
      <c r="P10" s="73" t="s">
        <v>13</v>
      </c>
      <c r="Q10" s="73" t="s">
        <v>14</v>
      </c>
      <c r="W10" s="72" t="s">
        <v>563</v>
      </c>
      <c r="X10" s="74">
        <v>8.25</v>
      </c>
      <c r="Y10" s="120" t="s">
        <v>564</v>
      </c>
      <c r="Z10" s="121"/>
      <c r="AA10" s="121"/>
      <c r="AB10" s="121"/>
    </row>
    <row r="11" spans="1:28" x14ac:dyDescent="0.35">
      <c r="C11" s="109" t="s">
        <v>11</v>
      </c>
      <c r="D11" s="75">
        <f>+G4</f>
        <v>4.2</v>
      </c>
      <c r="N11" s="73" t="s">
        <v>49</v>
      </c>
      <c r="O11" s="73">
        <f>+H4</f>
        <v>1.48</v>
      </c>
      <c r="P11" s="73">
        <f>+I4</f>
        <v>0.47</v>
      </c>
      <c r="Q11" s="73">
        <f>+J4</f>
        <v>2.57</v>
      </c>
      <c r="W11" s="72" t="s">
        <v>565</v>
      </c>
      <c r="X11" s="122">
        <v>400</v>
      </c>
      <c r="Y11" s="182" t="s">
        <v>566</v>
      </c>
      <c r="Z11" s="183"/>
      <c r="AA11" s="183"/>
    </row>
    <row r="12" spans="1:28" ht="14.55" customHeight="1" thickBot="1" x14ac:dyDescent="0.4">
      <c r="N12" s="73" t="s">
        <v>48</v>
      </c>
      <c r="O12" s="73">
        <f>+K4</f>
        <v>1.48</v>
      </c>
      <c r="P12" s="73">
        <f>+L4</f>
        <v>0.52</v>
      </c>
      <c r="Q12" s="73">
        <f>+M4</f>
        <v>2.57</v>
      </c>
      <c r="W12" s="76" t="s">
        <v>567</v>
      </c>
      <c r="X12" s="123">
        <v>3</v>
      </c>
      <c r="Y12" s="184" t="s">
        <v>568</v>
      </c>
      <c r="Z12" s="183"/>
      <c r="AA12" s="183"/>
    </row>
    <row r="13" spans="1:28" ht="15" customHeight="1" x14ac:dyDescent="0.35">
      <c r="A13" s="197" t="s">
        <v>415</v>
      </c>
      <c r="B13" s="197"/>
      <c r="C13" s="197"/>
      <c r="D13" s="197"/>
      <c r="E13" s="197"/>
      <c r="N13" s="73" t="s">
        <v>33</v>
      </c>
      <c r="O13" s="73">
        <f>+N4</f>
        <v>1.6</v>
      </c>
      <c r="P13" s="73">
        <f>+O4</f>
        <v>0.68</v>
      </c>
      <c r="Q13" s="73">
        <f>+P4</f>
        <v>2.67</v>
      </c>
      <c r="W13" s="70"/>
      <c r="X13" s="185" t="s">
        <v>569</v>
      </c>
      <c r="Y13" s="187">
        <f>(X12*X11)/X10</f>
        <v>145.45454545454547</v>
      </c>
      <c r="Z13" s="189" t="s">
        <v>570</v>
      </c>
      <c r="AA13" s="70"/>
    </row>
    <row r="14" spans="1:28" ht="18.600000000000001" thickBot="1" x14ac:dyDescent="0.4">
      <c r="B14" s="208" t="s">
        <v>1</v>
      </c>
      <c r="C14" s="208"/>
      <c r="D14" s="44" t="s">
        <v>483</v>
      </c>
      <c r="N14" s="73" t="s">
        <v>47</v>
      </c>
      <c r="O14" s="73">
        <f>Q4</f>
        <v>1.61</v>
      </c>
      <c r="P14" s="73">
        <f>R4</f>
        <v>0.84</v>
      </c>
      <c r="Q14" s="73">
        <f>S4</f>
        <v>3.3</v>
      </c>
      <c r="W14" s="70"/>
      <c r="X14" s="186"/>
      <c r="Y14" s="188"/>
      <c r="Z14" s="190"/>
      <c r="AA14" s="70"/>
    </row>
    <row r="15" spans="1:28" x14ac:dyDescent="0.35">
      <c r="E15" s="53" t="s">
        <v>572</v>
      </c>
      <c r="N15" s="73" t="s">
        <v>56</v>
      </c>
      <c r="O15" s="73">
        <f>+T4</f>
        <v>1.41</v>
      </c>
      <c r="P15" s="73">
        <f>+U4</f>
        <v>1.39</v>
      </c>
      <c r="Q15" s="73">
        <f>+V4</f>
        <v>3.88</v>
      </c>
    </row>
    <row r="16" spans="1:28" x14ac:dyDescent="0.35">
      <c r="A16" s="44" t="s">
        <v>438</v>
      </c>
      <c r="E16" s="77">
        <f>X10</f>
        <v>8.25</v>
      </c>
      <c r="G16" s="78" t="s">
        <v>6</v>
      </c>
      <c r="H16" s="124">
        <v>145</v>
      </c>
    </row>
    <row r="18" spans="1:17" x14ac:dyDescent="0.35">
      <c r="B18" s="44" t="s">
        <v>2</v>
      </c>
    </row>
    <row r="20" spans="1:17" x14ac:dyDescent="0.35">
      <c r="B20" s="126" t="s">
        <v>5</v>
      </c>
      <c r="C20" s="79">
        <f>+((F21)/E16)</f>
        <v>145.45454545454547</v>
      </c>
    </row>
    <row r="21" spans="1:17" x14ac:dyDescent="0.35">
      <c r="E21" s="45" t="s">
        <v>43</v>
      </c>
      <c r="F21" s="80">
        <f>X11*X12</f>
        <v>1200</v>
      </c>
    </row>
    <row r="22" spans="1:17" x14ac:dyDescent="0.35">
      <c r="B22" s="44" t="s">
        <v>7</v>
      </c>
    </row>
    <row r="23" spans="1:17" x14ac:dyDescent="0.35">
      <c r="B23" s="126"/>
      <c r="C23" s="81">
        <f>(+C20/H16)/10</f>
        <v>0.10031347962382446</v>
      </c>
      <c r="D23" s="44" t="s">
        <v>8</v>
      </c>
    </row>
    <row r="25" spans="1:17" x14ac:dyDescent="0.35">
      <c r="A25" s="199" t="s">
        <v>418</v>
      </c>
      <c r="B25" s="200"/>
      <c r="C25" s="200"/>
      <c r="D25" s="200"/>
      <c r="E25" s="201"/>
      <c r="F25" s="53"/>
    </row>
    <row r="27" spans="1:17" x14ac:dyDescent="0.35">
      <c r="A27" s="44" t="s">
        <v>9</v>
      </c>
    </row>
    <row r="28" spans="1:17" x14ac:dyDescent="0.35">
      <c r="A28" s="44" t="s">
        <v>44</v>
      </c>
      <c r="C28" s="68" t="s">
        <v>435</v>
      </c>
    </row>
    <row r="29" spans="1:17" x14ac:dyDescent="0.35">
      <c r="N29" s="82" t="s">
        <v>426</v>
      </c>
      <c r="O29" s="82"/>
      <c r="P29" s="82"/>
      <c r="Q29" s="82"/>
    </row>
    <row r="30" spans="1:17" x14ac:dyDescent="0.35">
      <c r="A30" s="197" t="s">
        <v>417</v>
      </c>
      <c r="B30" s="197"/>
      <c r="C30" s="197"/>
      <c r="D30" s="197"/>
      <c r="E30" s="197"/>
      <c r="N30" s="52" t="s">
        <v>407</v>
      </c>
      <c r="O30" s="52" t="s">
        <v>422</v>
      </c>
      <c r="P30" s="52" t="s">
        <v>423</v>
      </c>
    </row>
    <row r="31" spans="1:17" x14ac:dyDescent="0.35">
      <c r="N31" s="73" t="s">
        <v>408</v>
      </c>
      <c r="O31" s="73" t="s">
        <v>425</v>
      </c>
      <c r="P31" s="73">
        <v>0.55000000000000004</v>
      </c>
    </row>
    <row r="32" spans="1:17" x14ac:dyDescent="0.35">
      <c r="B32" s="77" t="s">
        <v>410</v>
      </c>
      <c r="C32" s="44" t="str">
        <f>+VLOOKUP($B$32,$N$31:$P$34,2,FALSE)</f>
        <v>5% de probabilidad nominal de ser excedido en un periodo de 50 años</v>
      </c>
      <c r="N32" s="73" t="s">
        <v>409</v>
      </c>
      <c r="O32" s="73" t="s">
        <v>412</v>
      </c>
      <c r="P32" s="73">
        <v>0.66</v>
      </c>
    </row>
    <row r="33" spans="1:16" x14ac:dyDescent="0.35">
      <c r="B33" s="68" t="s">
        <v>434</v>
      </c>
      <c r="N33" s="73" t="s">
        <v>410</v>
      </c>
      <c r="O33" s="73" t="s">
        <v>413</v>
      </c>
      <c r="P33" s="83">
        <v>0.8</v>
      </c>
    </row>
    <row r="34" spans="1:16" x14ac:dyDescent="0.35">
      <c r="A34" s="197" t="s">
        <v>416</v>
      </c>
      <c r="B34" s="197"/>
      <c r="C34" s="197"/>
      <c r="D34" s="197"/>
      <c r="E34" s="197"/>
      <c r="N34" s="73" t="s">
        <v>411</v>
      </c>
      <c r="O34" s="73" t="s">
        <v>414</v>
      </c>
      <c r="P34" s="83">
        <v>1</v>
      </c>
    </row>
    <row r="35" spans="1:16" x14ac:dyDescent="0.35">
      <c r="B35" s="44" t="s">
        <v>10</v>
      </c>
    </row>
    <row r="37" spans="1:16" x14ac:dyDescent="0.35">
      <c r="B37" s="198" t="s">
        <v>15</v>
      </c>
      <c r="C37" s="198"/>
      <c r="D37" s="45" t="s">
        <v>12</v>
      </c>
      <c r="E37" s="45" t="s">
        <v>13</v>
      </c>
      <c r="F37" s="45" t="s">
        <v>14</v>
      </c>
    </row>
    <row r="38" spans="1:16" x14ac:dyDescent="0.35">
      <c r="B38" s="109" t="s">
        <v>402</v>
      </c>
      <c r="C38" s="52" t="s">
        <v>47</v>
      </c>
      <c r="D38" s="45">
        <f>+VLOOKUP($C$38,$N$11:$Q$15,2,FALSE)</f>
        <v>1.61</v>
      </c>
      <c r="E38" s="45">
        <f>+VLOOKUP($C$38,$N$11:$Q$15,3,FALSE)</f>
        <v>0.84</v>
      </c>
      <c r="F38" s="45">
        <f>+VLOOKUP($C$38,$N$11:$Q$15,4,FALSE)</f>
        <v>3.3</v>
      </c>
    </row>
    <row r="39" spans="1:16" x14ac:dyDescent="0.35">
      <c r="C39" s="68" t="s">
        <v>405</v>
      </c>
    </row>
    <row r="40" spans="1:16" x14ac:dyDescent="0.35">
      <c r="B40" s="45" t="s">
        <v>11</v>
      </c>
      <c r="C40" s="45">
        <f>+G4</f>
        <v>4.2</v>
      </c>
    </row>
    <row r="43" spans="1:16" x14ac:dyDescent="0.35">
      <c r="A43" s="197" t="s">
        <v>419</v>
      </c>
      <c r="B43" s="197"/>
      <c r="C43" s="197"/>
      <c r="D43" s="197"/>
      <c r="E43" s="197"/>
    </row>
    <row r="44" spans="1:16" x14ac:dyDescent="0.35">
      <c r="A44" s="84"/>
      <c r="B44" s="84"/>
      <c r="C44" s="84"/>
      <c r="D44" s="84"/>
      <c r="E44" s="84"/>
    </row>
    <row r="45" spans="1:16" x14ac:dyDescent="0.35">
      <c r="A45" s="84"/>
      <c r="B45" s="108" t="s">
        <v>559</v>
      </c>
      <c r="C45" s="125">
        <v>1</v>
      </c>
      <c r="D45" s="84"/>
      <c r="E45" s="84"/>
    </row>
    <row r="46" spans="1:16" x14ac:dyDescent="0.35">
      <c r="B46" s="108" t="s">
        <v>560</v>
      </c>
      <c r="C46" s="125">
        <v>1</v>
      </c>
    </row>
    <row r="47" spans="1:16" x14ac:dyDescent="0.35">
      <c r="B47" s="109" t="s">
        <v>16</v>
      </c>
      <c r="C47" s="45">
        <f>+D38*C45</f>
        <v>1.61</v>
      </c>
    </row>
    <row r="48" spans="1:16" x14ac:dyDescent="0.35">
      <c r="B48" s="109" t="s">
        <v>17</v>
      </c>
      <c r="C48" s="45">
        <f>+E38*C46</f>
        <v>0.84</v>
      </c>
    </row>
    <row r="50" spans="1:5" x14ac:dyDescent="0.35">
      <c r="A50" s="197" t="s">
        <v>420</v>
      </c>
      <c r="B50" s="197"/>
      <c r="C50" s="197"/>
      <c r="D50" s="197"/>
      <c r="E50" s="197"/>
    </row>
    <row r="52" spans="1:5" x14ac:dyDescent="0.35">
      <c r="B52" s="109" t="s">
        <v>16</v>
      </c>
      <c r="C52" s="45">
        <f>+C47*1</f>
        <v>1.61</v>
      </c>
    </row>
    <row r="53" spans="1:5" x14ac:dyDescent="0.35">
      <c r="B53" s="109" t="s">
        <v>17</v>
      </c>
      <c r="C53" s="45">
        <f>+C48*1</f>
        <v>0.84</v>
      </c>
    </row>
    <row r="55" spans="1:5" x14ac:dyDescent="0.35">
      <c r="A55" s="197" t="s">
        <v>421</v>
      </c>
      <c r="B55" s="197"/>
      <c r="C55" s="197"/>
      <c r="D55" s="197"/>
      <c r="E55" s="197"/>
    </row>
    <row r="57" spans="1:5" x14ac:dyDescent="0.35">
      <c r="B57" s="109" t="s">
        <v>18</v>
      </c>
      <c r="C57" s="49">
        <f>+$C$53/$C$52</f>
        <v>0.52173913043478259</v>
      </c>
      <c r="D57" s="44">
        <f>+C53/C52</f>
        <v>0.52173913043478259</v>
      </c>
    </row>
    <row r="58" spans="1:5" x14ac:dyDescent="0.35">
      <c r="B58" s="109" t="s">
        <v>19</v>
      </c>
      <c r="C58" s="49">
        <f>0.2*C57</f>
        <v>0.10434782608695653</v>
      </c>
    </row>
    <row r="60" spans="1:5" x14ac:dyDescent="0.35">
      <c r="A60" s="197" t="s">
        <v>427</v>
      </c>
      <c r="B60" s="197"/>
      <c r="C60" s="197"/>
      <c r="D60" s="197"/>
      <c r="E60" s="197"/>
    </row>
    <row r="62" spans="1:5" x14ac:dyDescent="0.35">
      <c r="B62" s="109" t="s">
        <v>20</v>
      </c>
      <c r="C62" s="45">
        <f>+VLOOKUP($B$32,$N$31:$P$34,3,FALSE)</f>
        <v>0.8</v>
      </c>
      <c r="D62" s="195"/>
      <c r="E62" s="68" t="s">
        <v>424</v>
      </c>
    </row>
    <row r="63" spans="1:5" x14ac:dyDescent="0.35">
      <c r="B63" s="109" t="s">
        <v>21</v>
      </c>
      <c r="C63" s="49">
        <f>+C62*C52</f>
        <v>1.2880000000000003</v>
      </c>
      <c r="D63" s="195"/>
    </row>
    <row r="64" spans="1:5" x14ac:dyDescent="0.35">
      <c r="B64" s="109" t="s">
        <v>22</v>
      </c>
      <c r="C64" s="48">
        <f>+C62*C53</f>
        <v>0.67200000000000004</v>
      </c>
      <c r="D64" s="195"/>
    </row>
    <row r="66" spans="1:15" x14ac:dyDescent="0.35">
      <c r="A66" s="197" t="s">
        <v>428</v>
      </c>
      <c r="B66" s="197"/>
      <c r="C66" s="197"/>
      <c r="D66" s="197"/>
      <c r="E66" s="197"/>
    </row>
    <row r="67" spans="1:15" s="86" customFormat="1" x14ac:dyDescent="0.35">
      <c r="A67" s="85"/>
      <c r="C67" s="87"/>
      <c r="D67" s="87"/>
      <c r="E67" s="88"/>
      <c r="F67" s="44"/>
    </row>
    <row r="68" spans="1:15" x14ac:dyDescent="0.35">
      <c r="A68" s="88"/>
      <c r="B68" s="87" t="s">
        <v>436</v>
      </c>
      <c r="D68" s="88"/>
      <c r="E68" s="88"/>
    </row>
    <row r="69" spans="1:15" x14ac:dyDescent="0.35">
      <c r="A69" s="88"/>
      <c r="D69" s="88"/>
      <c r="E69" s="88"/>
    </row>
    <row r="70" spans="1:15" x14ac:dyDescent="0.35">
      <c r="A70" s="197" t="s">
        <v>429</v>
      </c>
      <c r="B70" s="197"/>
      <c r="C70" s="197"/>
      <c r="D70" s="197"/>
      <c r="E70" s="197"/>
    </row>
    <row r="71" spans="1:15" x14ac:dyDescent="0.35">
      <c r="A71" s="88"/>
      <c r="D71" s="88"/>
      <c r="E71" s="88"/>
    </row>
    <row r="72" spans="1:15" x14ac:dyDescent="0.35">
      <c r="A72" s="88"/>
      <c r="B72" s="113" t="s">
        <v>45</v>
      </c>
      <c r="C72" s="89">
        <f>0.4*C63</f>
        <v>0.5152000000000001</v>
      </c>
      <c r="D72" s="88"/>
      <c r="E72" s="88"/>
    </row>
    <row r="73" spans="1:15" x14ac:dyDescent="0.35">
      <c r="A73" s="88"/>
      <c r="B73" s="88"/>
      <c r="C73" s="88"/>
      <c r="D73" s="88"/>
      <c r="E73" s="88"/>
    </row>
    <row r="74" spans="1:15" x14ac:dyDescent="0.35">
      <c r="A74" s="197" t="s">
        <v>430</v>
      </c>
      <c r="B74" s="197"/>
      <c r="C74" s="197"/>
      <c r="D74" s="197"/>
      <c r="E74" s="197"/>
    </row>
    <row r="75" spans="1:15" x14ac:dyDescent="0.35">
      <c r="A75" s="88"/>
      <c r="B75" s="88"/>
      <c r="C75" s="88"/>
      <c r="D75" s="88"/>
      <c r="E75" s="88"/>
    </row>
    <row r="76" spans="1:15" x14ac:dyDescent="0.35">
      <c r="A76" s="88"/>
      <c r="B76" s="113" t="s">
        <v>46</v>
      </c>
      <c r="C76" s="90">
        <f>0.2*C63</f>
        <v>0.25760000000000005</v>
      </c>
      <c r="D76" s="88"/>
      <c r="E76" s="88"/>
    </row>
    <row r="78" spans="1:15" x14ac:dyDescent="0.35">
      <c r="A78" s="197" t="s">
        <v>476</v>
      </c>
      <c r="B78" s="197"/>
      <c r="C78" s="197"/>
      <c r="D78" s="197"/>
      <c r="E78" s="197"/>
    </row>
    <row r="79" spans="1:15" x14ac:dyDescent="0.35">
      <c r="F79" s="91"/>
      <c r="N79" s="52" t="s">
        <v>29</v>
      </c>
      <c r="O79" s="52" t="s">
        <v>30</v>
      </c>
    </row>
    <row r="80" spans="1:15" x14ac:dyDescent="0.35">
      <c r="B80" s="109" t="s">
        <v>3</v>
      </c>
      <c r="C80" s="114">
        <v>9</v>
      </c>
      <c r="D80" s="53" t="s">
        <v>571</v>
      </c>
      <c r="F80" s="91"/>
      <c r="N80" s="92">
        <v>4.9000000000000002E-2</v>
      </c>
      <c r="O80" s="73">
        <v>0.75</v>
      </c>
    </row>
    <row r="81" spans="1:15" x14ac:dyDescent="0.35">
      <c r="B81" s="109" t="s">
        <v>481</v>
      </c>
      <c r="C81" s="54">
        <f>+N82</f>
        <v>4.7E-2</v>
      </c>
      <c r="E81" s="48">
        <f>+C84</f>
        <v>0.30423136847641769</v>
      </c>
      <c r="F81" s="47">
        <v>0</v>
      </c>
      <c r="N81" s="92">
        <v>4.7E-2</v>
      </c>
      <c r="O81" s="73">
        <v>0.9</v>
      </c>
    </row>
    <row r="82" spans="1:15" x14ac:dyDescent="0.35">
      <c r="B82" s="109" t="s">
        <v>30</v>
      </c>
      <c r="C82" s="93">
        <f>+O82</f>
        <v>0.85</v>
      </c>
      <c r="E82" s="48">
        <f>+C84</f>
        <v>0.30423136847641769</v>
      </c>
      <c r="F82" s="94">
        <f>+G88</f>
        <v>1.2880000000000003</v>
      </c>
      <c r="N82" s="92">
        <v>4.7E-2</v>
      </c>
      <c r="O82" s="73">
        <v>0.85</v>
      </c>
    </row>
    <row r="83" spans="1:15" x14ac:dyDescent="0.35">
      <c r="N83" s="92">
        <v>7.1999999999999995E-2</v>
      </c>
      <c r="O83" s="73">
        <v>0.8</v>
      </c>
    </row>
    <row r="84" spans="1:15" x14ac:dyDescent="0.35">
      <c r="B84" s="109" t="s">
        <v>28</v>
      </c>
      <c r="C84" s="119">
        <f>+C81*POWER(C80,C82)</f>
        <v>0.30423136847641769</v>
      </c>
      <c r="F84" s="91"/>
      <c r="N84" s="92">
        <v>7.1999999999999995E-2</v>
      </c>
      <c r="O84" s="73">
        <v>0.75</v>
      </c>
    </row>
    <row r="86" spans="1:15" x14ac:dyDescent="0.35">
      <c r="A86" s="197" t="s">
        <v>482</v>
      </c>
      <c r="B86" s="197"/>
      <c r="C86" s="197"/>
      <c r="D86" s="197"/>
      <c r="E86" s="197"/>
      <c r="F86" s="44" t="s">
        <v>406</v>
      </c>
    </row>
    <row r="87" spans="1:15" x14ac:dyDescent="0.35">
      <c r="C87" s="95"/>
    </row>
    <row r="88" spans="1:15" ht="18.600000000000001" thickBot="1" x14ac:dyDescent="0.4">
      <c r="F88" s="45" t="s">
        <v>479</v>
      </c>
      <c r="G88" s="94">
        <f>C124</f>
        <v>1.2880000000000003</v>
      </c>
    </row>
    <row r="89" spans="1:15" x14ac:dyDescent="0.35">
      <c r="B89" s="96" t="s">
        <v>441</v>
      </c>
      <c r="C89" s="97" t="s">
        <v>24</v>
      </c>
      <c r="D89" s="98"/>
      <c r="F89" s="45" t="s">
        <v>477</v>
      </c>
      <c r="G89" s="45">
        <v>8</v>
      </c>
    </row>
    <row r="90" spans="1:15" x14ac:dyDescent="0.35">
      <c r="B90" s="99">
        <v>0</v>
      </c>
      <c r="C90" s="100">
        <f>+C72</f>
        <v>0.5152000000000001</v>
      </c>
      <c r="F90" s="101" t="s">
        <v>478</v>
      </c>
      <c r="G90" s="45">
        <v>1</v>
      </c>
      <c r="H90" s="102"/>
      <c r="I90" s="102"/>
    </row>
    <row r="91" spans="1:15" x14ac:dyDescent="0.35">
      <c r="B91" s="99">
        <v>0.01</v>
      </c>
      <c r="C91" s="100">
        <f t="shared" ref="C91:C122" si="0">+IF(B91&lt;$C$58,$C$63*(0.4+0.6*B91/$C$58),IF(AND(B91&lt;=$C$57,$C$58&lt;=B91),$C$63,IF(AND($C$57&lt;B91,$F$38&gt;B91),$C$64/B91,$C$64*$F$38/B91^2)))</f>
        <v>0.58926000000000012</v>
      </c>
      <c r="D91" s="91"/>
      <c r="E91" s="95"/>
      <c r="F91" s="110" t="s">
        <v>26</v>
      </c>
      <c r="G91" s="111">
        <f>+G88/(G89*G90)</f>
        <v>0.16100000000000003</v>
      </c>
      <c r="H91" s="103"/>
      <c r="I91" s="98"/>
    </row>
    <row r="92" spans="1:15" x14ac:dyDescent="0.35">
      <c r="B92" s="99">
        <v>0.02</v>
      </c>
      <c r="C92" s="100">
        <f t="shared" si="0"/>
        <v>0.66332000000000013</v>
      </c>
      <c r="D92" s="104"/>
      <c r="F92" s="112" t="s">
        <v>480</v>
      </c>
      <c r="G92" s="109">
        <v>1</v>
      </c>
    </row>
    <row r="93" spans="1:15" x14ac:dyDescent="0.35">
      <c r="B93" s="99">
        <v>0.03</v>
      </c>
      <c r="C93" s="100">
        <f t="shared" si="0"/>
        <v>0.73738000000000015</v>
      </c>
      <c r="D93" s="104"/>
    </row>
    <row r="94" spans="1:15" x14ac:dyDescent="0.35">
      <c r="B94" s="99">
        <v>0.04</v>
      </c>
      <c r="C94" s="100">
        <f t="shared" si="0"/>
        <v>0.81144000000000016</v>
      </c>
      <c r="D94" s="104"/>
    </row>
    <row r="95" spans="1:15" x14ac:dyDescent="0.35">
      <c r="B95" s="99">
        <v>0.05</v>
      </c>
      <c r="C95" s="100">
        <f t="shared" si="0"/>
        <v>0.88550000000000018</v>
      </c>
      <c r="G95" s="95"/>
    </row>
    <row r="96" spans="1:15" x14ac:dyDescent="0.35">
      <c r="B96" s="99">
        <v>0.06</v>
      </c>
      <c r="C96" s="100">
        <f t="shared" si="0"/>
        <v>0.95956000000000019</v>
      </c>
    </row>
    <row r="97" spans="2:9" x14ac:dyDescent="0.35">
      <c r="B97" s="99">
        <v>7.0000000000000007E-2</v>
      </c>
      <c r="C97" s="100">
        <f t="shared" si="0"/>
        <v>1.0336200000000002</v>
      </c>
      <c r="D97" s="104"/>
      <c r="G97" s="104"/>
    </row>
    <row r="98" spans="2:9" x14ac:dyDescent="0.35">
      <c r="B98" s="99">
        <v>0.08</v>
      </c>
      <c r="C98" s="100">
        <f t="shared" si="0"/>
        <v>1.1076800000000002</v>
      </c>
      <c r="H98" s="102"/>
      <c r="I98" s="102"/>
    </row>
    <row r="99" spans="2:9" x14ac:dyDescent="0.35">
      <c r="B99" s="99">
        <v>0.09</v>
      </c>
      <c r="C99" s="105">
        <f t="shared" si="0"/>
        <v>1.1817400000000002</v>
      </c>
      <c r="H99" s="103"/>
      <c r="I99" s="98"/>
    </row>
    <row r="100" spans="2:9" x14ac:dyDescent="0.35">
      <c r="B100" s="99">
        <v>0.1</v>
      </c>
      <c r="C100" s="105">
        <f t="shared" si="0"/>
        <v>1.2558000000000002</v>
      </c>
    </row>
    <row r="101" spans="2:9" x14ac:dyDescent="0.35">
      <c r="B101" s="99">
        <v>0.11</v>
      </c>
      <c r="C101" s="105">
        <f t="shared" si="0"/>
        <v>1.2880000000000003</v>
      </c>
    </row>
    <row r="102" spans="2:9" x14ac:dyDescent="0.35">
      <c r="B102" s="99">
        <v>0.12</v>
      </c>
      <c r="C102" s="105">
        <f t="shared" si="0"/>
        <v>1.2880000000000003</v>
      </c>
    </row>
    <row r="103" spans="2:9" x14ac:dyDescent="0.35">
      <c r="B103" s="99">
        <v>0.13</v>
      </c>
      <c r="C103" s="105">
        <f t="shared" si="0"/>
        <v>1.2880000000000003</v>
      </c>
    </row>
    <row r="104" spans="2:9" x14ac:dyDescent="0.35">
      <c r="B104" s="99">
        <v>0.14000000000000001</v>
      </c>
      <c r="C104" s="105">
        <f t="shared" si="0"/>
        <v>1.2880000000000003</v>
      </c>
    </row>
    <row r="105" spans="2:9" x14ac:dyDescent="0.35">
      <c r="B105" s="99">
        <v>0.15</v>
      </c>
      <c r="C105" s="105">
        <f t="shared" si="0"/>
        <v>1.2880000000000003</v>
      </c>
      <c r="H105" s="102"/>
      <c r="I105" s="102"/>
    </row>
    <row r="106" spans="2:9" x14ac:dyDescent="0.35">
      <c r="B106" s="99">
        <v>0.16</v>
      </c>
      <c r="C106" s="105">
        <f t="shared" si="0"/>
        <v>1.2880000000000003</v>
      </c>
      <c r="H106" s="103"/>
      <c r="I106" s="98"/>
    </row>
    <row r="107" spans="2:9" x14ac:dyDescent="0.35">
      <c r="B107" s="99">
        <v>0.17</v>
      </c>
      <c r="C107" s="105">
        <f t="shared" si="0"/>
        <v>1.2880000000000003</v>
      </c>
      <c r="H107" s="103"/>
      <c r="I107" s="98"/>
    </row>
    <row r="108" spans="2:9" x14ac:dyDescent="0.35">
      <c r="B108" s="99">
        <v>0.18</v>
      </c>
      <c r="C108" s="105">
        <f t="shared" si="0"/>
        <v>1.2880000000000003</v>
      </c>
      <c r="I108" s="98"/>
    </row>
    <row r="109" spans="2:9" x14ac:dyDescent="0.35">
      <c r="B109" s="99">
        <v>0.19</v>
      </c>
      <c r="C109" s="105">
        <f t="shared" si="0"/>
        <v>1.2880000000000003</v>
      </c>
    </row>
    <row r="110" spans="2:9" x14ac:dyDescent="0.35">
      <c r="B110" s="99">
        <v>0.2</v>
      </c>
      <c r="C110" s="105">
        <f t="shared" si="0"/>
        <v>1.2880000000000003</v>
      </c>
    </row>
    <row r="111" spans="2:9" x14ac:dyDescent="0.35">
      <c r="B111" s="99">
        <v>0.21</v>
      </c>
      <c r="C111" s="105">
        <f t="shared" si="0"/>
        <v>1.2880000000000003</v>
      </c>
    </row>
    <row r="112" spans="2:9" x14ac:dyDescent="0.35">
      <c r="B112" s="99">
        <v>0.22</v>
      </c>
      <c r="C112" s="105">
        <f t="shared" si="0"/>
        <v>1.2880000000000003</v>
      </c>
    </row>
    <row r="113" spans="2:8" x14ac:dyDescent="0.35">
      <c r="B113" s="99">
        <v>0.23</v>
      </c>
      <c r="C113" s="105">
        <f t="shared" si="0"/>
        <v>1.2880000000000003</v>
      </c>
    </row>
    <row r="114" spans="2:8" x14ac:dyDescent="0.35">
      <c r="B114" s="99">
        <v>0.24</v>
      </c>
      <c r="C114" s="105">
        <f t="shared" si="0"/>
        <v>1.2880000000000003</v>
      </c>
    </row>
    <row r="115" spans="2:8" x14ac:dyDescent="0.35">
      <c r="B115" s="99">
        <v>0.25</v>
      </c>
      <c r="C115" s="105">
        <f t="shared" si="0"/>
        <v>1.2880000000000003</v>
      </c>
      <c r="E115" s="98"/>
    </row>
    <row r="116" spans="2:8" x14ac:dyDescent="0.35">
      <c r="B116" s="99">
        <v>0.26</v>
      </c>
      <c r="C116" s="105">
        <f t="shared" si="0"/>
        <v>1.2880000000000003</v>
      </c>
      <c r="E116" s="98"/>
      <c r="H116" s="98"/>
    </row>
    <row r="117" spans="2:8" x14ac:dyDescent="0.35">
      <c r="B117" s="99">
        <v>0.27</v>
      </c>
      <c r="C117" s="105">
        <f t="shared" si="0"/>
        <v>1.2880000000000003</v>
      </c>
      <c r="E117" s="98"/>
      <c r="H117" s="95"/>
    </row>
    <row r="118" spans="2:8" x14ac:dyDescent="0.35">
      <c r="B118" s="99">
        <v>0.28000000000000003</v>
      </c>
      <c r="C118" s="105">
        <f t="shared" si="0"/>
        <v>1.2880000000000003</v>
      </c>
    </row>
    <row r="119" spans="2:8" x14ac:dyDescent="0.35">
      <c r="B119" s="99">
        <v>0.28999999999999998</v>
      </c>
      <c r="C119" s="105">
        <f t="shared" si="0"/>
        <v>1.2880000000000003</v>
      </c>
      <c r="E119" s="98"/>
    </row>
    <row r="120" spans="2:8" x14ac:dyDescent="0.35">
      <c r="B120" s="99">
        <v>0.3</v>
      </c>
      <c r="C120" s="105">
        <f t="shared" si="0"/>
        <v>1.2880000000000003</v>
      </c>
    </row>
    <row r="121" spans="2:8" x14ac:dyDescent="0.35">
      <c r="B121" s="99">
        <v>0.31</v>
      </c>
      <c r="C121" s="105">
        <f t="shared" si="0"/>
        <v>1.2880000000000003</v>
      </c>
    </row>
    <row r="122" spans="2:8" x14ac:dyDescent="0.35">
      <c r="B122" s="99">
        <v>0.32</v>
      </c>
      <c r="C122" s="105">
        <f t="shared" si="0"/>
        <v>1.2880000000000003</v>
      </c>
    </row>
    <row r="123" spans="2:8" x14ac:dyDescent="0.35">
      <c r="B123" s="99">
        <v>0.33</v>
      </c>
      <c r="C123" s="105">
        <f t="shared" ref="C123:C154" si="1">+IF(B123&lt;$C$58,$C$63*(0.4+0.6*B123/$C$58),IF(AND(B123&lt;=$C$57,$C$58&lt;=B123),$C$63,IF(AND($C$57&lt;B123,$F$38&gt;B123),$C$64/B123,$C$64*$F$38/B123^2)))</f>
        <v>1.2880000000000003</v>
      </c>
    </row>
    <row r="124" spans="2:8" x14ac:dyDescent="0.35">
      <c r="B124" s="99">
        <v>0.34</v>
      </c>
      <c r="C124" s="105">
        <f t="shared" si="1"/>
        <v>1.2880000000000003</v>
      </c>
    </row>
    <row r="125" spans="2:8" x14ac:dyDescent="0.35">
      <c r="B125" s="99">
        <v>0.35</v>
      </c>
      <c r="C125" s="105">
        <f t="shared" si="1"/>
        <v>1.2880000000000003</v>
      </c>
    </row>
    <row r="126" spans="2:8" x14ac:dyDescent="0.35">
      <c r="B126" s="99">
        <v>0.36</v>
      </c>
      <c r="C126" s="105">
        <f t="shared" si="1"/>
        <v>1.2880000000000003</v>
      </c>
    </row>
    <row r="127" spans="2:8" x14ac:dyDescent="0.35">
      <c r="B127" s="99">
        <v>0.37</v>
      </c>
      <c r="C127" s="105">
        <f t="shared" si="1"/>
        <v>1.2880000000000003</v>
      </c>
    </row>
    <row r="128" spans="2:8" x14ac:dyDescent="0.35">
      <c r="B128" s="99">
        <v>0.38</v>
      </c>
      <c r="C128" s="105">
        <f t="shared" si="1"/>
        <v>1.2880000000000003</v>
      </c>
    </row>
    <row r="129" spans="2:3" x14ac:dyDescent="0.35">
      <c r="B129" s="99">
        <v>0.39</v>
      </c>
      <c r="C129" s="105">
        <f t="shared" si="1"/>
        <v>1.2880000000000003</v>
      </c>
    </row>
    <row r="130" spans="2:3" x14ac:dyDescent="0.35">
      <c r="B130" s="99">
        <v>0.4</v>
      </c>
      <c r="C130" s="105">
        <f t="shared" si="1"/>
        <v>1.2880000000000003</v>
      </c>
    </row>
    <row r="131" spans="2:3" x14ac:dyDescent="0.35">
      <c r="B131" s="99">
        <v>0.41</v>
      </c>
      <c r="C131" s="105">
        <f t="shared" si="1"/>
        <v>1.2880000000000003</v>
      </c>
    </row>
    <row r="132" spans="2:3" x14ac:dyDescent="0.35">
      <c r="B132" s="99">
        <v>0.42</v>
      </c>
      <c r="C132" s="105">
        <f t="shared" si="1"/>
        <v>1.2880000000000003</v>
      </c>
    </row>
    <row r="133" spans="2:3" x14ac:dyDescent="0.35">
      <c r="B133" s="99">
        <v>0.43</v>
      </c>
      <c r="C133" s="105">
        <f t="shared" si="1"/>
        <v>1.2880000000000003</v>
      </c>
    </row>
    <row r="134" spans="2:3" x14ac:dyDescent="0.35">
      <c r="B134" s="99">
        <v>0.44</v>
      </c>
      <c r="C134" s="105">
        <f t="shared" si="1"/>
        <v>1.2880000000000003</v>
      </c>
    </row>
    <row r="135" spans="2:3" x14ac:dyDescent="0.35">
      <c r="B135" s="99">
        <v>0.45</v>
      </c>
      <c r="C135" s="105">
        <f t="shared" si="1"/>
        <v>1.2880000000000003</v>
      </c>
    </row>
    <row r="136" spans="2:3" x14ac:dyDescent="0.35">
      <c r="B136" s="99">
        <v>0.46</v>
      </c>
      <c r="C136" s="105">
        <f t="shared" si="1"/>
        <v>1.2880000000000003</v>
      </c>
    </row>
    <row r="137" spans="2:3" x14ac:dyDescent="0.35">
      <c r="B137" s="99">
        <v>0.47</v>
      </c>
      <c r="C137" s="105">
        <f t="shared" si="1"/>
        <v>1.2880000000000003</v>
      </c>
    </row>
    <row r="138" spans="2:3" x14ac:dyDescent="0.35">
      <c r="B138" s="99">
        <v>0.48</v>
      </c>
      <c r="C138" s="105">
        <f t="shared" si="1"/>
        <v>1.2880000000000003</v>
      </c>
    </row>
    <row r="139" spans="2:3" x14ac:dyDescent="0.35">
      <c r="B139" s="99">
        <v>0.49</v>
      </c>
      <c r="C139" s="105">
        <f t="shared" si="1"/>
        <v>1.2880000000000003</v>
      </c>
    </row>
    <row r="140" spans="2:3" x14ac:dyDescent="0.35">
      <c r="B140" s="99">
        <v>0.5</v>
      </c>
      <c r="C140" s="105">
        <f t="shared" si="1"/>
        <v>1.2880000000000003</v>
      </c>
    </row>
    <row r="141" spans="2:3" x14ac:dyDescent="0.35">
      <c r="B141" s="99">
        <v>0.51</v>
      </c>
      <c r="C141" s="105">
        <f t="shared" si="1"/>
        <v>1.2880000000000003</v>
      </c>
    </row>
    <row r="142" spans="2:3" x14ac:dyDescent="0.35">
      <c r="B142" s="99">
        <v>0.52</v>
      </c>
      <c r="C142" s="105">
        <f t="shared" si="1"/>
        <v>1.2880000000000003</v>
      </c>
    </row>
    <row r="143" spans="2:3" x14ac:dyDescent="0.35">
      <c r="B143" s="99">
        <v>0.53</v>
      </c>
      <c r="C143" s="105">
        <f t="shared" si="1"/>
        <v>1.2679245283018867</v>
      </c>
    </row>
    <row r="144" spans="2:3" x14ac:dyDescent="0.35">
      <c r="B144" s="99">
        <v>0.54</v>
      </c>
      <c r="C144" s="105">
        <f t="shared" si="1"/>
        <v>1.2444444444444445</v>
      </c>
    </row>
    <row r="145" spans="2:3" x14ac:dyDescent="0.35">
      <c r="B145" s="99">
        <v>0.55000000000000004</v>
      </c>
      <c r="C145" s="105">
        <f t="shared" si="1"/>
        <v>1.2218181818181817</v>
      </c>
    </row>
    <row r="146" spans="2:3" x14ac:dyDescent="0.35">
      <c r="B146" s="99">
        <v>0.56000000000000005</v>
      </c>
      <c r="C146" s="105">
        <f t="shared" si="1"/>
        <v>1.2</v>
      </c>
    </row>
    <row r="147" spans="2:3" x14ac:dyDescent="0.35">
      <c r="B147" s="99">
        <v>0.56999999999999995</v>
      </c>
      <c r="C147" s="105">
        <f t="shared" si="1"/>
        <v>1.1789473684210527</v>
      </c>
    </row>
    <row r="148" spans="2:3" x14ac:dyDescent="0.35">
      <c r="B148" s="99">
        <v>0.57999999999999996</v>
      </c>
      <c r="C148" s="105">
        <f t="shared" si="1"/>
        <v>1.1586206896551725</v>
      </c>
    </row>
    <row r="149" spans="2:3" x14ac:dyDescent="0.35">
      <c r="B149" s="99">
        <v>0.59</v>
      </c>
      <c r="C149" s="105">
        <f t="shared" si="1"/>
        <v>1.1389830508474577</v>
      </c>
    </row>
    <row r="150" spans="2:3" x14ac:dyDescent="0.35">
      <c r="B150" s="99">
        <v>0.6</v>
      </c>
      <c r="C150" s="105">
        <f t="shared" si="1"/>
        <v>1.1200000000000001</v>
      </c>
    </row>
    <row r="151" spans="2:3" x14ac:dyDescent="0.35">
      <c r="B151" s="99">
        <v>0.61</v>
      </c>
      <c r="C151" s="105">
        <f t="shared" si="1"/>
        <v>1.1016393442622952</v>
      </c>
    </row>
    <row r="152" spans="2:3" x14ac:dyDescent="0.35">
      <c r="B152" s="99">
        <v>0.62</v>
      </c>
      <c r="C152" s="105">
        <f t="shared" si="1"/>
        <v>1.0838709677419356</v>
      </c>
    </row>
    <row r="153" spans="2:3" x14ac:dyDescent="0.35">
      <c r="B153" s="99">
        <v>0.630000000000001</v>
      </c>
      <c r="C153" s="105">
        <f t="shared" si="1"/>
        <v>1.0666666666666651</v>
      </c>
    </row>
    <row r="154" spans="2:3" x14ac:dyDescent="0.35">
      <c r="B154" s="99">
        <v>0.64000000000000101</v>
      </c>
      <c r="C154" s="105">
        <f t="shared" si="1"/>
        <v>1.0499999999999985</v>
      </c>
    </row>
    <row r="155" spans="2:3" x14ac:dyDescent="0.35">
      <c r="B155" s="99">
        <v>0.65000000000000102</v>
      </c>
      <c r="C155" s="105">
        <f t="shared" ref="C155:C186" si="2">+IF(B155&lt;$C$58,$C$63*(0.4+0.6*B155/$C$58),IF(AND(B155&lt;=$C$57,$C$58&lt;=B155),$C$63,IF(AND($C$57&lt;B155,$F$38&gt;B155),$C$64/B155,$C$64*$F$38/B155^2)))</f>
        <v>1.0338461538461523</v>
      </c>
    </row>
    <row r="156" spans="2:3" x14ac:dyDescent="0.35">
      <c r="B156" s="99">
        <v>0.66000000000000103</v>
      </c>
      <c r="C156" s="105">
        <f t="shared" si="2"/>
        <v>1.0181818181818167</v>
      </c>
    </row>
    <row r="157" spans="2:3" x14ac:dyDescent="0.35">
      <c r="B157" s="99">
        <v>0.67000000000000104</v>
      </c>
      <c r="C157" s="105">
        <f t="shared" si="2"/>
        <v>1.0029850746268643</v>
      </c>
    </row>
    <row r="158" spans="2:3" x14ac:dyDescent="0.35">
      <c r="B158" s="99">
        <v>0.68000000000000105</v>
      </c>
      <c r="C158" s="105">
        <f t="shared" si="2"/>
        <v>0.98823529411764555</v>
      </c>
    </row>
    <row r="159" spans="2:3" x14ac:dyDescent="0.35">
      <c r="B159" s="99">
        <v>0.69000000000000095</v>
      </c>
      <c r="C159" s="105">
        <f t="shared" si="2"/>
        <v>0.97391304347825958</v>
      </c>
    </row>
    <row r="160" spans="2:3" x14ac:dyDescent="0.35">
      <c r="B160" s="99">
        <v>0.70000000000000095</v>
      </c>
      <c r="C160" s="105">
        <f t="shared" si="2"/>
        <v>0.95999999999999874</v>
      </c>
    </row>
    <row r="161" spans="2:3" x14ac:dyDescent="0.35">
      <c r="B161" s="99">
        <v>0.71000000000000096</v>
      </c>
      <c r="C161" s="105">
        <f t="shared" si="2"/>
        <v>0.94647887323943536</v>
      </c>
    </row>
    <row r="162" spans="2:3" x14ac:dyDescent="0.35">
      <c r="B162" s="99">
        <v>0.72000000000000097</v>
      </c>
      <c r="C162" s="105">
        <f t="shared" si="2"/>
        <v>0.93333333333333213</v>
      </c>
    </row>
    <row r="163" spans="2:3" x14ac:dyDescent="0.35">
      <c r="B163" s="99">
        <v>0.73000000000000098</v>
      </c>
      <c r="C163" s="105">
        <f t="shared" si="2"/>
        <v>0.92054794520547822</v>
      </c>
    </row>
    <row r="164" spans="2:3" x14ac:dyDescent="0.35">
      <c r="B164" s="99">
        <v>0.74000000000000099</v>
      </c>
      <c r="C164" s="105">
        <f t="shared" si="2"/>
        <v>0.90810810810810694</v>
      </c>
    </row>
    <row r="165" spans="2:3" x14ac:dyDescent="0.35">
      <c r="B165" s="99">
        <v>0.750000000000001</v>
      </c>
      <c r="C165" s="105">
        <f t="shared" si="2"/>
        <v>0.89599999999999891</v>
      </c>
    </row>
    <row r="166" spans="2:3" x14ac:dyDescent="0.35">
      <c r="B166" s="99">
        <v>0.76000000000000101</v>
      </c>
      <c r="C166" s="105">
        <f t="shared" si="2"/>
        <v>0.88421052631578834</v>
      </c>
    </row>
    <row r="167" spans="2:3" x14ac:dyDescent="0.35">
      <c r="B167" s="99">
        <v>0.77000000000000102</v>
      </c>
      <c r="C167" s="105">
        <f t="shared" si="2"/>
        <v>0.87272727272727157</v>
      </c>
    </row>
    <row r="168" spans="2:3" x14ac:dyDescent="0.35">
      <c r="B168" s="99">
        <v>0.78000000000000103</v>
      </c>
      <c r="C168" s="105">
        <f t="shared" si="2"/>
        <v>0.86153846153846048</v>
      </c>
    </row>
    <row r="169" spans="2:3" x14ac:dyDescent="0.35">
      <c r="B169" s="99">
        <v>0.79000000000000103</v>
      </c>
      <c r="C169" s="105">
        <f t="shared" si="2"/>
        <v>0.85063291139240405</v>
      </c>
    </row>
    <row r="170" spans="2:3" x14ac:dyDescent="0.35">
      <c r="B170" s="99">
        <v>0.80000000000000104</v>
      </c>
      <c r="C170" s="105">
        <f t="shared" si="2"/>
        <v>0.83999999999999897</v>
      </c>
    </row>
    <row r="171" spans="2:3" x14ac:dyDescent="0.35">
      <c r="B171" s="99">
        <v>0.81000000000000105</v>
      </c>
      <c r="C171" s="105">
        <f t="shared" si="2"/>
        <v>0.82962962962962861</v>
      </c>
    </row>
    <row r="172" spans="2:3" x14ac:dyDescent="0.35">
      <c r="B172" s="99">
        <v>0.82000000000000095</v>
      </c>
      <c r="C172" s="105">
        <f t="shared" si="2"/>
        <v>0.81951219512195028</v>
      </c>
    </row>
    <row r="173" spans="2:3" x14ac:dyDescent="0.35">
      <c r="B173" s="99">
        <v>0.83000000000000096</v>
      </c>
      <c r="C173" s="105">
        <f t="shared" si="2"/>
        <v>0.80963855421686659</v>
      </c>
    </row>
    <row r="174" spans="2:3" x14ac:dyDescent="0.35">
      <c r="B174" s="99">
        <v>0.84000000000000097</v>
      </c>
      <c r="C174" s="105">
        <f t="shared" si="2"/>
        <v>0.79999999999999916</v>
      </c>
    </row>
    <row r="175" spans="2:3" x14ac:dyDescent="0.35">
      <c r="B175" s="99">
        <v>0.85000000000000098</v>
      </c>
      <c r="C175" s="105">
        <f t="shared" si="2"/>
        <v>0.79058823529411681</v>
      </c>
    </row>
    <row r="176" spans="2:3" x14ac:dyDescent="0.35">
      <c r="B176" s="99">
        <v>0.86000000000000099</v>
      </c>
      <c r="C176" s="105">
        <f t="shared" si="2"/>
        <v>0.7813953488372084</v>
      </c>
    </row>
    <row r="177" spans="2:3" x14ac:dyDescent="0.35">
      <c r="B177" s="99">
        <v>0.87000000000000099</v>
      </c>
      <c r="C177" s="105">
        <f t="shared" si="2"/>
        <v>0.77241379310344749</v>
      </c>
    </row>
    <row r="178" spans="2:3" x14ac:dyDescent="0.35">
      <c r="B178" s="99">
        <v>0.880000000000001</v>
      </c>
      <c r="C178" s="105">
        <f t="shared" si="2"/>
        <v>0.76363636363636278</v>
      </c>
    </row>
    <row r="179" spans="2:3" x14ac:dyDescent="0.35">
      <c r="B179" s="99">
        <v>0.89000000000000101</v>
      </c>
      <c r="C179" s="105">
        <f t="shared" si="2"/>
        <v>0.75505617977528006</v>
      </c>
    </row>
    <row r="180" spans="2:3" x14ac:dyDescent="0.35">
      <c r="B180" s="99">
        <v>0.90000000000000102</v>
      </c>
      <c r="C180" s="105">
        <f t="shared" si="2"/>
        <v>0.74666666666666581</v>
      </c>
    </row>
    <row r="181" spans="2:3" x14ac:dyDescent="0.35">
      <c r="B181" s="99">
        <v>0.91000000000000103</v>
      </c>
      <c r="C181" s="105">
        <f t="shared" si="2"/>
        <v>0.73846153846153773</v>
      </c>
    </row>
    <row r="182" spans="2:3" x14ac:dyDescent="0.35">
      <c r="B182" s="99">
        <v>0.92000000000000104</v>
      </c>
      <c r="C182" s="105">
        <f t="shared" si="2"/>
        <v>0.73043478260869488</v>
      </c>
    </row>
    <row r="183" spans="2:3" x14ac:dyDescent="0.35">
      <c r="B183" s="99">
        <v>0.93000000000000105</v>
      </c>
      <c r="C183" s="105">
        <f t="shared" si="2"/>
        <v>0.7225806451612895</v>
      </c>
    </row>
    <row r="184" spans="2:3" x14ac:dyDescent="0.35">
      <c r="B184" s="99">
        <v>0.94000000000000095</v>
      </c>
      <c r="C184" s="105">
        <f t="shared" si="2"/>
        <v>0.71489361702127596</v>
      </c>
    </row>
    <row r="185" spans="2:3" x14ac:dyDescent="0.35">
      <c r="B185" s="99">
        <v>0.95000000000000095</v>
      </c>
      <c r="C185" s="105">
        <f t="shared" si="2"/>
        <v>0.70736842105263087</v>
      </c>
    </row>
    <row r="186" spans="2:3" x14ac:dyDescent="0.35">
      <c r="B186" s="99">
        <v>0.96000000000000096</v>
      </c>
      <c r="C186" s="105">
        <f t="shared" si="2"/>
        <v>0.69999999999999929</v>
      </c>
    </row>
    <row r="187" spans="2:3" x14ac:dyDescent="0.35">
      <c r="B187" s="99">
        <v>0.97000000000000097</v>
      </c>
      <c r="C187" s="105">
        <f t="shared" ref="C187:C198" si="3">+IF(B187&lt;$C$58,$C$63*(0.4+0.6*B187/$C$58),IF(AND(B187&lt;=$C$57,$C$58&lt;=B187),$C$63,IF(AND($C$57&lt;B187,$F$38&gt;B187),$C$64/B187,$C$64*$F$38/B187^2)))</f>
        <v>0.69278350515463849</v>
      </c>
    </row>
    <row r="188" spans="2:3" x14ac:dyDescent="0.35">
      <c r="B188" s="99">
        <v>0.98000000000000098</v>
      </c>
      <c r="C188" s="105">
        <f t="shared" si="3"/>
        <v>0.68571428571428505</v>
      </c>
    </row>
    <row r="189" spans="2:3" x14ac:dyDescent="0.35">
      <c r="B189" s="99">
        <v>0.99000000000000099</v>
      </c>
      <c r="C189" s="105">
        <f t="shared" si="3"/>
        <v>0.67878787878787816</v>
      </c>
    </row>
    <row r="190" spans="2:3" x14ac:dyDescent="0.35">
      <c r="B190" s="99">
        <v>1</v>
      </c>
      <c r="C190" s="105">
        <f t="shared" si="3"/>
        <v>0.67200000000000004</v>
      </c>
    </row>
    <row r="191" spans="2:3" x14ac:dyDescent="0.35">
      <c r="B191" s="99">
        <v>1.01</v>
      </c>
      <c r="C191" s="105">
        <f t="shared" si="3"/>
        <v>0.66534653465346538</v>
      </c>
    </row>
    <row r="192" spans="2:3" x14ac:dyDescent="0.35">
      <c r="B192" s="99">
        <v>1.02</v>
      </c>
      <c r="C192" s="105">
        <f t="shared" si="3"/>
        <v>0.6588235294117647</v>
      </c>
    </row>
    <row r="193" spans="2:3" x14ac:dyDescent="0.35">
      <c r="B193" s="99">
        <v>1.03</v>
      </c>
      <c r="C193" s="105">
        <f t="shared" si="3"/>
        <v>0.65242718446601944</v>
      </c>
    </row>
    <row r="194" spans="2:3" x14ac:dyDescent="0.35">
      <c r="B194" s="99">
        <v>1.04</v>
      </c>
      <c r="C194" s="105">
        <f t="shared" si="3"/>
        <v>0.64615384615384619</v>
      </c>
    </row>
    <row r="195" spans="2:3" x14ac:dyDescent="0.35">
      <c r="B195" s="99">
        <v>1.05</v>
      </c>
      <c r="C195" s="105">
        <f t="shared" si="3"/>
        <v>0.64</v>
      </c>
    </row>
    <row r="196" spans="2:3" x14ac:dyDescent="0.35">
      <c r="B196" s="99">
        <v>1.06</v>
      </c>
      <c r="C196" s="105">
        <f t="shared" si="3"/>
        <v>0.63396226415094337</v>
      </c>
    </row>
    <row r="197" spans="2:3" x14ac:dyDescent="0.35">
      <c r="B197" s="99">
        <v>1.07</v>
      </c>
      <c r="C197" s="105">
        <f t="shared" si="3"/>
        <v>0.62803738317757007</v>
      </c>
    </row>
    <row r="198" spans="2:3" x14ac:dyDescent="0.35">
      <c r="B198" s="99">
        <v>1.08</v>
      </c>
      <c r="C198" s="105">
        <f t="shared" si="3"/>
        <v>0.62222222222222223</v>
      </c>
    </row>
    <row r="199" spans="2:3" x14ac:dyDescent="0.35">
      <c r="B199" s="99">
        <v>1.0900000000000001</v>
      </c>
      <c r="C199" s="105">
        <f t="shared" ref="C199:C262" si="4">+IF(B199&lt;$C$58,$C$63*(0.4+0.6*B199/$C$58),IF(AND(B199&lt;=$C$57,$C$58&lt;=B199),$C$63,IF(AND($C$57&lt;B199,$F$38&gt;B199),$C$64/B199,$C$64*$F$38/B199^2)))</f>
        <v>0.61651376146788994</v>
      </c>
    </row>
    <row r="200" spans="2:3" x14ac:dyDescent="0.35">
      <c r="B200" s="99">
        <v>1.1000000000000001</v>
      </c>
      <c r="C200" s="105">
        <f t="shared" si="4"/>
        <v>0.61090909090909085</v>
      </c>
    </row>
    <row r="201" spans="2:3" x14ac:dyDescent="0.35">
      <c r="B201" s="99">
        <v>1.1100000000000001</v>
      </c>
      <c r="C201" s="105">
        <f t="shared" si="4"/>
        <v>0.60540540540540544</v>
      </c>
    </row>
    <row r="202" spans="2:3" x14ac:dyDescent="0.35">
      <c r="B202" s="99">
        <v>1.1200000000000001</v>
      </c>
      <c r="C202" s="105">
        <f t="shared" si="4"/>
        <v>0.6</v>
      </c>
    </row>
    <row r="203" spans="2:3" x14ac:dyDescent="0.35">
      <c r="B203" s="99">
        <v>1.1299999999999999</v>
      </c>
      <c r="C203" s="105">
        <f t="shared" si="4"/>
        <v>0.59469026548672577</v>
      </c>
    </row>
    <row r="204" spans="2:3" x14ac:dyDescent="0.35">
      <c r="B204" s="99">
        <v>1.1399999999999999</v>
      </c>
      <c r="C204" s="105">
        <f t="shared" si="4"/>
        <v>0.58947368421052637</v>
      </c>
    </row>
    <row r="205" spans="2:3" x14ac:dyDescent="0.35">
      <c r="B205" s="99">
        <v>1.1499999999999999</v>
      </c>
      <c r="C205" s="105">
        <f t="shared" si="4"/>
        <v>0.58434782608695657</v>
      </c>
    </row>
    <row r="206" spans="2:3" x14ac:dyDescent="0.35">
      <c r="B206" s="99">
        <v>1.1599999999999999</v>
      </c>
      <c r="C206" s="105">
        <f t="shared" si="4"/>
        <v>0.57931034482758625</v>
      </c>
    </row>
    <row r="207" spans="2:3" x14ac:dyDescent="0.35">
      <c r="B207" s="99">
        <v>1.17</v>
      </c>
      <c r="C207" s="105">
        <f t="shared" si="4"/>
        <v>0.57435897435897443</v>
      </c>
    </row>
    <row r="208" spans="2:3" x14ac:dyDescent="0.35">
      <c r="B208" s="99">
        <v>1.18</v>
      </c>
      <c r="C208" s="105">
        <f t="shared" si="4"/>
        <v>0.56949152542372883</v>
      </c>
    </row>
    <row r="209" spans="2:3" x14ac:dyDescent="0.35">
      <c r="B209" s="99">
        <v>1.19</v>
      </c>
      <c r="C209" s="105">
        <f t="shared" si="4"/>
        <v>0.56470588235294128</v>
      </c>
    </row>
    <row r="210" spans="2:3" x14ac:dyDescent="0.35">
      <c r="B210" s="99">
        <v>1.2</v>
      </c>
      <c r="C210" s="105">
        <f t="shared" si="4"/>
        <v>0.56000000000000005</v>
      </c>
    </row>
    <row r="211" spans="2:3" x14ac:dyDescent="0.35">
      <c r="B211" s="99">
        <v>1.21</v>
      </c>
      <c r="C211" s="105">
        <f t="shared" si="4"/>
        <v>0.55537190082644639</v>
      </c>
    </row>
    <row r="212" spans="2:3" x14ac:dyDescent="0.35">
      <c r="B212" s="99">
        <v>1.22</v>
      </c>
      <c r="C212" s="105">
        <f t="shared" si="4"/>
        <v>0.55081967213114758</v>
      </c>
    </row>
    <row r="213" spans="2:3" x14ac:dyDescent="0.35">
      <c r="B213" s="99">
        <v>1.23</v>
      </c>
      <c r="C213" s="105">
        <f t="shared" si="4"/>
        <v>0.54634146341463419</v>
      </c>
    </row>
    <row r="214" spans="2:3" x14ac:dyDescent="0.35">
      <c r="B214" s="99">
        <v>1.24</v>
      </c>
      <c r="C214" s="105">
        <f t="shared" si="4"/>
        <v>0.54193548387096779</v>
      </c>
    </row>
    <row r="215" spans="2:3" x14ac:dyDescent="0.35">
      <c r="B215" s="99">
        <v>1.25</v>
      </c>
      <c r="C215" s="105">
        <f t="shared" si="4"/>
        <v>0.53760000000000008</v>
      </c>
    </row>
    <row r="216" spans="2:3" x14ac:dyDescent="0.35">
      <c r="B216" s="99">
        <v>1.26</v>
      </c>
      <c r="C216" s="105">
        <f t="shared" si="4"/>
        <v>0.53333333333333333</v>
      </c>
    </row>
    <row r="217" spans="2:3" x14ac:dyDescent="0.35">
      <c r="B217" s="99">
        <v>1.27</v>
      </c>
      <c r="C217" s="105">
        <f t="shared" si="4"/>
        <v>0.52913385826771653</v>
      </c>
    </row>
    <row r="218" spans="2:3" x14ac:dyDescent="0.35">
      <c r="B218" s="99">
        <v>1.28</v>
      </c>
      <c r="C218" s="105">
        <f t="shared" si="4"/>
        <v>0.52500000000000002</v>
      </c>
    </row>
    <row r="219" spans="2:3" x14ac:dyDescent="0.35">
      <c r="B219" s="99">
        <v>1.29</v>
      </c>
      <c r="C219" s="105">
        <f t="shared" si="4"/>
        <v>0.52093023255813953</v>
      </c>
    </row>
    <row r="220" spans="2:3" x14ac:dyDescent="0.35">
      <c r="B220" s="99">
        <v>1.3</v>
      </c>
      <c r="C220" s="105">
        <f t="shared" si="4"/>
        <v>0.51692307692307693</v>
      </c>
    </row>
    <row r="221" spans="2:3" x14ac:dyDescent="0.35">
      <c r="B221" s="99">
        <v>1.31</v>
      </c>
      <c r="C221" s="105">
        <f t="shared" si="4"/>
        <v>0.51297709923664125</v>
      </c>
    </row>
    <row r="222" spans="2:3" x14ac:dyDescent="0.35">
      <c r="B222" s="99">
        <v>1.32</v>
      </c>
      <c r="C222" s="105">
        <f t="shared" si="4"/>
        <v>0.50909090909090915</v>
      </c>
    </row>
    <row r="223" spans="2:3" x14ac:dyDescent="0.35">
      <c r="B223" s="99">
        <v>1.33</v>
      </c>
      <c r="C223" s="105">
        <f t="shared" si="4"/>
        <v>0.50526315789473686</v>
      </c>
    </row>
    <row r="224" spans="2:3" x14ac:dyDescent="0.35">
      <c r="B224" s="99">
        <v>1.34</v>
      </c>
      <c r="C224" s="105">
        <f t="shared" si="4"/>
        <v>0.5014925373134328</v>
      </c>
    </row>
    <row r="225" spans="2:3" x14ac:dyDescent="0.35">
      <c r="B225" s="99">
        <v>1.35</v>
      </c>
      <c r="C225" s="105">
        <f t="shared" si="4"/>
        <v>0.49777777777777776</v>
      </c>
    </row>
    <row r="226" spans="2:3" x14ac:dyDescent="0.35">
      <c r="B226" s="99">
        <v>1.36</v>
      </c>
      <c r="C226" s="105">
        <f t="shared" si="4"/>
        <v>0.49411764705882355</v>
      </c>
    </row>
    <row r="227" spans="2:3" x14ac:dyDescent="0.35">
      <c r="B227" s="99">
        <v>1.37</v>
      </c>
      <c r="C227" s="105">
        <f t="shared" si="4"/>
        <v>0.49051094890510949</v>
      </c>
    </row>
    <row r="228" spans="2:3" x14ac:dyDescent="0.35">
      <c r="B228" s="99">
        <v>1.38</v>
      </c>
      <c r="C228" s="105">
        <f t="shared" si="4"/>
        <v>0.48695652173913051</v>
      </c>
    </row>
    <row r="229" spans="2:3" x14ac:dyDescent="0.35">
      <c r="B229" s="99">
        <v>1.39</v>
      </c>
      <c r="C229" s="105">
        <f t="shared" si="4"/>
        <v>0.48345323741007201</v>
      </c>
    </row>
    <row r="230" spans="2:3" x14ac:dyDescent="0.35">
      <c r="B230" s="99">
        <v>1.4</v>
      </c>
      <c r="C230" s="105">
        <f t="shared" si="4"/>
        <v>0.48000000000000004</v>
      </c>
    </row>
    <row r="231" spans="2:3" x14ac:dyDescent="0.35">
      <c r="B231" s="99">
        <v>1.41</v>
      </c>
      <c r="C231" s="105">
        <f t="shared" si="4"/>
        <v>0.47659574468085114</v>
      </c>
    </row>
    <row r="232" spans="2:3" x14ac:dyDescent="0.35">
      <c r="B232" s="99">
        <v>1.42</v>
      </c>
      <c r="C232" s="105">
        <f t="shared" si="4"/>
        <v>0.47323943661971835</v>
      </c>
    </row>
    <row r="233" spans="2:3" x14ac:dyDescent="0.35">
      <c r="B233" s="99">
        <v>1.43</v>
      </c>
      <c r="C233" s="105">
        <f t="shared" si="4"/>
        <v>0.46993006993006997</v>
      </c>
    </row>
    <row r="234" spans="2:3" x14ac:dyDescent="0.35">
      <c r="B234" s="99">
        <v>1.44</v>
      </c>
      <c r="C234" s="105">
        <f t="shared" si="4"/>
        <v>0.46666666666666673</v>
      </c>
    </row>
    <row r="235" spans="2:3" x14ac:dyDescent="0.35">
      <c r="B235" s="99">
        <v>1.45</v>
      </c>
      <c r="C235" s="105">
        <f t="shared" si="4"/>
        <v>0.46344827586206899</v>
      </c>
    </row>
    <row r="236" spans="2:3" x14ac:dyDescent="0.35">
      <c r="B236" s="99">
        <v>1.46</v>
      </c>
      <c r="C236" s="105">
        <f t="shared" si="4"/>
        <v>0.46027397260273978</v>
      </c>
    </row>
    <row r="237" spans="2:3" x14ac:dyDescent="0.35">
      <c r="B237" s="99">
        <v>1.47</v>
      </c>
      <c r="C237" s="105">
        <f t="shared" si="4"/>
        <v>0.45714285714285718</v>
      </c>
    </row>
    <row r="238" spans="2:3" x14ac:dyDescent="0.35">
      <c r="B238" s="99">
        <v>1.48</v>
      </c>
      <c r="C238" s="105">
        <f t="shared" si="4"/>
        <v>0.45405405405405408</v>
      </c>
    </row>
    <row r="239" spans="2:3" x14ac:dyDescent="0.35">
      <c r="B239" s="99">
        <v>1.49</v>
      </c>
      <c r="C239" s="105">
        <f t="shared" si="4"/>
        <v>0.45100671140939602</v>
      </c>
    </row>
    <row r="240" spans="2:3" x14ac:dyDescent="0.35">
      <c r="B240" s="99">
        <v>1.5</v>
      </c>
      <c r="C240" s="105">
        <f t="shared" si="4"/>
        <v>0.44800000000000001</v>
      </c>
    </row>
    <row r="241" spans="2:3" x14ac:dyDescent="0.35">
      <c r="B241" s="99">
        <v>1.51</v>
      </c>
      <c r="C241" s="105">
        <f t="shared" si="4"/>
        <v>0.4450331125827815</v>
      </c>
    </row>
    <row r="242" spans="2:3" x14ac:dyDescent="0.35">
      <c r="B242" s="99">
        <v>1.52</v>
      </c>
      <c r="C242" s="105">
        <f t="shared" si="4"/>
        <v>0.44210526315789478</v>
      </c>
    </row>
    <row r="243" spans="2:3" x14ac:dyDescent="0.35">
      <c r="B243" s="99">
        <v>1.53</v>
      </c>
      <c r="C243" s="105">
        <f t="shared" si="4"/>
        <v>0.4392156862745098</v>
      </c>
    </row>
    <row r="244" spans="2:3" x14ac:dyDescent="0.35">
      <c r="B244" s="99">
        <v>1.54</v>
      </c>
      <c r="C244" s="105">
        <f t="shared" si="4"/>
        <v>0.4363636363636364</v>
      </c>
    </row>
    <row r="245" spans="2:3" x14ac:dyDescent="0.35">
      <c r="B245" s="99">
        <v>1.55</v>
      </c>
      <c r="C245" s="105">
        <f t="shared" si="4"/>
        <v>0.43354838709677423</v>
      </c>
    </row>
    <row r="246" spans="2:3" x14ac:dyDescent="0.35">
      <c r="B246" s="99">
        <v>1.56</v>
      </c>
      <c r="C246" s="105">
        <f t="shared" si="4"/>
        <v>0.43076923076923079</v>
      </c>
    </row>
    <row r="247" spans="2:3" x14ac:dyDescent="0.35">
      <c r="B247" s="99">
        <v>1.57</v>
      </c>
      <c r="C247" s="105">
        <f t="shared" si="4"/>
        <v>0.42802547770700639</v>
      </c>
    </row>
    <row r="248" spans="2:3" x14ac:dyDescent="0.35">
      <c r="B248" s="99">
        <v>1.58</v>
      </c>
      <c r="C248" s="105">
        <f t="shared" si="4"/>
        <v>0.42531645569620252</v>
      </c>
    </row>
    <row r="249" spans="2:3" x14ac:dyDescent="0.35">
      <c r="B249" s="99">
        <v>1.59</v>
      </c>
      <c r="C249" s="105">
        <f t="shared" si="4"/>
        <v>0.42264150943396228</v>
      </c>
    </row>
    <row r="250" spans="2:3" x14ac:dyDescent="0.35">
      <c r="B250" s="99">
        <v>1.6</v>
      </c>
      <c r="C250" s="105">
        <f t="shared" si="4"/>
        <v>0.42</v>
      </c>
    </row>
    <row r="251" spans="2:3" x14ac:dyDescent="0.35">
      <c r="B251" s="99">
        <v>1.61</v>
      </c>
      <c r="C251" s="105">
        <f t="shared" si="4"/>
        <v>0.41739130434782606</v>
      </c>
    </row>
    <row r="252" spans="2:3" x14ac:dyDescent="0.35">
      <c r="B252" s="99">
        <v>1.62</v>
      </c>
      <c r="C252" s="105">
        <f t="shared" si="4"/>
        <v>0.4148148148148148</v>
      </c>
    </row>
    <row r="253" spans="2:3" x14ac:dyDescent="0.35">
      <c r="B253" s="99">
        <v>1.63</v>
      </c>
      <c r="C253" s="105">
        <f t="shared" si="4"/>
        <v>0.41226993865030681</v>
      </c>
    </row>
    <row r="254" spans="2:3" x14ac:dyDescent="0.35">
      <c r="B254" s="99">
        <v>1.64</v>
      </c>
      <c r="C254" s="105">
        <f t="shared" si="4"/>
        <v>0.40975609756097564</v>
      </c>
    </row>
    <row r="255" spans="2:3" x14ac:dyDescent="0.35">
      <c r="B255" s="99">
        <v>1.65</v>
      </c>
      <c r="C255" s="105">
        <f t="shared" si="4"/>
        <v>0.40727272727272734</v>
      </c>
    </row>
    <row r="256" spans="2:3" x14ac:dyDescent="0.35">
      <c r="B256" s="99">
        <v>1.66</v>
      </c>
      <c r="C256" s="105">
        <f t="shared" si="4"/>
        <v>0.40481927710843379</v>
      </c>
    </row>
    <row r="257" spans="2:3" x14ac:dyDescent="0.35">
      <c r="B257" s="99">
        <v>1.67</v>
      </c>
      <c r="C257" s="105">
        <f t="shared" si="4"/>
        <v>0.40239520958083835</v>
      </c>
    </row>
    <row r="258" spans="2:3" x14ac:dyDescent="0.35">
      <c r="B258" s="99">
        <v>1.68</v>
      </c>
      <c r="C258" s="105">
        <f t="shared" si="4"/>
        <v>0.4</v>
      </c>
    </row>
    <row r="259" spans="2:3" x14ac:dyDescent="0.35">
      <c r="B259" s="99">
        <v>1.69</v>
      </c>
      <c r="C259" s="105">
        <f t="shared" si="4"/>
        <v>0.3976331360946746</v>
      </c>
    </row>
    <row r="260" spans="2:3" x14ac:dyDescent="0.35">
      <c r="B260" s="99">
        <v>1.7</v>
      </c>
      <c r="C260" s="105">
        <f t="shared" si="4"/>
        <v>0.39529411764705885</v>
      </c>
    </row>
    <row r="261" spans="2:3" x14ac:dyDescent="0.35">
      <c r="B261" s="99">
        <v>1.71</v>
      </c>
      <c r="C261" s="105">
        <f t="shared" si="4"/>
        <v>0.39298245614035093</v>
      </c>
    </row>
    <row r="262" spans="2:3" x14ac:dyDescent="0.35">
      <c r="B262" s="99">
        <v>1.72</v>
      </c>
      <c r="C262" s="105">
        <f t="shared" si="4"/>
        <v>0.3906976744186047</v>
      </c>
    </row>
    <row r="263" spans="2:3" x14ac:dyDescent="0.35">
      <c r="B263" s="99">
        <v>1.73</v>
      </c>
      <c r="C263" s="105">
        <f t="shared" ref="C263:C326" si="5">+IF(B263&lt;$C$58,$C$63*(0.4+0.6*B263/$C$58),IF(AND(B263&lt;=$C$57,$C$58&lt;=B263),$C$63,IF(AND($C$57&lt;B263,$F$38&gt;B263),$C$64/B263,$C$64*$F$38/B263^2)))</f>
        <v>0.38843930635838153</v>
      </c>
    </row>
    <row r="264" spans="2:3" x14ac:dyDescent="0.35">
      <c r="B264" s="99">
        <v>1.74</v>
      </c>
      <c r="C264" s="105">
        <f t="shared" si="5"/>
        <v>0.38620689655172419</v>
      </c>
    </row>
    <row r="265" spans="2:3" x14ac:dyDescent="0.35">
      <c r="B265" s="99">
        <v>1.75</v>
      </c>
      <c r="C265" s="105">
        <f t="shared" si="5"/>
        <v>0.38400000000000001</v>
      </c>
    </row>
    <row r="266" spans="2:3" x14ac:dyDescent="0.35">
      <c r="B266" s="99">
        <v>1.76</v>
      </c>
      <c r="C266" s="105">
        <f t="shared" si="5"/>
        <v>0.38181818181818183</v>
      </c>
    </row>
    <row r="267" spans="2:3" x14ac:dyDescent="0.35">
      <c r="B267" s="99">
        <v>1.77</v>
      </c>
      <c r="C267" s="105">
        <f t="shared" si="5"/>
        <v>0.37966101694915255</v>
      </c>
    </row>
    <row r="268" spans="2:3" x14ac:dyDescent="0.35">
      <c r="B268" s="99">
        <v>1.78</v>
      </c>
      <c r="C268" s="105">
        <f t="shared" si="5"/>
        <v>0.37752808988764047</v>
      </c>
    </row>
    <row r="269" spans="2:3" x14ac:dyDescent="0.35">
      <c r="B269" s="99">
        <v>1.79</v>
      </c>
      <c r="C269" s="105">
        <f t="shared" si="5"/>
        <v>0.37541899441340781</v>
      </c>
    </row>
    <row r="270" spans="2:3" x14ac:dyDescent="0.35">
      <c r="B270" s="99">
        <v>1.8</v>
      </c>
      <c r="C270" s="105">
        <f t="shared" si="5"/>
        <v>0.37333333333333335</v>
      </c>
    </row>
    <row r="271" spans="2:3" x14ac:dyDescent="0.35">
      <c r="B271" s="99">
        <v>1.81</v>
      </c>
      <c r="C271" s="105">
        <f t="shared" si="5"/>
        <v>0.37127071823204422</v>
      </c>
    </row>
    <row r="272" spans="2:3" x14ac:dyDescent="0.35">
      <c r="B272" s="99">
        <v>1.82</v>
      </c>
      <c r="C272" s="105">
        <f t="shared" si="5"/>
        <v>0.36923076923076925</v>
      </c>
    </row>
    <row r="273" spans="2:3" x14ac:dyDescent="0.35">
      <c r="B273" s="99">
        <v>1.83</v>
      </c>
      <c r="C273" s="105">
        <f t="shared" si="5"/>
        <v>0.36721311475409835</v>
      </c>
    </row>
    <row r="274" spans="2:3" x14ac:dyDescent="0.35">
      <c r="B274" s="99">
        <v>1.84</v>
      </c>
      <c r="C274" s="105">
        <f t="shared" si="5"/>
        <v>0.36521739130434783</v>
      </c>
    </row>
    <row r="275" spans="2:3" x14ac:dyDescent="0.35">
      <c r="B275" s="99">
        <v>1.85</v>
      </c>
      <c r="C275" s="105">
        <f t="shared" si="5"/>
        <v>0.36324324324324325</v>
      </c>
    </row>
    <row r="276" spans="2:3" x14ac:dyDescent="0.35">
      <c r="B276" s="99">
        <v>1.86</v>
      </c>
      <c r="C276" s="105">
        <f t="shared" si="5"/>
        <v>0.36129032258064514</v>
      </c>
    </row>
    <row r="277" spans="2:3" x14ac:dyDescent="0.35">
      <c r="B277" s="99">
        <v>1.87</v>
      </c>
      <c r="C277" s="105">
        <f t="shared" si="5"/>
        <v>0.35935828877005349</v>
      </c>
    </row>
    <row r="278" spans="2:3" x14ac:dyDescent="0.35">
      <c r="B278" s="99">
        <v>1.88</v>
      </c>
      <c r="C278" s="105">
        <f t="shared" si="5"/>
        <v>0.35744680851063831</v>
      </c>
    </row>
    <row r="279" spans="2:3" x14ac:dyDescent="0.35">
      <c r="B279" s="99">
        <v>1.89</v>
      </c>
      <c r="C279" s="105">
        <f t="shared" si="5"/>
        <v>0.35555555555555557</v>
      </c>
    </row>
    <row r="280" spans="2:3" x14ac:dyDescent="0.35">
      <c r="B280" s="99">
        <v>1.9</v>
      </c>
      <c r="C280" s="105">
        <f t="shared" si="5"/>
        <v>0.35368421052631582</v>
      </c>
    </row>
    <row r="281" spans="2:3" x14ac:dyDescent="0.35">
      <c r="B281" s="99">
        <v>1.91</v>
      </c>
      <c r="C281" s="105">
        <f t="shared" si="5"/>
        <v>0.35183246073298435</v>
      </c>
    </row>
    <row r="282" spans="2:3" x14ac:dyDescent="0.35">
      <c r="B282" s="99">
        <v>1.92</v>
      </c>
      <c r="C282" s="105">
        <f t="shared" si="5"/>
        <v>0.35000000000000003</v>
      </c>
    </row>
    <row r="283" spans="2:3" x14ac:dyDescent="0.35">
      <c r="B283" s="99">
        <v>1.93</v>
      </c>
      <c r="C283" s="105">
        <f t="shared" si="5"/>
        <v>0.34818652849740939</v>
      </c>
    </row>
    <row r="284" spans="2:3" x14ac:dyDescent="0.35">
      <c r="B284" s="99">
        <v>1.94</v>
      </c>
      <c r="C284" s="105">
        <f t="shared" si="5"/>
        <v>0.34639175257731963</v>
      </c>
    </row>
    <row r="285" spans="2:3" x14ac:dyDescent="0.35">
      <c r="B285" s="99">
        <v>1.95</v>
      </c>
      <c r="C285" s="105">
        <f t="shared" si="5"/>
        <v>0.34461538461538466</v>
      </c>
    </row>
    <row r="286" spans="2:3" x14ac:dyDescent="0.35">
      <c r="B286" s="99">
        <v>1.96</v>
      </c>
      <c r="C286" s="105">
        <f t="shared" si="5"/>
        <v>0.34285714285714286</v>
      </c>
    </row>
    <row r="287" spans="2:3" x14ac:dyDescent="0.35">
      <c r="B287" s="99">
        <v>1.97</v>
      </c>
      <c r="C287" s="105">
        <f t="shared" si="5"/>
        <v>0.34111675126903557</v>
      </c>
    </row>
    <row r="288" spans="2:3" x14ac:dyDescent="0.35">
      <c r="B288" s="99">
        <v>1.98</v>
      </c>
      <c r="C288" s="105">
        <f t="shared" si="5"/>
        <v>0.33939393939393941</v>
      </c>
    </row>
    <row r="289" spans="2:3" x14ac:dyDescent="0.35">
      <c r="B289" s="99">
        <v>1.99</v>
      </c>
      <c r="C289" s="105">
        <f t="shared" si="5"/>
        <v>0.33768844221105532</v>
      </c>
    </row>
    <row r="290" spans="2:3" x14ac:dyDescent="0.35">
      <c r="B290" s="99">
        <v>2</v>
      </c>
      <c r="C290" s="105">
        <f t="shared" si="5"/>
        <v>0.33600000000000002</v>
      </c>
    </row>
    <row r="291" spans="2:3" x14ac:dyDescent="0.35">
      <c r="B291" s="99">
        <v>2.0099999999999998</v>
      </c>
      <c r="C291" s="105">
        <f t="shared" si="5"/>
        <v>0.33432835820895529</v>
      </c>
    </row>
    <row r="292" spans="2:3" x14ac:dyDescent="0.35">
      <c r="B292" s="99">
        <v>2.02</v>
      </c>
      <c r="C292" s="105">
        <f t="shared" si="5"/>
        <v>0.33267326732673269</v>
      </c>
    </row>
    <row r="293" spans="2:3" x14ac:dyDescent="0.35">
      <c r="B293" s="99">
        <v>2.0299999999999998</v>
      </c>
      <c r="C293" s="105">
        <f t="shared" si="5"/>
        <v>0.33103448275862074</v>
      </c>
    </row>
    <row r="294" spans="2:3" x14ac:dyDescent="0.35">
      <c r="B294" s="99">
        <v>2.04</v>
      </c>
      <c r="C294" s="105">
        <f t="shared" si="5"/>
        <v>0.32941176470588235</v>
      </c>
    </row>
    <row r="295" spans="2:3" x14ac:dyDescent="0.35">
      <c r="B295" s="99">
        <v>2.0499999999999998</v>
      </c>
      <c r="C295" s="105">
        <f t="shared" si="5"/>
        <v>0.32780487804878056</v>
      </c>
    </row>
    <row r="296" spans="2:3" x14ac:dyDescent="0.35">
      <c r="B296" s="99">
        <v>2.06</v>
      </c>
      <c r="C296" s="105">
        <f t="shared" si="5"/>
        <v>0.32621359223300972</v>
      </c>
    </row>
    <row r="297" spans="2:3" x14ac:dyDescent="0.35">
      <c r="B297" s="99">
        <v>2.0699999999999998</v>
      </c>
      <c r="C297" s="105">
        <f t="shared" si="5"/>
        <v>0.32463768115942032</v>
      </c>
    </row>
    <row r="298" spans="2:3" x14ac:dyDescent="0.35">
      <c r="B298" s="99">
        <v>2.08</v>
      </c>
      <c r="C298" s="105">
        <f t="shared" si="5"/>
        <v>0.32307692307692309</v>
      </c>
    </row>
    <row r="299" spans="2:3" x14ac:dyDescent="0.35">
      <c r="B299" s="99">
        <v>2.09</v>
      </c>
      <c r="C299" s="105">
        <f t="shared" si="5"/>
        <v>0.32153110047846895</v>
      </c>
    </row>
    <row r="300" spans="2:3" x14ac:dyDescent="0.35">
      <c r="B300" s="99">
        <v>2.1</v>
      </c>
      <c r="C300" s="105">
        <f t="shared" si="5"/>
        <v>0.32</v>
      </c>
    </row>
    <row r="301" spans="2:3" x14ac:dyDescent="0.35">
      <c r="B301" s="99">
        <v>2.11</v>
      </c>
      <c r="C301" s="105">
        <f t="shared" si="5"/>
        <v>0.31848341232227489</v>
      </c>
    </row>
    <row r="302" spans="2:3" x14ac:dyDescent="0.35">
      <c r="B302" s="99">
        <v>2.12</v>
      </c>
      <c r="C302" s="105">
        <f t="shared" si="5"/>
        <v>0.31698113207547168</v>
      </c>
    </row>
    <row r="303" spans="2:3" x14ac:dyDescent="0.35">
      <c r="B303" s="99">
        <v>2.13</v>
      </c>
      <c r="C303" s="105">
        <f t="shared" si="5"/>
        <v>0.3154929577464789</v>
      </c>
    </row>
    <row r="304" spans="2:3" x14ac:dyDescent="0.35">
      <c r="B304" s="99">
        <v>2.14</v>
      </c>
      <c r="C304" s="105">
        <f t="shared" si="5"/>
        <v>0.31401869158878504</v>
      </c>
    </row>
    <row r="305" spans="2:3" x14ac:dyDescent="0.35">
      <c r="B305" s="99">
        <v>2.15</v>
      </c>
      <c r="C305" s="105">
        <f t="shared" si="5"/>
        <v>0.31255813953488376</v>
      </c>
    </row>
    <row r="306" spans="2:3" x14ac:dyDescent="0.35">
      <c r="B306" s="99">
        <v>2.16</v>
      </c>
      <c r="C306" s="105">
        <f t="shared" si="5"/>
        <v>0.31111111111111112</v>
      </c>
    </row>
    <row r="307" spans="2:3" x14ac:dyDescent="0.35">
      <c r="B307" s="99">
        <v>2.17</v>
      </c>
      <c r="C307" s="105">
        <f t="shared" si="5"/>
        <v>0.30967741935483872</v>
      </c>
    </row>
    <row r="308" spans="2:3" x14ac:dyDescent="0.35">
      <c r="B308" s="99">
        <v>2.1800000000000002</v>
      </c>
      <c r="C308" s="105">
        <f t="shared" si="5"/>
        <v>0.30825688073394497</v>
      </c>
    </row>
    <row r="309" spans="2:3" x14ac:dyDescent="0.35">
      <c r="B309" s="99">
        <v>2.19</v>
      </c>
      <c r="C309" s="105">
        <f t="shared" si="5"/>
        <v>0.30684931506849317</v>
      </c>
    </row>
    <row r="310" spans="2:3" x14ac:dyDescent="0.35">
      <c r="B310" s="99">
        <v>2.2000000000000002</v>
      </c>
      <c r="C310" s="105">
        <f t="shared" si="5"/>
        <v>0.30545454545454542</v>
      </c>
    </row>
    <row r="311" spans="2:3" x14ac:dyDescent="0.35">
      <c r="B311" s="99">
        <v>2.21</v>
      </c>
      <c r="C311" s="105">
        <f t="shared" si="5"/>
        <v>0.30407239819004528</v>
      </c>
    </row>
    <row r="312" spans="2:3" x14ac:dyDescent="0.35">
      <c r="B312" s="99">
        <v>2.2200000000000002</v>
      </c>
      <c r="C312" s="105">
        <f t="shared" si="5"/>
        <v>0.30270270270270272</v>
      </c>
    </row>
    <row r="313" spans="2:3" x14ac:dyDescent="0.35">
      <c r="B313" s="99">
        <v>2.23</v>
      </c>
      <c r="C313" s="105">
        <f t="shared" si="5"/>
        <v>0.30134529147982064</v>
      </c>
    </row>
    <row r="314" spans="2:3" x14ac:dyDescent="0.35">
      <c r="B314" s="99">
        <v>2.2400000000000002</v>
      </c>
      <c r="C314" s="105">
        <f t="shared" si="5"/>
        <v>0.3</v>
      </c>
    </row>
    <row r="315" spans="2:3" x14ac:dyDescent="0.35">
      <c r="B315" s="99">
        <v>2.25</v>
      </c>
      <c r="C315" s="105">
        <f t="shared" si="5"/>
        <v>0.29866666666666669</v>
      </c>
    </row>
    <row r="316" spans="2:3" x14ac:dyDescent="0.35">
      <c r="B316" s="99">
        <v>2.2599999999999998</v>
      </c>
      <c r="C316" s="105">
        <f t="shared" si="5"/>
        <v>0.29734513274336288</v>
      </c>
    </row>
    <row r="317" spans="2:3" x14ac:dyDescent="0.35">
      <c r="B317" s="99">
        <v>2.27</v>
      </c>
      <c r="C317" s="105">
        <f t="shared" si="5"/>
        <v>0.2960352422907489</v>
      </c>
    </row>
    <row r="318" spans="2:3" x14ac:dyDescent="0.35">
      <c r="B318" s="99">
        <v>2.2799999999999998</v>
      </c>
      <c r="C318" s="105">
        <f t="shared" si="5"/>
        <v>0.29473684210526319</v>
      </c>
    </row>
    <row r="319" spans="2:3" x14ac:dyDescent="0.35">
      <c r="B319" s="99">
        <v>2.29</v>
      </c>
      <c r="C319" s="105">
        <f t="shared" si="5"/>
        <v>0.29344978165938868</v>
      </c>
    </row>
    <row r="320" spans="2:3" x14ac:dyDescent="0.35">
      <c r="B320" s="99">
        <v>2.2999999999999998</v>
      </c>
      <c r="C320" s="105">
        <f t="shared" si="5"/>
        <v>0.29217391304347828</v>
      </c>
    </row>
    <row r="321" spans="2:3" x14ac:dyDescent="0.35">
      <c r="B321" s="99">
        <v>2.31</v>
      </c>
      <c r="C321" s="105">
        <f t="shared" si="5"/>
        <v>0.29090909090909089</v>
      </c>
    </row>
    <row r="322" spans="2:3" x14ac:dyDescent="0.35">
      <c r="B322" s="99">
        <v>2.3199999999999998</v>
      </c>
      <c r="C322" s="105">
        <f t="shared" si="5"/>
        <v>0.28965517241379313</v>
      </c>
    </row>
    <row r="323" spans="2:3" x14ac:dyDescent="0.35">
      <c r="B323" s="99">
        <v>2.33</v>
      </c>
      <c r="C323" s="105">
        <f t="shared" si="5"/>
        <v>0.28841201716738196</v>
      </c>
    </row>
    <row r="324" spans="2:3" x14ac:dyDescent="0.35">
      <c r="B324" s="99">
        <v>2.34</v>
      </c>
      <c r="C324" s="105">
        <f t="shared" si="5"/>
        <v>0.28717948717948721</v>
      </c>
    </row>
    <row r="325" spans="2:3" x14ac:dyDescent="0.35">
      <c r="B325" s="99">
        <v>2.35</v>
      </c>
      <c r="C325" s="105">
        <f t="shared" si="5"/>
        <v>0.28595744680851065</v>
      </c>
    </row>
    <row r="326" spans="2:3" x14ac:dyDescent="0.35">
      <c r="B326" s="99">
        <v>2.36</v>
      </c>
      <c r="C326" s="105">
        <f t="shared" si="5"/>
        <v>0.28474576271186441</v>
      </c>
    </row>
    <row r="327" spans="2:3" x14ac:dyDescent="0.35">
      <c r="B327" s="99">
        <v>2.37</v>
      </c>
      <c r="C327" s="105">
        <f t="shared" ref="C327:C390" si="6">+IF(B327&lt;$C$58,$C$63*(0.4+0.6*B327/$C$58),IF(AND(B327&lt;=$C$57,$C$58&lt;=B327),$C$63,IF(AND($C$57&lt;B327,$F$38&gt;B327),$C$64/B327,$C$64*$F$38/B327^2)))</f>
        <v>0.28354430379746837</v>
      </c>
    </row>
    <row r="328" spans="2:3" x14ac:dyDescent="0.35">
      <c r="B328" s="99">
        <v>2.38</v>
      </c>
      <c r="C328" s="105">
        <f t="shared" si="6"/>
        <v>0.28235294117647064</v>
      </c>
    </row>
    <row r="329" spans="2:3" x14ac:dyDescent="0.35">
      <c r="B329" s="99">
        <v>2.39</v>
      </c>
      <c r="C329" s="105">
        <f t="shared" si="6"/>
        <v>0.28117154811715483</v>
      </c>
    </row>
    <row r="330" spans="2:3" x14ac:dyDescent="0.35">
      <c r="B330" s="99">
        <v>2.4</v>
      </c>
      <c r="C330" s="105">
        <f t="shared" si="6"/>
        <v>0.28000000000000003</v>
      </c>
    </row>
    <row r="331" spans="2:3" x14ac:dyDescent="0.35">
      <c r="B331" s="99">
        <v>2.41</v>
      </c>
      <c r="C331" s="105">
        <f t="shared" si="6"/>
        <v>0.27883817427385893</v>
      </c>
    </row>
    <row r="332" spans="2:3" x14ac:dyDescent="0.35">
      <c r="B332" s="99">
        <v>2.42</v>
      </c>
      <c r="C332" s="105">
        <f t="shared" si="6"/>
        <v>0.27768595041322319</v>
      </c>
    </row>
    <row r="333" spans="2:3" x14ac:dyDescent="0.35">
      <c r="B333" s="99">
        <v>2.4300000000000002</v>
      </c>
      <c r="C333" s="105">
        <f t="shared" si="6"/>
        <v>0.27654320987654318</v>
      </c>
    </row>
    <row r="334" spans="2:3" x14ac:dyDescent="0.35">
      <c r="B334" s="99">
        <v>2.44</v>
      </c>
      <c r="C334" s="105">
        <f t="shared" si="6"/>
        <v>0.27540983606557379</v>
      </c>
    </row>
    <row r="335" spans="2:3" x14ac:dyDescent="0.35">
      <c r="B335" s="99">
        <v>2.4500000000000002</v>
      </c>
      <c r="C335" s="105">
        <f t="shared" si="6"/>
        <v>0.2742857142857143</v>
      </c>
    </row>
    <row r="336" spans="2:3" x14ac:dyDescent="0.35">
      <c r="B336" s="99">
        <v>2.46</v>
      </c>
      <c r="C336" s="105">
        <f t="shared" si="6"/>
        <v>0.27317073170731709</v>
      </c>
    </row>
    <row r="337" spans="2:3" x14ac:dyDescent="0.35">
      <c r="B337" s="99">
        <v>2.4700000000000002</v>
      </c>
      <c r="C337" s="105">
        <f t="shared" si="6"/>
        <v>0.27206477732793521</v>
      </c>
    </row>
    <row r="338" spans="2:3" x14ac:dyDescent="0.35">
      <c r="B338" s="99">
        <v>2.48</v>
      </c>
      <c r="C338" s="105">
        <f t="shared" si="6"/>
        <v>0.2709677419354839</v>
      </c>
    </row>
    <row r="339" spans="2:3" x14ac:dyDescent="0.35">
      <c r="B339" s="99">
        <v>2.4900000000000002</v>
      </c>
      <c r="C339" s="105">
        <f t="shared" si="6"/>
        <v>0.26987951807228916</v>
      </c>
    </row>
    <row r="340" spans="2:3" x14ac:dyDescent="0.35">
      <c r="B340" s="99">
        <v>2.5</v>
      </c>
      <c r="C340" s="105">
        <f t="shared" si="6"/>
        <v>0.26880000000000004</v>
      </c>
    </row>
    <row r="341" spans="2:3" x14ac:dyDescent="0.35">
      <c r="B341" s="99">
        <v>2.5099999999999998</v>
      </c>
      <c r="C341" s="105">
        <f t="shared" si="6"/>
        <v>0.26772908366533871</v>
      </c>
    </row>
    <row r="342" spans="2:3" x14ac:dyDescent="0.35">
      <c r="B342" s="99">
        <v>2.52</v>
      </c>
      <c r="C342" s="105">
        <f t="shared" si="6"/>
        <v>0.26666666666666666</v>
      </c>
    </row>
    <row r="343" spans="2:3" x14ac:dyDescent="0.35">
      <c r="B343" s="99">
        <v>2.5299999999999998</v>
      </c>
      <c r="C343" s="105">
        <f t="shared" si="6"/>
        <v>0.26561264822134389</v>
      </c>
    </row>
    <row r="344" spans="2:3" x14ac:dyDescent="0.35">
      <c r="B344" s="99">
        <v>2.54</v>
      </c>
      <c r="C344" s="105">
        <f t="shared" si="6"/>
        <v>0.26456692913385826</v>
      </c>
    </row>
    <row r="345" spans="2:3" x14ac:dyDescent="0.35">
      <c r="B345" s="99">
        <v>2.5499999999999998</v>
      </c>
      <c r="C345" s="105">
        <f t="shared" si="6"/>
        <v>0.2635294117647059</v>
      </c>
    </row>
    <row r="346" spans="2:3" x14ac:dyDescent="0.35">
      <c r="B346" s="99">
        <v>2.56</v>
      </c>
      <c r="C346" s="105">
        <f t="shared" si="6"/>
        <v>0.26250000000000001</v>
      </c>
    </row>
    <row r="347" spans="2:3" x14ac:dyDescent="0.35">
      <c r="B347" s="99">
        <v>2.57</v>
      </c>
      <c r="C347" s="105">
        <f t="shared" si="6"/>
        <v>0.2614785992217899</v>
      </c>
    </row>
    <row r="348" spans="2:3" x14ac:dyDescent="0.35">
      <c r="B348" s="99">
        <v>2.58</v>
      </c>
      <c r="C348" s="105">
        <f t="shared" si="6"/>
        <v>0.26046511627906976</v>
      </c>
    </row>
    <row r="349" spans="2:3" x14ac:dyDescent="0.35">
      <c r="B349" s="99">
        <v>2.59</v>
      </c>
      <c r="C349" s="105">
        <f t="shared" si="6"/>
        <v>0.25945945945945947</v>
      </c>
    </row>
    <row r="350" spans="2:3" x14ac:dyDescent="0.35">
      <c r="B350" s="99">
        <v>2.6</v>
      </c>
      <c r="C350" s="105">
        <f t="shared" si="6"/>
        <v>0.25846153846153846</v>
      </c>
    </row>
    <row r="351" spans="2:3" x14ac:dyDescent="0.35">
      <c r="B351" s="99">
        <v>2.61</v>
      </c>
      <c r="C351" s="105">
        <f t="shared" si="6"/>
        <v>0.25747126436781614</v>
      </c>
    </row>
    <row r="352" spans="2:3" x14ac:dyDescent="0.35">
      <c r="B352" s="99">
        <v>2.62</v>
      </c>
      <c r="C352" s="105">
        <f t="shared" si="6"/>
        <v>0.25648854961832063</v>
      </c>
    </row>
    <row r="353" spans="2:3" x14ac:dyDescent="0.35">
      <c r="B353" s="99">
        <v>2.63</v>
      </c>
      <c r="C353" s="105">
        <f t="shared" si="6"/>
        <v>0.25551330798479088</v>
      </c>
    </row>
    <row r="354" spans="2:3" x14ac:dyDescent="0.35">
      <c r="B354" s="99">
        <v>2.64</v>
      </c>
      <c r="C354" s="105">
        <f t="shared" si="6"/>
        <v>0.25454545454545457</v>
      </c>
    </row>
    <row r="355" spans="2:3" x14ac:dyDescent="0.35">
      <c r="B355" s="99">
        <v>2.65</v>
      </c>
      <c r="C355" s="105">
        <f t="shared" si="6"/>
        <v>0.25358490566037739</v>
      </c>
    </row>
    <row r="356" spans="2:3" x14ac:dyDescent="0.35">
      <c r="B356" s="99">
        <v>2.66</v>
      </c>
      <c r="C356" s="105">
        <f t="shared" si="6"/>
        <v>0.25263157894736843</v>
      </c>
    </row>
    <row r="357" spans="2:3" x14ac:dyDescent="0.35">
      <c r="B357" s="99">
        <v>2.67</v>
      </c>
      <c r="C357" s="105">
        <f t="shared" si="6"/>
        <v>0.25168539325842698</v>
      </c>
    </row>
    <row r="358" spans="2:3" x14ac:dyDescent="0.35">
      <c r="B358" s="99">
        <v>2.68</v>
      </c>
      <c r="C358" s="105">
        <f t="shared" si="6"/>
        <v>0.2507462686567164</v>
      </c>
    </row>
    <row r="359" spans="2:3" x14ac:dyDescent="0.35">
      <c r="B359" s="99">
        <v>2.69</v>
      </c>
      <c r="C359" s="105">
        <f t="shared" si="6"/>
        <v>0.24981412639405207</v>
      </c>
    </row>
    <row r="360" spans="2:3" x14ac:dyDescent="0.35">
      <c r="B360" s="99">
        <v>2.7</v>
      </c>
      <c r="C360" s="105">
        <f t="shared" si="6"/>
        <v>0.24888888888888888</v>
      </c>
    </row>
    <row r="361" spans="2:3" x14ac:dyDescent="0.35">
      <c r="B361" s="99">
        <v>2.71</v>
      </c>
      <c r="C361" s="105">
        <f t="shared" si="6"/>
        <v>0.24797047970479708</v>
      </c>
    </row>
    <row r="362" spans="2:3" x14ac:dyDescent="0.35">
      <c r="B362" s="99">
        <v>2.72</v>
      </c>
      <c r="C362" s="105">
        <f t="shared" si="6"/>
        <v>0.24705882352941178</v>
      </c>
    </row>
    <row r="363" spans="2:3" x14ac:dyDescent="0.35">
      <c r="B363" s="99">
        <v>2.73</v>
      </c>
      <c r="C363" s="105">
        <f t="shared" si="6"/>
        <v>0.24615384615384617</v>
      </c>
    </row>
    <row r="364" spans="2:3" x14ac:dyDescent="0.35">
      <c r="B364" s="99">
        <v>2.74</v>
      </c>
      <c r="C364" s="105">
        <f t="shared" si="6"/>
        <v>0.24525547445255474</v>
      </c>
    </row>
    <row r="365" spans="2:3" x14ac:dyDescent="0.35">
      <c r="B365" s="99">
        <v>2.75</v>
      </c>
      <c r="C365" s="105">
        <f t="shared" si="6"/>
        <v>0.24436363636363637</v>
      </c>
    </row>
    <row r="366" spans="2:3" x14ac:dyDescent="0.35">
      <c r="B366" s="99">
        <v>2.76</v>
      </c>
      <c r="C366" s="105">
        <f t="shared" si="6"/>
        <v>0.24347826086956526</v>
      </c>
    </row>
    <row r="367" spans="2:3" x14ac:dyDescent="0.35">
      <c r="B367" s="99">
        <v>2.77</v>
      </c>
      <c r="C367" s="105">
        <f t="shared" si="6"/>
        <v>0.24259927797833936</v>
      </c>
    </row>
    <row r="368" spans="2:3" x14ac:dyDescent="0.35">
      <c r="B368" s="99">
        <v>2.78</v>
      </c>
      <c r="C368" s="105">
        <f t="shared" si="6"/>
        <v>0.24172661870503601</v>
      </c>
    </row>
    <row r="369" spans="2:3" x14ac:dyDescent="0.35">
      <c r="B369" s="99">
        <v>2.79</v>
      </c>
      <c r="C369" s="105">
        <f t="shared" si="6"/>
        <v>0.24086021505376345</v>
      </c>
    </row>
    <row r="370" spans="2:3" x14ac:dyDescent="0.35">
      <c r="B370" s="99">
        <v>2.8</v>
      </c>
      <c r="C370" s="105">
        <f t="shared" si="6"/>
        <v>0.24000000000000002</v>
      </c>
    </row>
    <row r="371" spans="2:3" x14ac:dyDescent="0.35">
      <c r="B371" s="99">
        <v>2.81</v>
      </c>
      <c r="C371" s="105">
        <f t="shared" si="6"/>
        <v>0.23914590747330963</v>
      </c>
    </row>
    <row r="372" spans="2:3" x14ac:dyDescent="0.35">
      <c r="B372" s="99">
        <v>2.82</v>
      </c>
      <c r="C372" s="105">
        <f t="shared" si="6"/>
        <v>0.23829787234042557</v>
      </c>
    </row>
    <row r="373" spans="2:3" x14ac:dyDescent="0.35">
      <c r="B373" s="99">
        <v>2.83</v>
      </c>
      <c r="C373" s="105">
        <f t="shared" si="6"/>
        <v>0.23745583038869258</v>
      </c>
    </row>
    <row r="374" spans="2:3" x14ac:dyDescent="0.35">
      <c r="B374" s="99">
        <v>2.84</v>
      </c>
      <c r="C374" s="105">
        <f t="shared" si="6"/>
        <v>0.23661971830985917</v>
      </c>
    </row>
    <row r="375" spans="2:3" x14ac:dyDescent="0.35">
      <c r="B375" s="99">
        <v>2.85</v>
      </c>
      <c r="C375" s="105">
        <f t="shared" si="6"/>
        <v>0.23578947368421052</v>
      </c>
    </row>
    <row r="376" spans="2:3" x14ac:dyDescent="0.35">
      <c r="B376" s="99">
        <v>2.86</v>
      </c>
      <c r="C376" s="105">
        <f t="shared" si="6"/>
        <v>0.23496503496503499</v>
      </c>
    </row>
    <row r="377" spans="2:3" x14ac:dyDescent="0.35">
      <c r="B377" s="99">
        <v>2.87</v>
      </c>
      <c r="C377" s="105">
        <f t="shared" si="6"/>
        <v>0.23414634146341465</v>
      </c>
    </row>
    <row r="378" spans="2:3" x14ac:dyDescent="0.35">
      <c r="B378" s="99">
        <v>2.88</v>
      </c>
      <c r="C378" s="105">
        <f t="shared" si="6"/>
        <v>0.23333333333333336</v>
      </c>
    </row>
    <row r="379" spans="2:3" x14ac:dyDescent="0.35">
      <c r="B379" s="99">
        <v>2.89</v>
      </c>
      <c r="C379" s="105">
        <f t="shared" si="6"/>
        <v>0.23252595155709344</v>
      </c>
    </row>
    <row r="380" spans="2:3" x14ac:dyDescent="0.35">
      <c r="B380" s="99">
        <v>2.9</v>
      </c>
      <c r="C380" s="105">
        <f t="shared" si="6"/>
        <v>0.2317241379310345</v>
      </c>
    </row>
    <row r="381" spans="2:3" x14ac:dyDescent="0.35">
      <c r="B381" s="99">
        <v>2.91</v>
      </c>
      <c r="C381" s="105">
        <f t="shared" si="6"/>
        <v>0.2309278350515464</v>
      </c>
    </row>
    <row r="382" spans="2:3" x14ac:dyDescent="0.35">
      <c r="B382" s="99">
        <v>2.92</v>
      </c>
      <c r="C382" s="105">
        <f t="shared" si="6"/>
        <v>0.23013698630136989</v>
      </c>
    </row>
    <row r="383" spans="2:3" x14ac:dyDescent="0.35">
      <c r="B383" s="99">
        <v>2.93</v>
      </c>
      <c r="C383" s="105">
        <f t="shared" si="6"/>
        <v>0.22935153583617748</v>
      </c>
    </row>
    <row r="384" spans="2:3" x14ac:dyDescent="0.35">
      <c r="B384" s="99">
        <v>2.94</v>
      </c>
      <c r="C384" s="105">
        <f t="shared" si="6"/>
        <v>0.22857142857142859</v>
      </c>
    </row>
    <row r="385" spans="2:3" x14ac:dyDescent="0.35">
      <c r="B385" s="99">
        <v>2.95</v>
      </c>
      <c r="C385" s="105">
        <f t="shared" si="6"/>
        <v>0.22779661016949151</v>
      </c>
    </row>
    <row r="386" spans="2:3" x14ac:dyDescent="0.35">
      <c r="B386" s="99">
        <v>2.96</v>
      </c>
      <c r="C386" s="105">
        <f t="shared" si="6"/>
        <v>0.22702702702702704</v>
      </c>
    </row>
    <row r="387" spans="2:3" x14ac:dyDescent="0.35">
      <c r="B387" s="99">
        <v>2.97</v>
      </c>
      <c r="C387" s="105">
        <f t="shared" si="6"/>
        <v>0.22626262626262625</v>
      </c>
    </row>
    <row r="388" spans="2:3" x14ac:dyDescent="0.35">
      <c r="B388" s="99">
        <v>2.98</v>
      </c>
      <c r="C388" s="105">
        <f t="shared" si="6"/>
        <v>0.22550335570469801</v>
      </c>
    </row>
    <row r="389" spans="2:3" x14ac:dyDescent="0.35">
      <c r="B389" s="99">
        <v>2.99</v>
      </c>
      <c r="C389" s="105">
        <f t="shared" si="6"/>
        <v>0.22474916387959867</v>
      </c>
    </row>
    <row r="390" spans="2:3" x14ac:dyDescent="0.35">
      <c r="B390" s="99">
        <v>3</v>
      </c>
      <c r="C390" s="105">
        <f t="shared" si="6"/>
        <v>0.224</v>
      </c>
    </row>
    <row r="391" spans="2:3" x14ac:dyDescent="0.35">
      <c r="B391" s="99">
        <v>3.01</v>
      </c>
      <c r="C391" s="105">
        <f t="shared" ref="C391:C454" si="7">+IF(B391&lt;$C$58,$C$63*(0.4+0.6*B391/$C$58),IF(AND(B391&lt;=$C$57,$C$58&lt;=B391),$C$63,IF(AND($C$57&lt;B391,$F$38&gt;B391),$C$64/B391,$C$64*$F$38/B391^2)))</f>
        <v>0.2232558139534884</v>
      </c>
    </row>
    <row r="392" spans="2:3" x14ac:dyDescent="0.35">
      <c r="B392" s="99">
        <v>3.02</v>
      </c>
      <c r="C392" s="105">
        <f t="shared" si="7"/>
        <v>0.22251655629139075</v>
      </c>
    </row>
    <row r="393" spans="2:3" x14ac:dyDescent="0.35">
      <c r="B393" s="99">
        <v>3.03</v>
      </c>
      <c r="C393" s="105">
        <f t="shared" si="7"/>
        <v>0.22178217821782181</v>
      </c>
    </row>
    <row r="394" spans="2:3" x14ac:dyDescent="0.35">
      <c r="B394" s="99">
        <v>3.04</v>
      </c>
      <c r="C394" s="105">
        <f t="shared" si="7"/>
        <v>0.22105263157894739</v>
      </c>
    </row>
    <row r="395" spans="2:3" x14ac:dyDescent="0.35">
      <c r="B395" s="99">
        <v>3.05</v>
      </c>
      <c r="C395" s="105">
        <f t="shared" si="7"/>
        <v>0.22032786885245903</v>
      </c>
    </row>
    <row r="396" spans="2:3" x14ac:dyDescent="0.35">
      <c r="B396" s="99">
        <v>3.06</v>
      </c>
      <c r="C396" s="105">
        <f t="shared" si="7"/>
        <v>0.2196078431372549</v>
      </c>
    </row>
    <row r="397" spans="2:3" x14ac:dyDescent="0.35">
      <c r="B397" s="99">
        <v>3.07</v>
      </c>
      <c r="C397" s="105">
        <f t="shared" si="7"/>
        <v>0.21889250814332251</v>
      </c>
    </row>
    <row r="398" spans="2:3" x14ac:dyDescent="0.35">
      <c r="B398" s="99">
        <v>3.08</v>
      </c>
      <c r="C398" s="105">
        <f t="shared" si="7"/>
        <v>0.2181818181818182</v>
      </c>
    </row>
    <row r="399" spans="2:3" x14ac:dyDescent="0.35">
      <c r="B399" s="99">
        <v>3.09</v>
      </c>
      <c r="C399" s="105">
        <f t="shared" si="7"/>
        <v>0.21747572815533983</v>
      </c>
    </row>
    <row r="400" spans="2:3" x14ac:dyDescent="0.35">
      <c r="B400" s="99">
        <v>3.1</v>
      </c>
      <c r="C400" s="105">
        <f t="shared" si="7"/>
        <v>0.21677419354838712</v>
      </c>
    </row>
    <row r="401" spans="2:3" x14ac:dyDescent="0.35">
      <c r="B401" s="99">
        <v>3.11</v>
      </c>
      <c r="C401" s="105">
        <f t="shared" si="7"/>
        <v>0.21607717041800645</v>
      </c>
    </row>
    <row r="402" spans="2:3" x14ac:dyDescent="0.35">
      <c r="B402" s="99">
        <v>3.12</v>
      </c>
      <c r="C402" s="105">
        <f t="shared" si="7"/>
        <v>0.2153846153846154</v>
      </c>
    </row>
    <row r="403" spans="2:3" x14ac:dyDescent="0.35">
      <c r="B403" s="99">
        <v>3.13</v>
      </c>
      <c r="C403" s="105">
        <f t="shared" si="7"/>
        <v>0.21469648562300322</v>
      </c>
    </row>
    <row r="404" spans="2:3" x14ac:dyDescent="0.35">
      <c r="B404" s="99">
        <v>3.14</v>
      </c>
      <c r="C404" s="105">
        <f t="shared" si="7"/>
        <v>0.21401273885350319</v>
      </c>
    </row>
    <row r="405" spans="2:3" x14ac:dyDescent="0.35">
      <c r="B405" s="99">
        <v>3.15</v>
      </c>
      <c r="C405" s="105">
        <f t="shared" si="7"/>
        <v>0.21333333333333335</v>
      </c>
    </row>
    <row r="406" spans="2:3" x14ac:dyDescent="0.35">
      <c r="B406" s="99">
        <v>3.16</v>
      </c>
      <c r="C406" s="105">
        <f t="shared" si="7"/>
        <v>0.21265822784810126</v>
      </c>
    </row>
    <row r="407" spans="2:3" x14ac:dyDescent="0.35">
      <c r="B407" s="99">
        <v>3.17</v>
      </c>
      <c r="C407" s="105">
        <f t="shared" si="7"/>
        <v>0.21198738170347006</v>
      </c>
    </row>
    <row r="408" spans="2:3" x14ac:dyDescent="0.35">
      <c r="B408" s="99">
        <v>3.18</v>
      </c>
      <c r="C408" s="105">
        <f t="shared" si="7"/>
        <v>0.21132075471698114</v>
      </c>
    </row>
    <row r="409" spans="2:3" x14ac:dyDescent="0.35">
      <c r="B409" s="99">
        <v>3.19</v>
      </c>
      <c r="C409" s="105">
        <f t="shared" si="7"/>
        <v>0.21065830721003137</v>
      </c>
    </row>
    <row r="410" spans="2:3" x14ac:dyDescent="0.35">
      <c r="B410" s="99">
        <v>3.2</v>
      </c>
      <c r="C410" s="105">
        <f t="shared" si="7"/>
        <v>0.21</v>
      </c>
    </row>
    <row r="411" spans="2:3" x14ac:dyDescent="0.35">
      <c r="B411" s="99">
        <v>3.21</v>
      </c>
      <c r="C411" s="105">
        <f t="shared" si="7"/>
        <v>0.20934579439252338</v>
      </c>
    </row>
    <row r="412" spans="2:3" x14ac:dyDescent="0.35">
      <c r="B412" s="99">
        <v>3.22</v>
      </c>
      <c r="C412" s="105">
        <f t="shared" si="7"/>
        <v>0.20869565217391303</v>
      </c>
    </row>
    <row r="413" spans="2:3" x14ac:dyDescent="0.35">
      <c r="B413" s="99">
        <v>3.23</v>
      </c>
      <c r="C413" s="105">
        <f t="shared" si="7"/>
        <v>0.2080495356037152</v>
      </c>
    </row>
    <row r="414" spans="2:3" x14ac:dyDescent="0.35">
      <c r="B414" s="99">
        <v>3.24</v>
      </c>
      <c r="C414" s="105">
        <f t="shared" si="7"/>
        <v>0.2074074074074074</v>
      </c>
    </row>
    <row r="415" spans="2:3" x14ac:dyDescent="0.35">
      <c r="B415" s="99">
        <v>3.25</v>
      </c>
      <c r="C415" s="105">
        <f t="shared" si="7"/>
        <v>0.20676923076923079</v>
      </c>
    </row>
    <row r="416" spans="2:3" x14ac:dyDescent="0.35">
      <c r="B416" s="99">
        <v>3.26</v>
      </c>
      <c r="C416" s="105">
        <f t="shared" si="7"/>
        <v>0.20613496932515341</v>
      </c>
    </row>
    <row r="417" spans="2:3" x14ac:dyDescent="0.35">
      <c r="B417" s="99">
        <v>3.27</v>
      </c>
      <c r="C417" s="105">
        <f t="shared" si="7"/>
        <v>0.20550458715596331</v>
      </c>
    </row>
    <row r="418" spans="2:3" x14ac:dyDescent="0.35">
      <c r="B418" s="99">
        <v>3.28</v>
      </c>
      <c r="C418" s="105">
        <f t="shared" si="7"/>
        <v>0.20487804878048782</v>
      </c>
    </row>
    <row r="419" spans="2:3" x14ac:dyDescent="0.35">
      <c r="B419" s="99">
        <v>3.29</v>
      </c>
      <c r="C419" s="105">
        <f t="shared" si="7"/>
        <v>0.20425531914893619</v>
      </c>
    </row>
    <row r="420" spans="2:3" x14ac:dyDescent="0.35">
      <c r="B420" s="99">
        <v>3.3</v>
      </c>
      <c r="C420" s="105">
        <f t="shared" si="7"/>
        <v>0.20363636363636367</v>
      </c>
    </row>
    <row r="421" spans="2:3" x14ac:dyDescent="0.35">
      <c r="B421" s="99">
        <v>3.31</v>
      </c>
      <c r="C421" s="105">
        <f t="shared" si="7"/>
        <v>0.20240779109354604</v>
      </c>
    </row>
    <row r="422" spans="2:3" x14ac:dyDescent="0.35">
      <c r="B422" s="99">
        <v>3.32</v>
      </c>
      <c r="C422" s="105">
        <f t="shared" si="7"/>
        <v>0.20119030338220353</v>
      </c>
    </row>
    <row r="423" spans="2:3" x14ac:dyDescent="0.35">
      <c r="B423" s="99">
        <v>3.33</v>
      </c>
      <c r="C423" s="105">
        <f t="shared" si="7"/>
        <v>0.1999837675513351</v>
      </c>
    </row>
    <row r="424" spans="2:3" x14ac:dyDescent="0.35">
      <c r="B424" s="99">
        <v>3.34</v>
      </c>
      <c r="C424" s="105">
        <f t="shared" si="7"/>
        <v>0.1987880526372405</v>
      </c>
    </row>
    <row r="425" spans="2:3" x14ac:dyDescent="0.35">
      <c r="B425" s="99">
        <v>3.35</v>
      </c>
      <c r="C425" s="105">
        <f t="shared" si="7"/>
        <v>0.19760302962797952</v>
      </c>
    </row>
    <row r="426" spans="2:3" x14ac:dyDescent="0.35">
      <c r="B426" s="99">
        <v>3.36</v>
      </c>
      <c r="C426" s="105">
        <f t="shared" si="7"/>
        <v>0.19642857142857145</v>
      </c>
    </row>
    <row r="427" spans="2:3" x14ac:dyDescent="0.35">
      <c r="B427" s="99">
        <v>3.37</v>
      </c>
      <c r="C427" s="105">
        <f t="shared" si="7"/>
        <v>0.19526455282691577</v>
      </c>
    </row>
    <row r="428" spans="2:3" x14ac:dyDescent="0.35">
      <c r="B428" s="99">
        <v>3.38</v>
      </c>
      <c r="C428" s="105">
        <f t="shared" si="7"/>
        <v>0.19411085046041807</v>
      </c>
    </row>
    <row r="429" spans="2:3" x14ac:dyDescent="0.35">
      <c r="B429" s="99">
        <v>3.39</v>
      </c>
      <c r="C429" s="105">
        <f t="shared" si="7"/>
        <v>0.1929673427833033</v>
      </c>
    </row>
    <row r="430" spans="2:3" x14ac:dyDescent="0.35">
      <c r="B430" s="99">
        <v>3.4</v>
      </c>
      <c r="C430" s="105">
        <f t="shared" si="7"/>
        <v>0.1918339100346021</v>
      </c>
    </row>
    <row r="431" spans="2:3" x14ac:dyDescent="0.35">
      <c r="B431" s="99">
        <v>3.41</v>
      </c>
      <c r="C431" s="105">
        <f t="shared" si="7"/>
        <v>0.19071043420679215</v>
      </c>
    </row>
    <row r="432" spans="2:3" x14ac:dyDescent="0.35">
      <c r="B432" s="99">
        <v>3.42</v>
      </c>
      <c r="C432" s="105">
        <f t="shared" si="7"/>
        <v>0.18959679901508159</v>
      </c>
    </row>
    <row r="433" spans="2:3" x14ac:dyDescent="0.35">
      <c r="B433" s="99">
        <v>3.43</v>
      </c>
      <c r="C433" s="105">
        <f t="shared" si="7"/>
        <v>0.18849288986731719</v>
      </c>
    </row>
    <row r="434" spans="2:3" x14ac:dyDescent="0.35">
      <c r="B434" s="99">
        <v>3.44</v>
      </c>
      <c r="C434" s="105">
        <f t="shared" si="7"/>
        <v>0.18739859383450516</v>
      </c>
    </row>
    <row r="435" spans="2:3" x14ac:dyDescent="0.35">
      <c r="B435" s="99">
        <v>3.45</v>
      </c>
      <c r="C435" s="105">
        <f t="shared" si="7"/>
        <v>0.18631379962192815</v>
      </c>
    </row>
    <row r="436" spans="2:3" x14ac:dyDescent="0.35">
      <c r="B436" s="99">
        <v>3.46</v>
      </c>
      <c r="C436" s="105">
        <f t="shared" si="7"/>
        <v>0.18523839754084667</v>
      </c>
    </row>
    <row r="437" spans="2:3" x14ac:dyDescent="0.35">
      <c r="B437" s="99">
        <v>3.47</v>
      </c>
      <c r="C437" s="105">
        <f t="shared" si="7"/>
        <v>0.1841722794807697</v>
      </c>
    </row>
    <row r="438" spans="2:3" x14ac:dyDescent="0.35">
      <c r="B438" s="99">
        <v>3.48</v>
      </c>
      <c r="C438" s="105">
        <f t="shared" si="7"/>
        <v>0.18311533888228299</v>
      </c>
    </row>
    <row r="439" spans="2:3" x14ac:dyDescent="0.35">
      <c r="B439" s="99">
        <v>3.49</v>
      </c>
      <c r="C439" s="105">
        <f t="shared" si="7"/>
        <v>0.18206747071042109</v>
      </c>
    </row>
    <row r="440" spans="2:3" x14ac:dyDescent="0.35">
      <c r="B440" s="99">
        <v>3.5</v>
      </c>
      <c r="C440" s="105">
        <f t="shared" si="7"/>
        <v>0.18102857142857143</v>
      </c>
    </row>
    <row r="441" spans="2:3" x14ac:dyDescent="0.35">
      <c r="B441" s="99">
        <v>3.51</v>
      </c>
      <c r="C441" s="105">
        <f t="shared" si="7"/>
        <v>0.17999853897289797</v>
      </c>
    </row>
    <row r="442" spans="2:3" x14ac:dyDescent="0.35">
      <c r="B442" s="99">
        <v>3.52</v>
      </c>
      <c r="C442" s="105">
        <f t="shared" si="7"/>
        <v>0.17897727272727273</v>
      </c>
    </row>
    <row r="443" spans="2:3" x14ac:dyDescent="0.35">
      <c r="B443" s="99">
        <v>3.53</v>
      </c>
      <c r="C443" s="105">
        <f t="shared" si="7"/>
        <v>0.17796467349870396</v>
      </c>
    </row>
    <row r="444" spans="2:3" x14ac:dyDescent="0.35">
      <c r="B444" s="99">
        <v>3.54</v>
      </c>
      <c r="C444" s="105">
        <f t="shared" si="7"/>
        <v>0.17696064349324905</v>
      </c>
    </row>
    <row r="445" spans="2:3" x14ac:dyDescent="0.35">
      <c r="B445" s="99">
        <v>3.55</v>
      </c>
      <c r="C445" s="105">
        <f t="shared" si="7"/>
        <v>0.17596508629240232</v>
      </c>
    </row>
    <row r="446" spans="2:3" x14ac:dyDescent="0.35">
      <c r="B446" s="99">
        <v>3.56</v>
      </c>
      <c r="C446" s="105">
        <f t="shared" si="7"/>
        <v>0.17497790682994571</v>
      </c>
    </row>
    <row r="447" spans="2:3" x14ac:dyDescent="0.35">
      <c r="B447" s="99">
        <v>3.57</v>
      </c>
      <c r="C447" s="105">
        <f t="shared" si="7"/>
        <v>0.17399901136925358</v>
      </c>
    </row>
    <row r="448" spans="2:3" x14ac:dyDescent="0.35">
      <c r="B448" s="99">
        <v>3.58</v>
      </c>
      <c r="C448" s="105">
        <f t="shared" si="7"/>
        <v>0.17302830748103992</v>
      </c>
    </row>
    <row r="449" spans="2:3" x14ac:dyDescent="0.35">
      <c r="B449" s="99">
        <v>3.59</v>
      </c>
      <c r="C449" s="105">
        <f t="shared" si="7"/>
        <v>0.17206570402153926</v>
      </c>
    </row>
    <row r="450" spans="2:3" x14ac:dyDescent="0.35">
      <c r="B450" s="99">
        <v>3.6</v>
      </c>
      <c r="C450" s="105">
        <f t="shared" si="7"/>
        <v>0.1711111111111111</v>
      </c>
    </row>
    <row r="451" spans="2:3" x14ac:dyDescent="0.35">
      <c r="B451" s="99">
        <v>3.61</v>
      </c>
      <c r="C451" s="105">
        <f t="shared" si="7"/>
        <v>0.17016444011325879</v>
      </c>
    </row>
    <row r="452" spans="2:3" x14ac:dyDescent="0.35">
      <c r="B452" s="99">
        <v>3.62</v>
      </c>
      <c r="C452" s="105">
        <f t="shared" si="7"/>
        <v>0.16922560361405328</v>
      </c>
    </row>
    <row r="453" spans="2:3" x14ac:dyDescent="0.35">
      <c r="B453" s="99">
        <v>3.63</v>
      </c>
      <c r="C453" s="105">
        <f t="shared" si="7"/>
        <v>0.16829451540195342</v>
      </c>
    </row>
    <row r="454" spans="2:3" x14ac:dyDescent="0.35">
      <c r="B454" s="99">
        <v>3.64</v>
      </c>
      <c r="C454" s="105">
        <f t="shared" si="7"/>
        <v>0.16737109044801352</v>
      </c>
    </row>
    <row r="455" spans="2:3" x14ac:dyDescent="0.35">
      <c r="B455" s="99">
        <v>3.65</v>
      </c>
      <c r="C455" s="105">
        <f t="shared" ref="C455:C518" si="8">+IF(B455&lt;$C$58,$C$63*(0.4+0.6*B455/$C$58),IF(AND(B455&lt;=$C$57,$C$58&lt;=B455),$C$63,IF(AND($C$57&lt;B455,$F$38&gt;B455),$C$64/B455,$C$64*$F$38/B455^2)))</f>
        <v>0.16645524488647026</v>
      </c>
    </row>
    <row r="456" spans="2:3" x14ac:dyDescent="0.35">
      <c r="B456" s="99">
        <v>3.66</v>
      </c>
      <c r="C456" s="105">
        <f t="shared" si="8"/>
        <v>0.16554689599570005</v>
      </c>
    </row>
    <row r="457" spans="2:3" x14ac:dyDescent="0.35">
      <c r="B457" s="99">
        <v>3.67</v>
      </c>
      <c r="C457" s="105">
        <f t="shared" si="8"/>
        <v>0.16464596217953953</v>
      </c>
    </row>
    <row r="458" spans="2:3" x14ac:dyDescent="0.35">
      <c r="B458" s="99">
        <v>3.68</v>
      </c>
      <c r="C458" s="105">
        <f t="shared" si="8"/>
        <v>0.16375236294896028</v>
      </c>
    </row>
    <row r="459" spans="2:3" x14ac:dyDescent="0.35">
      <c r="B459" s="99">
        <v>3.69</v>
      </c>
      <c r="C459" s="105">
        <f t="shared" si="8"/>
        <v>0.1628660189040915</v>
      </c>
    </row>
    <row r="460" spans="2:3" x14ac:dyDescent="0.35">
      <c r="B460" s="99">
        <v>3.7</v>
      </c>
      <c r="C460" s="105">
        <f t="shared" si="8"/>
        <v>0.16198685171658142</v>
      </c>
    </row>
    <row r="461" spans="2:3" x14ac:dyDescent="0.35">
      <c r="B461" s="99">
        <v>3.71</v>
      </c>
      <c r="C461" s="105">
        <f t="shared" si="8"/>
        <v>0.16111478411229213</v>
      </c>
    </row>
    <row r="462" spans="2:3" x14ac:dyDescent="0.35">
      <c r="B462" s="99">
        <v>3.72</v>
      </c>
      <c r="C462" s="105">
        <f t="shared" si="8"/>
        <v>0.1602497398543184</v>
      </c>
    </row>
    <row r="463" spans="2:3" x14ac:dyDescent="0.35">
      <c r="B463" s="99">
        <v>3.73</v>
      </c>
      <c r="C463" s="105">
        <f t="shared" si="8"/>
        <v>0.15939164372632592</v>
      </c>
    </row>
    <row r="464" spans="2:3" x14ac:dyDescent="0.35">
      <c r="B464" s="99">
        <v>3.74</v>
      </c>
      <c r="C464" s="105">
        <f t="shared" si="8"/>
        <v>0.15854042151620004</v>
      </c>
    </row>
    <row r="465" spans="2:3" x14ac:dyDescent="0.35">
      <c r="B465" s="99">
        <v>3.75</v>
      </c>
      <c r="C465" s="105">
        <f t="shared" si="8"/>
        <v>0.157696</v>
      </c>
    </row>
    <row r="466" spans="2:3" x14ac:dyDescent="0.35">
      <c r="B466" s="99">
        <v>3.76</v>
      </c>
      <c r="C466" s="105">
        <f t="shared" si="8"/>
        <v>0.15685830692621097</v>
      </c>
    </row>
    <row r="467" spans="2:3" x14ac:dyDescent="0.35">
      <c r="B467" s="99">
        <v>3.77</v>
      </c>
      <c r="C467" s="105">
        <f t="shared" si="8"/>
        <v>0.15602727100028849</v>
      </c>
    </row>
    <row r="468" spans="2:3" x14ac:dyDescent="0.35">
      <c r="B468" s="99">
        <v>3.78</v>
      </c>
      <c r="C468" s="105">
        <f t="shared" si="8"/>
        <v>0.15520282186948856</v>
      </c>
    </row>
    <row r="469" spans="2:3" x14ac:dyDescent="0.35">
      <c r="B469" s="99">
        <v>3.79</v>
      </c>
      <c r="C469" s="105">
        <f t="shared" si="8"/>
        <v>0.15438489010797751</v>
      </c>
    </row>
    <row r="470" spans="2:3" x14ac:dyDescent="0.35">
      <c r="B470" s="99">
        <v>3.8</v>
      </c>
      <c r="C470" s="105">
        <f t="shared" si="8"/>
        <v>0.15357340720221607</v>
      </c>
    </row>
    <row r="471" spans="2:3" x14ac:dyDescent="0.35">
      <c r="B471" s="99">
        <v>3.81</v>
      </c>
      <c r="C471" s="105">
        <f t="shared" si="8"/>
        <v>0.15276830553661108</v>
      </c>
    </row>
    <row r="472" spans="2:3" x14ac:dyDescent="0.35">
      <c r="B472" s="99">
        <v>3.82</v>
      </c>
      <c r="C472" s="105">
        <f t="shared" si="8"/>
        <v>0.1519695183794304</v>
      </c>
    </row>
    <row r="473" spans="2:3" x14ac:dyDescent="0.35">
      <c r="B473" s="99">
        <v>3.83</v>
      </c>
      <c r="C473" s="105">
        <f t="shared" si="8"/>
        <v>0.15117697986897449</v>
      </c>
    </row>
    <row r="474" spans="2:3" x14ac:dyDescent="0.35">
      <c r="B474" s="99">
        <v>3.84</v>
      </c>
      <c r="C474" s="105">
        <f t="shared" si="8"/>
        <v>0.150390625</v>
      </c>
    </row>
    <row r="475" spans="2:3" x14ac:dyDescent="0.35">
      <c r="B475" s="99">
        <v>3.85</v>
      </c>
      <c r="C475" s="105">
        <f t="shared" si="8"/>
        <v>0.14961038961038958</v>
      </c>
    </row>
    <row r="476" spans="2:3" x14ac:dyDescent="0.35">
      <c r="B476" s="99">
        <v>3.86</v>
      </c>
      <c r="C476" s="105">
        <f t="shared" si="8"/>
        <v>0.14883621036806358</v>
      </c>
    </row>
    <row r="477" spans="2:3" x14ac:dyDescent="0.35">
      <c r="B477" s="99">
        <v>3.87</v>
      </c>
      <c r="C477" s="105">
        <f t="shared" si="8"/>
        <v>0.14806802475812753</v>
      </c>
    </row>
    <row r="478" spans="2:3" x14ac:dyDescent="0.35">
      <c r="B478" s="99">
        <v>3.88</v>
      </c>
      <c r="C478" s="105">
        <f t="shared" si="8"/>
        <v>0.14730577107025189</v>
      </c>
    </row>
    <row r="479" spans="2:3" x14ac:dyDescent="0.35">
      <c r="B479" s="99">
        <v>3.89</v>
      </c>
      <c r="C479" s="105">
        <f t="shared" si="8"/>
        <v>0.14654938838627818</v>
      </c>
    </row>
    <row r="480" spans="2:3" x14ac:dyDescent="0.35">
      <c r="B480" s="99">
        <v>3.9</v>
      </c>
      <c r="C480" s="105">
        <f t="shared" si="8"/>
        <v>0.14579881656804736</v>
      </c>
    </row>
    <row r="481" spans="2:3" x14ac:dyDescent="0.35">
      <c r="B481" s="99">
        <v>3.91</v>
      </c>
      <c r="C481" s="105">
        <f t="shared" si="8"/>
        <v>0.14505399624544579</v>
      </c>
    </row>
    <row r="482" spans="2:3" x14ac:dyDescent="0.35">
      <c r="B482" s="99">
        <v>3.92</v>
      </c>
      <c r="C482" s="105">
        <f t="shared" si="8"/>
        <v>0.14431486880466474</v>
      </c>
    </row>
    <row r="483" spans="2:3" x14ac:dyDescent="0.35">
      <c r="B483" s="99">
        <v>3.93</v>
      </c>
      <c r="C483" s="105">
        <f t="shared" si="8"/>
        <v>0.14358137637666801</v>
      </c>
    </row>
    <row r="484" spans="2:3" x14ac:dyDescent="0.35">
      <c r="B484" s="99">
        <v>3.94</v>
      </c>
      <c r="C484" s="105">
        <f t="shared" si="8"/>
        <v>0.14285346182586514</v>
      </c>
    </row>
    <row r="485" spans="2:3" x14ac:dyDescent="0.35">
      <c r="B485" s="99">
        <v>3.95</v>
      </c>
      <c r="C485" s="105">
        <f t="shared" si="8"/>
        <v>0.14213106873898412</v>
      </c>
    </row>
    <row r="486" spans="2:3" x14ac:dyDescent="0.35">
      <c r="B486" s="99">
        <v>3.96</v>
      </c>
      <c r="C486" s="105">
        <f t="shared" si="8"/>
        <v>0.14141414141414141</v>
      </c>
    </row>
    <row r="487" spans="2:3" x14ac:dyDescent="0.35">
      <c r="B487" s="99">
        <v>3.97</v>
      </c>
      <c r="C487" s="105">
        <f t="shared" si="8"/>
        <v>0.14070262485010374</v>
      </c>
    </row>
    <row r="488" spans="2:3" x14ac:dyDescent="0.35">
      <c r="B488" s="99">
        <v>3.98</v>
      </c>
      <c r="C488" s="105">
        <f t="shared" si="8"/>
        <v>0.13999646473573898</v>
      </c>
    </row>
    <row r="489" spans="2:3" x14ac:dyDescent="0.35">
      <c r="B489" s="99">
        <v>3.99</v>
      </c>
      <c r="C489" s="105">
        <f t="shared" si="8"/>
        <v>0.13929560743965175</v>
      </c>
    </row>
    <row r="490" spans="2:3" x14ac:dyDescent="0.35">
      <c r="B490" s="99">
        <v>4</v>
      </c>
      <c r="C490" s="105">
        <f t="shared" si="8"/>
        <v>0.1386</v>
      </c>
    </row>
    <row r="491" spans="2:3" x14ac:dyDescent="0.35">
      <c r="B491" s="99">
        <v>4.01</v>
      </c>
      <c r="C491" s="105">
        <f t="shared" si="8"/>
        <v>0.13790959011448936</v>
      </c>
    </row>
    <row r="492" spans="2:3" x14ac:dyDescent="0.35">
      <c r="B492" s="99">
        <v>4.0199999999999996</v>
      </c>
      <c r="C492" s="105">
        <f t="shared" si="8"/>
        <v>0.13722432613054136</v>
      </c>
    </row>
    <row r="493" spans="2:3" x14ac:dyDescent="0.35">
      <c r="B493" s="99">
        <v>4.03</v>
      </c>
      <c r="C493" s="105">
        <f t="shared" si="8"/>
        <v>0.13654415703563225</v>
      </c>
    </row>
    <row r="494" spans="2:3" x14ac:dyDescent="0.35">
      <c r="B494" s="99">
        <v>4.04</v>
      </c>
      <c r="C494" s="105">
        <f t="shared" si="8"/>
        <v>0.13586903244779924</v>
      </c>
    </row>
    <row r="495" spans="2:3" x14ac:dyDescent="0.35">
      <c r="B495" s="99">
        <v>4.05</v>
      </c>
      <c r="C495" s="105">
        <f t="shared" si="8"/>
        <v>0.13519890260631001</v>
      </c>
    </row>
    <row r="496" spans="2:3" x14ac:dyDescent="0.35">
      <c r="B496" s="99">
        <v>4.0599999999999996</v>
      </c>
      <c r="C496" s="105">
        <f t="shared" si="8"/>
        <v>0.13453371836249367</v>
      </c>
    </row>
    <row r="497" spans="2:3" x14ac:dyDescent="0.35">
      <c r="B497" s="99">
        <v>4.07</v>
      </c>
      <c r="C497" s="105">
        <f t="shared" si="8"/>
        <v>0.13387343117072845</v>
      </c>
    </row>
    <row r="498" spans="2:3" x14ac:dyDescent="0.35">
      <c r="B498" s="99">
        <v>4.08</v>
      </c>
      <c r="C498" s="105">
        <f t="shared" si="8"/>
        <v>0.13321799307958479</v>
      </c>
    </row>
    <row r="499" spans="2:3" x14ac:dyDescent="0.35">
      <c r="B499" s="99">
        <v>4.09</v>
      </c>
      <c r="C499" s="105">
        <f t="shared" si="8"/>
        <v>0.13256735672311859</v>
      </c>
    </row>
    <row r="500" spans="2:3" x14ac:dyDescent="0.35">
      <c r="B500" s="99">
        <v>4.0999999999999996</v>
      </c>
      <c r="C500" s="105">
        <f t="shared" si="8"/>
        <v>0.1319214753123141</v>
      </c>
    </row>
    <row r="501" spans="2:3" x14ac:dyDescent="0.35">
      <c r="B501" s="99">
        <v>4.1100000000000003</v>
      </c>
      <c r="C501" s="105">
        <f t="shared" si="8"/>
        <v>0.13128030262667162</v>
      </c>
    </row>
    <row r="502" spans="2:3" x14ac:dyDescent="0.35">
      <c r="B502" s="99">
        <v>4.12</v>
      </c>
      <c r="C502" s="105">
        <f t="shared" si="8"/>
        <v>0.13064379300593837</v>
      </c>
    </row>
    <row r="503" spans="2:3" x14ac:dyDescent="0.35">
      <c r="B503" s="99">
        <v>4.13</v>
      </c>
      <c r="C503" s="105">
        <f t="shared" si="8"/>
        <v>0.1300119013419789</v>
      </c>
    </row>
    <row r="504" spans="2:3" x14ac:dyDescent="0.35">
      <c r="B504" s="99">
        <v>4.1399999999999997</v>
      </c>
      <c r="C504" s="105">
        <f t="shared" si="8"/>
        <v>0.12938458307078346</v>
      </c>
    </row>
    <row r="505" spans="2:3" x14ac:dyDescent="0.35">
      <c r="B505" s="99">
        <v>4.1500000000000004</v>
      </c>
      <c r="C505" s="105">
        <f t="shared" si="8"/>
        <v>0.12876179416461023</v>
      </c>
    </row>
    <row r="506" spans="2:3" x14ac:dyDescent="0.35">
      <c r="B506" s="99">
        <v>4.16</v>
      </c>
      <c r="C506" s="105">
        <f t="shared" si="8"/>
        <v>0.12814349112426035</v>
      </c>
    </row>
    <row r="507" spans="2:3" x14ac:dyDescent="0.35">
      <c r="B507" s="99">
        <v>4.17</v>
      </c>
      <c r="C507" s="105">
        <f t="shared" si="8"/>
        <v>0.12752963097148182</v>
      </c>
    </row>
    <row r="508" spans="2:3" x14ac:dyDescent="0.35">
      <c r="B508" s="99">
        <v>4.18</v>
      </c>
      <c r="C508" s="105">
        <f t="shared" si="8"/>
        <v>0.1269201712415009</v>
      </c>
    </row>
    <row r="509" spans="2:3" x14ac:dyDescent="0.35">
      <c r="B509" s="99">
        <v>4.1900000000000004</v>
      </c>
      <c r="C509" s="105">
        <f t="shared" si="8"/>
        <v>0.12631506997567793</v>
      </c>
    </row>
    <row r="510" spans="2:3" x14ac:dyDescent="0.35">
      <c r="B510" s="99">
        <v>4.2</v>
      </c>
      <c r="C510" s="105">
        <f t="shared" si="8"/>
        <v>0.12571428571428572</v>
      </c>
    </row>
    <row r="511" spans="2:3" x14ac:dyDescent="0.35">
      <c r="B511" s="99">
        <v>4.21</v>
      </c>
      <c r="C511" s="105">
        <f t="shared" si="8"/>
        <v>0.12511777748940708</v>
      </c>
    </row>
    <row r="512" spans="2:3" x14ac:dyDescent="0.35">
      <c r="B512" s="99">
        <v>4.22</v>
      </c>
      <c r="C512" s="105">
        <f t="shared" si="8"/>
        <v>0.12452550481795109</v>
      </c>
    </row>
    <row r="513" spans="2:3" x14ac:dyDescent="0.35">
      <c r="B513" s="99">
        <v>4.2300000000000004</v>
      </c>
      <c r="C513" s="105">
        <f t="shared" si="8"/>
        <v>0.12393742769478393</v>
      </c>
    </row>
    <row r="514" spans="2:3" x14ac:dyDescent="0.35">
      <c r="B514" s="99">
        <v>4.24</v>
      </c>
      <c r="C514" s="105">
        <f t="shared" si="8"/>
        <v>0.12335350658597365</v>
      </c>
    </row>
    <row r="515" spans="2:3" x14ac:dyDescent="0.35">
      <c r="B515" s="99">
        <v>4.25</v>
      </c>
      <c r="C515" s="105">
        <f t="shared" si="8"/>
        <v>0.12277370242214533</v>
      </c>
    </row>
    <row r="516" spans="2:3" x14ac:dyDescent="0.35">
      <c r="B516" s="99">
        <v>4.26</v>
      </c>
      <c r="C516" s="105">
        <f t="shared" si="8"/>
        <v>0.12219797659194606</v>
      </c>
    </row>
    <row r="517" spans="2:3" x14ac:dyDescent="0.35">
      <c r="B517" s="99">
        <v>4.2699999999999996</v>
      </c>
      <c r="C517" s="105">
        <f t="shared" si="8"/>
        <v>0.1216262909356164</v>
      </c>
    </row>
    <row r="518" spans="2:3" x14ac:dyDescent="0.35">
      <c r="B518" s="99">
        <v>4.28</v>
      </c>
      <c r="C518" s="105">
        <f t="shared" si="8"/>
        <v>0.12105860773866713</v>
      </c>
    </row>
    <row r="519" spans="2:3" x14ac:dyDescent="0.35">
      <c r="B519" s="99">
        <v>4.29</v>
      </c>
      <c r="C519" s="105">
        <f t="shared" ref="C519:C582" si="9">+IF(B519&lt;$C$58,$C$63*(0.4+0.6*B519/$C$58),IF(AND(B519&lt;=$C$57,$C$58&lt;=B519),$C$63,IF(AND($C$57&lt;B519,$F$38&gt;B519),$C$64/B519,$C$64*$F$38/B519^2)))</f>
        <v>0.12049488972565896</v>
      </c>
    </row>
    <row r="520" spans="2:3" x14ac:dyDescent="0.35">
      <c r="B520" s="99">
        <v>4.3</v>
      </c>
      <c r="C520" s="105">
        <f t="shared" si="9"/>
        <v>0.1199351000540833</v>
      </c>
    </row>
    <row r="521" spans="2:3" x14ac:dyDescent="0.35">
      <c r="B521" s="99">
        <v>4.3099999999999996</v>
      </c>
      <c r="C521" s="105">
        <f t="shared" si="9"/>
        <v>0.11937920230834247</v>
      </c>
    </row>
    <row r="522" spans="2:3" x14ac:dyDescent="0.35">
      <c r="B522" s="99">
        <v>4.32</v>
      </c>
      <c r="C522" s="105">
        <f t="shared" si="9"/>
        <v>0.11882716049382715</v>
      </c>
    </row>
    <row r="523" spans="2:3" x14ac:dyDescent="0.35">
      <c r="B523" s="99">
        <v>4.33</v>
      </c>
      <c r="C523" s="105">
        <f t="shared" si="9"/>
        <v>0.11827893903108982</v>
      </c>
    </row>
    <row r="524" spans="2:3" x14ac:dyDescent="0.35">
      <c r="B524" s="99">
        <v>4.34</v>
      </c>
      <c r="C524" s="105">
        <f t="shared" si="9"/>
        <v>0.11773450275011149</v>
      </c>
    </row>
    <row r="525" spans="2:3" x14ac:dyDescent="0.35">
      <c r="B525" s="99">
        <v>4.3499999999999996</v>
      </c>
      <c r="C525" s="105">
        <f t="shared" si="9"/>
        <v>0.11719381688466114</v>
      </c>
    </row>
    <row r="526" spans="2:3" x14ac:dyDescent="0.35">
      <c r="B526" s="99">
        <v>4.3600000000000003</v>
      </c>
      <c r="C526" s="105">
        <f t="shared" si="9"/>
        <v>0.11665684706674521</v>
      </c>
    </row>
    <row r="527" spans="2:3" x14ac:dyDescent="0.35">
      <c r="B527" s="99">
        <v>4.37</v>
      </c>
      <c r="C527" s="105">
        <f t="shared" si="9"/>
        <v>0.11612355932114636</v>
      </c>
    </row>
    <row r="528" spans="2:3" x14ac:dyDescent="0.35">
      <c r="B528" s="99">
        <v>4.38</v>
      </c>
      <c r="C528" s="105">
        <f t="shared" si="9"/>
        <v>0.11559392006004879</v>
      </c>
    </row>
    <row r="529" spans="2:3" x14ac:dyDescent="0.35">
      <c r="B529" s="99">
        <v>4.3899999999999997</v>
      </c>
      <c r="C529" s="105">
        <f t="shared" si="9"/>
        <v>0.11506789607774971</v>
      </c>
    </row>
    <row r="530" spans="2:3" x14ac:dyDescent="0.35">
      <c r="B530" s="99">
        <v>4.4000000000000004</v>
      </c>
      <c r="C530" s="105">
        <f t="shared" si="9"/>
        <v>0.11454545454545453</v>
      </c>
    </row>
    <row r="531" spans="2:3" x14ac:dyDescent="0.35">
      <c r="B531" s="99">
        <v>4.41</v>
      </c>
      <c r="C531" s="105">
        <f t="shared" si="9"/>
        <v>0.11402656300615484</v>
      </c>
    </row>
    <row r="532" spans="2:3" x14ac:dyDescent="0.35">
      <c r="B532" s="99">
        <v>4.42</v>
      </c>
      <c r="C532" s="105">
        <f t="shared" si="9"/>
        <v>0.11351118936958703</v>
      </c>
    </row>
    <row r="533" spans="2:3" x14ac:dyDescent="0.35">
      <c r="B533" s="99">
        <v>4.43</v>
      </c>
      <c r="C533" s="105">
        <f t="shared" si="9"/>
        <v>0.11299930190727088</v>
      </c>
    </row>
    <row r="534" spans="2:3" x14ac:dyDescent="0.35">
      <c r="B534" s="99">
        <v>4.4400000000000004</v>
      </c>
      <c r="C534" s="105">
        <f t="shared" si="9"/>
        <v>0.11249086924762598</v>
      </c>
    </row>
    <row r="535" spans="2:3" x14ac:dyDescent="0.35">
      <c r="B535" s="99">
        <v>4.45</v>
      </c>
      <c r="C535" s="105">
        <f t="shared" si="9"/>
        <v>0.11198586037116524</v>
      </c>
    </row>
    <row r="536" spans="2:3" x14ac:dyDescent="0.35">
      <c r="B536" s="99">
        <v>4.46</v>
      </c>
      <c r="C536" s="105">
        <f t="shared" si="9"/>
        <v>0.11148424460576324</v>
      </c>
    </row>
    <row r="537" spans="2:3" x14ac:dyDescent="0.35">
      <c r="B537" s="99">
        <v>4.47</v>
      </c>
      <c r="C537" s="105">
        <f t="shared" si="9"/>
        <v>0.11098599162199901</v>
      </c>
    </row>
    <row r="538" spans="2:3" x14ac:dyDescent="0.35">
      <c r="B538" s="99">
        <v>4.4800000000000004</v>
      </c>
      <c r="C538" s="105">
        <f t="shared" si="9"/>
        <v>0.11049107142857141</v>
      </c>
    </row>
    <row r="539" spans="2:3" x14ac:dyDescent="0.35">
      <c r="B539" s="99">
        <v>4.49</v>
      </c>
      <c r="C539" s="105">
        <f t="shared" si="9"/>
        <v>0.10999945436778585</v>
      </c>
    </row>
    <row r="540" spans="2:3" x14ac:dyDescent="0.35">
      <c r="B540" s="99">
        <v>4.5</v>
      </c>
      <c r="C540" s="105">
        <f t="shared" si="9"/>
        <v>0.10951111111111111</v>
      </c>
    </row>
    <row r="541" spans="2:3" x14ac:dyDescent="0.35">
      <c r="B541" s="99">
        <v>4.51</v>
      </c>
      <c r="C541" s="105">
        <f t="shared" si="9"/>
        <v>0.10902601265480505</v>
      </c>
    </row>
    <row r="542" spans="2:3" x14ac:dyDescent="0.35">
      <c r="B542" s="99">
        <v>4.5199999999999996</v>
      </c>
      <c r="C542" s="105">
        <f t="shared" si="9"/>
        <v>0.10854413031560814</v>
      </c>
    </row>
    <row r="543" spans="2:3" x14ac:dyDescent="0.35">
      <c r="B543" s="99">
        <v>4.53</v>
      </c>
      <c r="C543" s="105">
        <f t="shared" si="9"/>
        <v>0.10806543572650322</v>
      </c>
    </row>
    <row r="544" spans="2:3" x14ac:dyDescent="0.35">
      <c r="B544" s="99">
        <v>4.54</v>
      </c>
      <c r="C544" s="105">
        <f t="shared" si="9"/>
        <v>0.1075899008325409</v>
      </c>
    </row>
    <row r="545" spans="2:3" x14ac:dyDescent="0.35">
      <c r="B545" s="99">
        <v>4.55</v>
      </c>
      <c r="C545" s="105">
        <f t="shared" si="9"/>
        <v>0.10711749788672867</v>
      </c>
    </row>
    <row r="546" spans="2:3" x14ac:dyDescent="0.35">
      <c r="B546" s="99">
        <v>4.5599999999999996</v>
      </c>
      <c r="C546" s="105">
        <f t="shared" si="9"/>
        <v>0.10664819944598339</v>
      </c>
    </row>
    <row r="547" spans="2:3" x14ac:dyDescent="0.35">
      <c r="B547" s="99">
        <v>4.57</v>
      </c>
      <c r="C547" s="105">
        <f t="shared" si="9"/>
        <v>0.10618197836714563</v>
      </c>
    </row>
    <row r="548" spans="2:3" x14ac:dyDescent="0.35">
      <c r="B548" s="99">
        <v>4.58</v>
      </c>
      <c r="C548" s="105">
        <f t="shared" si="9"/>
        <v>0.10571880780305486</v>
      </c>
    </row>
    <row r="549" spans="2:3" x14ac:dyDescent="0.35">
      <c r="B549" s="99">
        <v>4.59</v>
      </c>
      <c r="C549" s="105">
        <f t="shared" si="9"/>
        <v>0.10525866119868428</v>
      </c>
    </row>
    <row r="550" spans="2:3" x14ac:dyDescent="0.35">
      <c r="B550" s="99">
        <v>4.5999999999999996</v>
      </c>
      <c r="C550" s="105">
        <f t="shared" si="9"/>
        <v>0.10480151228733461</v>
      </c>
    </row>
    <row r="551" spans="2:3" x14ac:dyDescent="0.35">
      <c r="B551" s="99">
        <v>4.6100000000000003</v>
      </c>
      <c r="C551" s="105">
        <f t="shared" si="9"/>
        <v>0.10434733508688553</v>
      </c>
    </row>
    <row r="552" spans="2:3" x14ac:dyDescent="0.35">
      <c r="B552" s="99">
        <v>4.62</v>
      </c>
      <c r="C552" s="105">
        <f t="shared" si="9"/>
        <v>0.10389610389610389</v>
      </c>
    </row>
    <row r="553" spans="2:3" x14ac:dyDescent="0.35">
      <c r="B553" s="99">
        <v>4.63</v>
      </c>
      <c r="C553" s="105">
        <f t="shared" si="9"/>
        <v>0.10344779329100758</v>
      </c>
    </row>
    <row r="554" spans="2:3" x14ac:dyDescent="0.35">
      <c r="B554" s="99">
        <v>4.6399999999999997</v>
      </c>
      <c r="C554" s="105">
        <f t="shared" si="9"/>
        <v>0.1030023781212842</v>
      </c>
    </row>
    <row r="555" spans="2:3" x14ac:dyDescent="0.35">
      <c r="B555" s="99">
        <v>4.6500000000000004</v>
      </c>
      <c r="C555" s="105">
        <f t="shared" si="9"/>
        <v>0.10255983350676377</v>
      </c>
    </row>
    <row r="556" spans="2:3" x14ac:dyDescent="0.35">
      <c r="B556" s="99">
        <v>4.66</v>
      </c>
      <c r="C556" s="105">
        <f t="shared" si="9"/>
        <v>0.10212013483394425</v>
      </c>
    </row>
    <row r="557" spans="2:3" x14ac:dyDescent="0.35">
      <c r="B557" s="99">
        <v>4.67</v>
      </c>
      <c r="C557" s="105">
        <f t="shared" si="9"/>
        <v>0.10168325775256892</v>
      </c>
    </row>
    <row r="558" spans="2:3" x14ac:dyDescent="0.35">
      <c r="B558" s="99">
        <v>4.68</v>
      </c>
      <c r="C558" s="105">
        <f t="shared" si="9"/>
        <v>0.10124917817225511</v>
      </c>
    </row>
    <row r="559" spans="2:3" x14ac:dyDescent="0.35">
      <c r="B559" s="99">
        <v>4.6900000000000004</v>
      </c>
      <c r="C559" s="105">
        <f t="shared" si="9"/>
        <v>0.10081787225917321</v>
      </c>
    </row>
    <row r="560" spans="2:3" x14ac:dyDescent="0.35">
      <c r="B560" s="99">
        <v>4.7</v>
      </c>
      <c r="C560" s="105">
        <f t="shared" si="9"/>
        <v>0.100389316432775</v>
      </c>
    </row>
    <row r="561" spans="2:3" x14ac:dyDescent="0.35">
      <c r="B561" s="99">
        <v>4.71</v>
      </c>
      <c r="C561" s="105">
        <f t="shared" si="9"/>
        <v>9.9963487362570491E-2</v>
      </c>
    </row>
    <row r="562" spans="2:3" x14ac:dyDescent="0.35">
      <c r="B562" s="99">
        <v>4.72</v>
      </c>
      <c r="C562" s="105">
        <f t="shared" si="9"/>
        <v>9.9540361964952612E-2</v>
      </c>
    </row>
    <row r="563" spans="2:3" x14ac:dyDescent="0.35">
      <c r="B563" s="99">
        <v>4.7300000000000004</v>
      </c>
      <c r="C563" s="105">
        <f t="shared" si="9"/>
        <v>9.9119917400068813E-2</v>
      </c>
    </row>
    <row r="564" spans="2:3" x14ac:dyDescent="0.35">
      <c r="B564" s="99">
        <v>4.74</v>
      </c>
      <c r="C564" s="105">
        <f t="shared" si="9"/>
        <v>9.8702131068738985E-2</v>
      </c>
    </row>
    <row r="565" spans="2:3" x14ac:dyDescent="0.35">
      <c r="B565" s="99">
        <v>4.75</v>
      </c>
      <c r="C565" s="105">
        <f t="shared" si="9"/>
        <v>9.828698060941829E-2</v>
      </c>
    </row>
    <row r="566" spans="2:3" x14ac:dyDescent="0.35">
      <c r="B566" s="99">
        <v>4.76</v>
      </c>
      <c r="C566" s="105">
        <f t="shared" si="9"/>
        <v>9.7874443895205152E-2</v>
      </c>
    </row>
    <row r="567" spans="2:3" x14ac:dyDescent="0.35">
      <c r="B567" s="99">
        <v>4.7699999999999996</v>
      </c>
      <c r="C567" s="105">
        <f t="shared" si="9"/>
        <v>9.7464499030892784E-2</v>
      </c>
    </row>
    <row r="568" spans="2:3" x14ac:dyDescent="0.35">
      <c r="B568" s="99">
        <v>4.78</v>
      </c>
      <c r="C568" s="105">
        <f t="shared" si="9"/>
        <v>9.7057124350063889E-2</v>
      </c>
    </row>
    <row r="569" spans="2:3" x14ac:dyDescent="0.35">
      <c r="B569" s="99">
        <v>4.79</v>
      </c>
      <c r="C569" s="105">
        <f t="shared" si="9"/>
        <v>9.6652298412227985E-2</v>
      </c>
    </row>
    <row r="570" spans="2:3" x14ac:dyDescent="0.35">
      <c r="B570" s="99">
        <v>4.8</v>
      </c>
      <c r="C570" s="105">
        <f t="shared" si="9"/>
        <v>9.6250000000000002E-2</v>
      </c>
    </row>
    <row r="571" spans="2:3" x14ac:dyDescent="0.35">
      <c r="B571" s="99">
        <v>4.8099999999999996</v>
      </c>
      <c r="C571" s="105">
        <f t="shared" si="9"/>
        <v>9.5850208116320404E-2</v>
      </c>
    </row>
    <row r="572" spans="2:3" x14ac:dyDescent="0.35">
      <c r="B572" s="99">
        <v>4.82</v>
      </c>
      <c r="C572" s="105">
        <f t="shared" si="9"/>
        <v>9.5452901981715188E-2</v>
      </c>
    </row>
    <row r="573" spans="2:3" x14ac:dyDescent="0.35">
      <c r="B573" s="99">
        <v>4.83</v>
      </c>
      <c r="C573" s="105">
        <f t="shared" si="9"/>
        <v>9.5058061031596003E-2</v>
      </c>
    </row>
    <row r="574" spans="2:3" x14ac:dyDescent="0.35">
      <c r="B574" s="99">
        <v>4.84</v>
      </c>
      <c r="C574" s="105">
        <f t="shared" si="9"/>
        <v>9.4665664913598804E-2</v>
      </c>
    </row>
    <row r="575" spans="2:3" x14ac:dyDescent="0.35">
      <c r="B575" s="99">
        <v>4.8499999999999996</v>
      </c>
      <c r="C575" s="105">
        <f t="shared" si="9"/>
        <v>9.4275693484961218E-2</v>
      </c>
    </row>
    <row r="576" spans="2:3" x14ac:dyDescent="0.35">
      <c r="B576" s="99">
        <v>4.8600000000000003</v>
      </c>
      <c r="C576" s="105">
        <f t="shared" si="9"/>
        <v>9.3888126809937508E-2</v>
      </c>
    </row>
    <row r="577" spans="2:3" x14ac:dyDescent="0.35">
      <c r="B577" s="99">
        <v>4.87</v>
      </c>
      <c r="C577" s="105">
        <f t="shared" si="9"/>
        <v>9.350294515725073E-2</v>
      </c>
    </row>
    <row r="578" spans="2:3" x14ac:dyDescent="0.35">
      <c r="B578" s="99">
        <v>4.88</v>
      </c>
      <c r="C578" s="105">
        <f t="shared" si="9"/>
        <v>9.3120128997581306E-2</v>
      </c>
    </row>
    <row r="579" spans="2:3" x14ac:dyDescent="0.35">
      <c r="B579" s="99">
        <v>4.8899999999999997</v>
      </c>
      <c r="C579" s="105">
        <f t="shared" si="9"/>
        <v>9.2739659001091518E-2</v>
      </c>
    </row>
    <row r="580" spans="2:3" x14ac:dyDescent="0.35">
      <c r="B580" s="99">
        <v>4.9000000000000004</v>
      </c>
      <c r="C580" s="105">
        <f t="shared" si="9"/>
        <v>9.2361516034985408E-2</v>
      </c>
    </row>
    <row r="581" spans="2:3" x14ac:dyDescent="0.35">
      <c r="B581" s="99">
        <v>4.91</v>
      </c>
      <c r="C581" s="105">
        <f t="shared" si="9"/>
        <v>9.1985681161103533E-2</v>
      </c>
    </row>
    <row r="582" spans="2:3" x14ac:dyDescent="0.35">
      <c r="B582" s="99">
        <v>4.92</v>
      </c>
      <c r="C582" s="105">
        <f t="shared" si="9"/>
        <v>9.1612135633551459E-2</v>
      </c>
    </row>
    <row r="583" spans="2:3" x14ac:dyDescent="0.35">
      <c r="B583" s="99">
        <v>4.93</v>
      </c>
      <c r="C583" s="105">
        <f t="shared" ref="C583:C646" si="10">+IF(B583&lt;$C$58,$C$63*(0.4+0.6*B583/$C$58),IF(AND(B583&lt;=$C$57,$C$58&lt;=B583),$C$63,IF(AND($C$57&lt;B583,$F$38&gt;B583),$C$64/B583,$C$64*$F$38/B583^2)))</f>
        <v>9.1240860896362477E-2</v>
      </c>
    </row>
    <row r="584" spans="2:3" x14ac:dyDescent="0.35">
      <c r="B584" s="99">
        <v>4.9400000000000004</v>
      </c>
      <c r="C584" s="105">
        <f t="shared" si="10"/>
        <v>9.0871838581192924E-2</v>
      </c>
    </row>
    <row r="585" spans="2:3" x14ac:dyDescent="0.35">
      <c r="B585" s="99">
        <v>4.95</v>
      </c>
      <c r="C585" s="105">
        <f t="shared" si="10"/>
        <v>9.0505050505050505E-2</v>
      </c>
    </row>
    <row r="586" spans="2:3" x14ac:dyDescent="0.35">
      <c r="B586" s="99">
        <v>4.96</v>
      </c>
      <c r="C586" s="105">
        <f t="shared" si="10"/>
        <v>9.0140478668054108E-2</v>
      </c>
    </row>
    <row r="587" spans="2:3" x14ac:dyDescent="0.35">
      <c r="B587" s="99">
        <v>4.97</v>
      </c>
      <c r="C587" s="105">
        <f t="shared" si="10"/>
        <v>8.9778105251225676E-2</v>
      </c>
    </row>
    <row r="588" spans="2:3" x14ac:dyDescent="0.35">
      <c r="B588" s="99">
        <v>4.9800000000000004</v>
      </c>
      <c r="C588" s="105">
        <f t="shared" si="10"/>
        <v>8.9417912614312658E-2</v>
      </c>
    </row>
    <row r="589" spans="2:3" x14ac:dyDescent="0.35">
      <c r="B589" s="99">
        <v>4.99</v>
      </c>
      <c r="C589" s="105">
        <f t="shared" si="10"/>
        <v>8.9059883293641381E-2</v>
      </c>
    </row>
    <row r="590" spans="2:3" x14ac:dyDescent="0.35">
      <c r="B590" s="99">
        <v>5</v>
      </c>
      <c r="C590" s="105">
        <f t="shared" si="10"/>
        <v>8.8704000000000005E-2</v>
      </c>
    </row>
    <row r="591" spans="2:3" x14ac:dyDescent="0.35">
      <c r="B591" s="99">
        <v>5.01</v>
      </c>
      <c r="C591" s="105">
        <f t="shared" si="10"/>
        <v>8.8350245616551332E-2</v>
      </c>
    </row>
    <row r="592" spans="2:3" x14ac:dyDescent="0.35">
      <c r="B592" s="99">
        <v>5.0199999999999996</v>
      </c>
      <c r="C592" s="105">
        <f t="shared" si="10"/>
        <v>8.7998603196774675E-2</v>
      </c>
    </row>
    <row r="593" spans="2:3" x14ac:dyDescent="0.35">
      <c r="B593" s="99">
        <v>5.03</v>
      </c>
      <c r="C593" s="105">
        <f t="shared" si="10"/>
        <v>8.7649055962436107E-2</v>
      </c>
    </row>
    <row r="594" spans="2:3" x14ac:dyDescent="0.35">
      <c r="B594" s="99">
        <v>5.04</v>
      </c>
      <c r="C594" s="105">
        <f t="shared" si="10"/>
        <v>8.7301587301587297E-2</v>
      </c>
    </row>
    <row r="595" spans="2:3" x14ac:dyDescent="0.35">
      <c r="B595" s="99">
        <v>5.05</v>
      </c>
      <c r="C595" s="105">
        <f t="shared" si="10"/>
        <v>8.695618076659152E-2</v>
      </c>
    </row>
    <row r="596" spans="2:3" x14ac:dyDescent="0.35">
      <c r="B596" s="99">
        <v>5.0599999999999996</v>
      </c>
      <c r="C596" s="105">
        <f t="shared" si="10"/>
        <v>8.6612820072177368E-2</v>
      </c>
    </row>
    <row r="597" spans="2:3" x14ac:dyDescent="0.35">
      <c r="B597" s="99">
        <v>5.07</v>
      </c>
      <c r="C597" s="105">
        <f t="shared" si="10"/>
        <v>8.627148909351913E-2</v>
      </c>
    </row>
    <row r="598" spans="2:3" x14ac:dyDescent="0.35">
      <c r="B598" s="99">
        <v>5.08</v>
      </c>
      <c r="C598" s="105">
        <f t="shared" si="10"/>
        <v>8.5932171864343723E-2</v>
      </c>
    </row>
    <row r="599" spans="2:3" x14ac:dyDescent="0.35">
      <c r="B599" s="99">
        <v>5.09</v>
      </c>
      <c r="C599" s="105">
        <f t="shared" si="10"/>
        <v>8.5594852575063413E-2</v>
      </c>
    </row>
    <row r="600" spans="2:3" x14ac:dyDescent="0.35">
      <c r="B600" s="99">
        <v>5.0999999999999996</v>
      </c>
      <c r="C600" s="105">
        <f t="shared" si="10"/>
        <v>8.5259515570934266E-2</v>
      </c>
    </row>
    <row r="601" spans="2:3" x14ac:dyDescent="0.35">
      <c r="B601" s="99">
        <v>5.1100000000000003</v>
      </c>
      <c r="C601" s="105">
        <f t="shared" si="10"/>
        <v>8.4926145350239929E-2</v>
      </c>
    </row>
    <row r="602" spans="2:3" x14ac:dyDescent="0.35">
      <c r="B602" s="99">
        <v>5.12</v>
      </c>
      <c r="C602" s="105">
        <f t="shared" si="10"/>
        <v>8.45947265625E-2</v>
      </c>
    </row>
    <row r="603" spans="2:3" x14ac:dyDescent="0.35">
      <c r="B603" s="99">
        <v>5.13</v>
      </c>
      <c r="C603" s="105">
        <f t="shared" si="10"/>
        <v>8.4265244006702919E-2</v>
      </c>
    </row>
    <row r="604" spans="2:3" x14ac:dyDescent="0.35">
      <c r="B604" s="99">
        <v>5.14</v>
      </c>
      <c r="C604" s="105">
        <f t="shared" si="10"/>
        <v>8.3937682629562915E-2</v>
      </c>
    </row>
    <row r="605" spans="2:3" x14ac:dyDescent="0.35">
      <c r="B605" s="99">
        <v>5.15</v>
      </c>
      <c r="C605" s="105">
        <f t="shared" si="10"/>
        <v>8.3612027523800536E-2</v>
      </c>
    </row>
    <row r="606" spans="2:3" x14ac:dyDescent="0.35">
      <c r="B606" s="99">
        <v>5.16</v>
      </c>
      <c r="C606" s="105">
        <f t="shared" si="10"/>
        <v>8.3288263926446726E-2</v>
      </c>
    </row>
    <row r="607" spans="2:3" x14ac:dyDescent="0.35">
      <c r="B607" s="99">
        <v>5.17</v>
      </c>
      <c r="C607" s="105">
        <f t="shared" si="10"/>
        <v>8.2966377217169429E-2</v>
      </c>
    </row>
    <row r="608" spans="2:3" x14ac:dyDescent="0.35">
      <c r="B608" s="99">
        <v>5.18</v>
      </c>
      <c r="C608" s="105">
        <f t="shared" si="10"/>
        <v>8.26463529166232E-2</v>
      </c>
    </row>
    <row r="609" spans="2:3" x14ac:dyDescent="0.35">
      <c r="B609" s="99">
        <v>5.19</v>
      </c>
      <c r="C609" s="105">
        <f t="shared" si="10"/>
        <v>8.2328176684820731E-2</v>
      </c>
    </row>
    <row r="610" spans="2:3" x14ac:dyDescent="0.35">
      <c r="B610" s="99">
        <v>5.2</v>
      </c>
      <c r="C610" s="105">
        <f t="shared" si="10"/>
        <v>8.2011834319526619E-2</v>
      </c>
    </row>
    <row r="611" spans="2:3" x14ac:dyDescent="0.35">
      <c r="B611" s="99">
        <v>5.21</v>
      </c>
      <c r="C611" s="105">
        <f t="shared" si="10"/>
        <v>8.1697311754672292E-2</v>
      </c>
    </row>
    <row r="612" spans="2:3" x14ac:dyDescent="0.35">
      <c r="B612" s="99">
        <v>5.22</v>
      </c>
      <c r="C612" s="105">
        <f t="shared" si="10"/>
        <v>8.1384595058792447E-2</v>
      </c>
    </row>
    <row r="613" spans="2:3" x14ac:dyDescent="0.35">
      <c r="B613" s="99">
        <v>5.23</v>
      </c>
      <c r="C613" s="105">
        <f t="shared" si="10"/>
        <v>8.1073670433482362E-2</v>
      </c>
    </row>
    <row r="614" spans="2:3" x14ac:dyDescent="0.35">
      <c r="B614" s="99">
        <v>5.24000000000001</v>
      </c>
      <c r="C614" s="105">
        <f t="shared" si="10"/>
        <v>8.0764524211875452E-2</v>
      </c>
    </row>
    <row r="615" spans="2:3" x14ac:dyDescent="0.35">
      <c r="B615" s="99">
        <v>5.25</v>
      </c>
      <c r="C615" s="105">
        <f t="shared" si="10"/>
        <v>8.0457142857142852E-2</v>
      </c>
    </row>
    <row r="616" spans="2:3" x14ac:dyDescent="0.35">
      <c r="B616" s="99">
        <v>5.26</v>
      </c>
      <c r="C616" s="105">
        <f t="shared" si="10"/>
        <v>8.0151512961008559E-2</v>
      </c>
    </row>
    <row r="617" spans="2:3" x14ac:dyDescent="0.35">
      <c r="B617" s="99">
        <v>5.27</v>
      </c>
      <c r="C617" s="105">
        <f t="shared" si="10"/>
        <v>7.9847621242290154E-2</v>
      </c>
    </row>
    <row r="618" spans="2:3" x14ac:dyDescent="0.35">
      <c r="B618" s="99">
        <v>5.28</v>
      </c>
      <c r="C618" s="105">
        <f t="shared" si="10"/>
        <v>7.9545454545454544E-2</v>
      </c>
    </row>
    <row r="619" spans="2:3" x14ac:dyDescent="0.35">
      <c r="B619" s="99">
        <v>5.29</v>
      </c>
      <c r="C619" s="105">
        <f t="shared" si="10"/>
        <v>7.9244999839194391E-2</v>
      </c>
    </row>
    <row r="620" spans="2:3" x14ac:dyDescent="0.35">
      <c r="B620" s="99">
        <v>5.3</v>
      </c>
      <c r="C620" s="105">
        <f t="shared" si="10"/>
        <v>7.8946244215023137E-2</v>
      </c>
    </row>
    <row r="621" spans="2:3" x14ac:dyDescent="0.35">
      <c r="B621" s="99">
        <v>5.31</v>
      </c>
      <c r="C621" s="105">
        <f t="shared" si="10"/>
        <v>7.864917488588849E-2</v>
      </c>
    </row>
    <row r="622" spans="2:3" x14ac:dyDescent="0.35">
      <c r="B622" s="99">
        <v>5.3200000000000101</v>
      </c>
      <c r="C622" s="105">
        <f t="shared" si="10"/>
        <v>7.8353779184803823E-2</v>
      </c>
    </row>
    <row r="623" spans="2:3" x14ac:dyDescent="0.35">
      <c r="B623" s="99">
        <v>5.33</v>
      </c>
      <c r="C623" s="105">
        <f t="shared" si="10"/>
        <v>7.8060044563499464E-2</v>
      </c>
    </row>
    <row r="624" spans="2:3" x14ac:dyDescent="0.35">
      <c r="B624" s="99">
        <v>5.34</v>
      </c>
      <c r="C624" s="105">
        <f t="shared" si="10"/>
        <v>7.7767958591086983E-2</v>
      </c>
    </row>
    <row r="625" spans="2:3" x14ac:dyDescent="0.35">
      <c r="B625" s="99">
        <v>5.35</v>
      </c>
      <c r="C625" s="105">
        <f t="shared" si="10"/>
        <v>7.7477508952746979E-2</v>
      </c>
    </row>
    <row r="626" spans="2:3" x14ac:dyDescent="0.35">
      <c r="B626" s="99">
        <v>5.36</v>
      </c>
      <c r="C626" s="105">
        <f t="shared" si="10"/>
        <v>7.7188683448429482E-2</v>
      </c>
    </row>
    <row r="627" spans="2:3" x14ac:dyDescent="0.35">
      <c r="B627" s="99">
        <v>5.37</v>
      </c>
      <c r="C627" s="105">
        <f t="shared" si="10"/>
        <v>7.6901469991573296E-2</v>
      </c>
    </row>
    <row r="628" spans="2:3" x14ac:dyDescent="0.35">
      <c r="B628" s="99">
        <v>5.38</v>
      </c>
      <c r="C628" s="105">
        <f t="shared" si="10"/>
        <v>7.6615856607841246E-2</v>
      </c>
    </row>
    <row r="629" spans="2:3" x14ac:dyDescent="0.35">
      <c r="B629" s="99">
        <v>5.39</v>
      </c>
      <c r="C629" s="105">
        <f t="shared" si="10"/>
        <v>7.633183143387226E-2</v>
      </c>
    </row>
    <row r="630" spans="2:3" x14ac:dyDescent="0.35">
      <c r="B630" s="99">
        <v>5.4000000000000101</v>
      </c>
      <c r="C630" s="105">
        <f t="shared" si="10"/>
        <v>7.6049382716049094E-2</v>
      </c>
    </row>
    <row r="631" spans="2:3" x14ac:dyDescent="0.35">
      <c r="B631" s="99">
        <v>5.41</v>
      </c>
      <c r="C631" s="105">
        <f t="shared" si="10"/>
        <v>7.5768498809283824E-2</v>
      </c>
    </row>
    <row r="632" spans="2:3" x14ac:dyDescent="0.35">
      <c r="B632" s="99">
        <v>5.42</v>
      </c>
      <c r="C632" s="105">
        <f t="shared" si="10"/>
        <v>7.5489168175814594E-2</v>
      </c>
    </row>
    <row r="633" spans="2:3" x14ac:dyDescent="0.35">
      <c r="B633" s="99">
        <v>5.43</v>
      </c>
      <c r="C633" s="105">
        <f t="shared" si="10"/>
        <v>7.5211379384023697E-2</v>
      </c>
    </row>
    <row r="634" spans="2:3" x14ac:dyDescent="0.35">
      <c r="B634" s="99">
        <v>5.44</v>
      </c>
      <c r="C634" s="105">
        <f t="shared" si="10"/>
        <v>7.4935121107266425E-2</v>
      </c>
    </row>
    <row r="635" spans="2:3" x14ac:dyDescent="0.35">
      <c r="B635" s="99">
        <v>5.4500000000000099</v>
      </c>
      <c r="C635" s="105">
        <f t="shared" si="10"/>
        <v>7.4660382122716668E-2</v>
      </c>
    </row>
    <row r="636" spans="2:3" x14ac:dyDescent="0.35">
      <c r="B636" s="99">
        <v>5.46</v>
      </c>
      <c r="C636" s="105">
        <f t="shared" si="10"/>
        <v>7.4387151310228231E-2</v>
      </c>
    </row>
    <row r="637" spans="2:3" x14ac:dyDescent="0.35">
      <c r="B637" s="99">
        <v>5.47</v>
      </c>
      <c r="C637" s="105">
        <f t="shared" si="10"/>
        <v>7.4115417651207022E-2</v>
      </c>
    </row>
    <row r="638" spans="2:3" x14ac:dyDescent="0.35">
      <c r="B638" s="99">
        <v>5.4800000000000102</v>
      </c>
      <c r="C638" s="105">
        <f t="shared" si="10"/>
        <v>7.3845170227502532E-2</v>
      </c>
    </row>
    <row r="639" spans="2:3" x14ac:dyDescent="0.35">
      <c r="B639" s="99">
        <v>5.49000000000001</v>
      </c>
      <c r="C639" s="105">
        <f t="shared" si="10"/>
        <v>7.3576398220310882E-2</v>
      </c>
    </row>
    <row r="640" spans="2:3" x14ac:dyDescent="0.35">
      <c r="B640" s="99">
        <v>5.5</v>
      </c>
      <c r="C640" s="105">
        <f t="shared" si="10"/>
        <v>7.3309090909090907E-2</v>
      </c>
    </row>
    <row r="641" spans="2:3" x14ac:dyDescent="0.35">
      <c r="B641" s="99">
        <v>5.51</v>
      </c>
      <c r="C641" s="105">
        <f t="shared" si="10"/>
        <v>7.3043237670495156E-2</v>
      </c>
    </row>
    <row r="642" spans="2:3" x14ac:dyDescent="0.35">
      <c r="B642" s="99">
        <v>5.52</v>
      </c>
      <c r="C642" s="105">
        <f t="shared" si="10"/>
        <v>7.2778827977315705E-2</v>
      </c>
    </row>
    <row r="643" spans="2:3" x14ac:dyDescent="0.35">
      <c r="B643" s="99">
        <v>5.53000000000001</v>
      </c>
      <c r="C643" s="105">
        <f t="shared" si="10"/>
        <v>7.2515851397440628E-2</v>
      </c>
    </row>
    <row r="644" spans="2:3" x14ac:dyDescent="0.35">
      <c r="B644" s="99">
        <v>5.54</v>
      </c>
      <c r="C644" s="105">
        <f t="shared" si="10"/>
        <v>7.22542975928267E-2</v>
      </c>
    </row>
    <row r="645" spans="2:3" x14ac:dyDescent="0.35">
      <c r="B645" s="99">
        <v>5.55</v>
      </c>
      <c r="C645" s="105">
        <f t="shared" si="10"/>
        <v>7.1994156318480648E-2</v>
      </c>
    </row>
    <row r="646" spans="2:3" x14ac:dyDescent="0.35">
      <c r="B646" s="99">
        <v>5.5600000000000103</v>
      </c>
      <c r="C646" s="105">
        <f t="shared" si="10"/>
        <v>7.1735417421458253E-2</v>
      </c>
    </row>
    <row r="647" spans="2:3" x14ac:dyDescent="0.35">
      <c r="B647" s="99">
        <v>5.5700000000000101</v>
      </c>
      <c r="C647" s="105">
        <f t="shared" ref="C647:C690" si="11">+IF(B647&lt;$C$58,$C$63*(0.4+0.6*B647/$C$58),IF(AND(B647&lt;=$C$57,$C$58&lt;=B647),$C$63,IF(AND($C$57&lt;B647,$F$38&gt;B647),$C$64/B647,$C$64*$F$38/B647^2)))</f>
        <v>7.1478070839873523E-2</v>
      </c>
    </row>
    <row r="648" spans="2:3" x14ac:dyDescent="0.35">
      <c r="B648" s="99">
        <v>5.58</v>
      </c>
      <c r="C648" s="105">
        <f t="shared" si="11"/>
        <v>7.1222106601919299E-2</v>
      </c>
    </row>
    <row r="649" spans="2:3" x14ac:dyDescent="0.35">
      <c r="B649" s="99">
        <v>5.59</v>
      </c>
      <c r="C649" s="105">
        <f t="shared" si="11"/>
        <v>7.0967514824901365E-2</v>
      </c>
    </row>
    <row r="650" spans="2:3" x14ac:dyDescent="0.35">
      <c r="B650" s="99">
        <v>5.6</v>
      </c>
      <c r="C650" s="105">
        <f t="shared" si="11"/>
        <v>7.071428571428573E-2</v>
      </c>
    </row>
    <row r="651" spans="2:3" x14ac:dyDescent="0.35">
      <c r="B651" s="99">
        <v>5.6100000000000101</v>
      </c>
      <c r="C651" s="105">
        <f t="shared" si="11"/>
        <v>7.0462409562755332E-2</v>
      </c>
    </row>
    <row r="652" spans="2:3" x14ac:dyDescent="0.35">
      <c r="B652" s="99">
        <v>5.62</v>
      </c>
      <c r="C652" s="105">
        <f t="shared" si="11"/>
        <v>7.0211876749281282E-2</v>
      </c>
    </row>
    <row r="653" spans="2:3" x14ac:dyDescent="0.35">
      <c r="B653" s="99">
        <v>5.63</v>
      </c>
      <c r="C653" s="105">
        <f t="shared" si="11"/>
        <v>6.9962677738201529E-2</v>
      </c>
    </row>
    <row r="654" spans="2:3" x14ac:dyDescent="0.35">
      <c r="B654" s="99">
        <v>5.6400000000000103</v>
      </c>
      <c r="C654" s="105">
        <f t="shared" si="11"/>
        <v>6.9714803078315721E-2</v>
      </c>
    </row>
    <row r="655" spans="2:3" x14ac:dyDescent="0.35">
      <c r="B655" s="99">
        <v>5.6500000000000101</v>
      </c>
      <c r="C655" s="105">
        <f t="shared" si="11"/>
        <v>6.9468243401988941E-2</v>
      </c>
    </row>
    <row r="656" spans="2:3" x14ac:dyDescent="0.35">
      <c r="B656" s="99">
        <v>5.66</v>
      </c>
      <c r="C656" s="105">
        <f t="shared" si="11"/>
        <v>6.9222989424265496E-2</v>
      </c>
    </row>
    <row r="657" spans="2:3" x14ac:dyDescent="0.35">
      <c r="B657" s="99">
        <v>5.67</v>
      </c>
      <c r="C657" s="105">
        <f t="shared" si="11"/>
        <v>6.8979031941994909E-2</v>
      </c>
    </row>
    <row r="658" spans="2:3" x14ac:dyDescent="0.35">
      <c r="B658" s="99">
        <v>5.68</v>
      </c>
      <c r="C658" s="105">
        <f t="shared" si="11"/>
        <v>6.8736361832969647E-2</v>
      </c>
    </row>
    <row r="659" spans="2:3" x14ac:dyDescent="0.35">
      <c r="B659" s="99">
        <v>5.6900000000000102</v>
      </c>
      <c r="C659" s="105">
        <f t="shared" si="11"/>
        <v>6.8494970055071241E-2</v>
      </c>
    </row>
    <row r="660" spans="2:3" x14ac:dyDescent="0.35">
      <c r="B660" s="99">
        <v>5.7000000000000099</v>
      </c>
      <c r="C660" s="105">
        <f t="shared" si="11"/>
        <v>6.825484764542912E-2</v>
      </c>
    </row>
    <row r="661" spans="2:3" x14ac:dyDescent="0.35">
      <c r="B661" s="99">
        <v>5.71</v>
      </c>
      <c r="C661" s="105">
        <f t="shared" si="11"/>
        <v>6.8015985719587405E-2</v>
      </c>
    </row>
    <row r="662" spans="2:3" x14ac:dyDescent="0.35">
      <c r="B662" s="99">
        <v>5.7200000000000104</v>
      </c>
      <c r="C662" s="105">
        <f t="shared" si="11"/>
        <v>6.7778375470682925E-2</v>
      </c>
    </row>
    <row r="663" spans="2:3" x14ac:dyDescent="0.35">
      <c r="B663" s="99">
        <v>5.7300000000000102</v>
      </c>
      <c r="C663" s="105">
        <f t="shared" si="11"/>
        <v>6.7542008168635495E-2</v>
      </c>
    </row>
    <row r="664" spans="2:3" x14ac:dyDescent="0.35">
      <c r="B664" s="99">
        <v>5.74000000000001</v>
      </c>
      <c r="C664" s="105">
        <f t="shared" si="11"/>
        <v>6.7306875159343693E-2</v>
      </c>
    </row>
    <row r="665" spans="2:3" x14ac:dyDescent="0.35">
      <c r="B665" s="99">
        <v>5.75</v>
      </c>
      <c r="C665" s="105">
        <f t="shared" si="11"/>
        <v>6.7072967863894134E-2</v>
      </c>
    </row>
    <row r="666" spans="2:3" x14ac:dyDescent="0.35">
      <c r="B666" s="99">
        <v>5.76</v>
      </c>
      <c r="C666" s="105">
        <f t="shared" si="11"/>
        <v>6.6840277777777776E-2</v>
      </c>
    </row>
    <row r="667" spans="2:3" x14ac:dyDescent="0.35">
      <c r="B667" s="99">
        <v>5.7700000000000102</v>
      </c>
      <c r="C667" s="105">
        <f t="shared" si="11"/>
        <v>6.6608796470118026E-2</v>
      </c>
    </row>
    <row r="668" spans="2:3" x14ac:dyDescent="0.35">
      <c r="B668" s="99">
        <v>5.78000000000001</v>
      </c>
      <c r="C668" s="105">
        <f t="shared" si="11"/>
        <v>6.6378515582907069E-2</v>
      </c>
    </row>
    <row r="669" spans="2:3" x14ac:dyDescent="0.35">
      <c r="B669" s="99">
        <v>5.79</v>
      </c>
      <c r="C669" s="105">
        <f t="shared" si="11"/>
        <v>6.6149426830250477E-2</v>
      </c>
    </row>
    <row r="670" spans="2:3" x14ac:dyDescent="0.35">
      <c r="B670" s="99">
        <v>5.8000000000000096</v>
      </c>
      <c r="C670" s="105">
        <f t="shared" si="11"/>
        <v>6.5921521997621649E-2</v>
      </c>
    </row>
    <row r="671" spans="2:3" x14ac:dyDescent="0.35">
      <c r="B671" s="99">
        <v>5.8100000000000103</v>
      </c>
      <c r="C671" s="105">
        <f t="shared" si="11"/>
        <v>6.5694792941127456E-2</v>
      </c>
    </row>
    <row r="672" spans="2:3" x14ac:dyDescent="0.35">
      <c r="B672" s="99">
        <v>5.8200000000000101</v>
      </c>
      <c r="C672" s="105">
        <f t="shared" si="11"/>
        <v>6.5469231586778379E-2</v>
      </c>
    </row>
    <row r="673" spans="2:3" x14ac:dyDescent="0.35">
      <c r="B673" s="99">
        <v>5.83</v>
      </c>
      <c r="C673" s="105">
        <f t="shared" si="11"/>
        <v>6.5244829929771195E-2</v>
      </c>
    </row>
    <row r="674" spans="2:3" x14ac:dyDescent="0.35">
      <c r="B674" s="99">
        <v>5.84</v>
      </c>
      <c r="C674" s="105">
        <f t="shared" si="11"/>
        <v>6.5021580033777449E-2</v>
      </c>
    </row>
    <row r="675" spans="2:3" x14ac:dyDescent="0.35">
      <c r="B675" s="99">
        <v>5.8500000000000103</v>
      </c>
      <c r="C675" s="105">
        <f t="shared" si="11"/>
        <v>6.479947403024304E-2</v>
      </c>
    </row>
    <row r="676" spans="2:3" x14ac:dyDescent="0.35">
      <c r="B676" s="99">
        <v>5.8600000000000101</v>
      </c>
      <c r="C676" s="105">
        <f t="shared" si="11"/>
        <v>6.4578504117694807E-2</v>
      </c>
    </row>
    <row r="677" spans="2:3" x14ac:dyDescent="0.35">
      <c r="B677" s="99">
        <v>5.87</v>
      </c>
      <c r="C677" s="105">
        <f t="shared" si="11"/>
        <v>6.4358662561054533E-2</v>
      </c>
    </row>
    <row r="678" spans="2:3" x14ac:dyDescent="0.35">
      <c r="B678" s="99">
        <v>5.8800000000000097</v>
      </c>
      <c r="C678" s="105">
        <f t="shared" si="11"/>
        <v>6.4139941690961891E-2</v>
      </c>
    </row>
    <row r="679" spans="2:3" x14ac:dyDescent="0.35">
      <c r="B679" s="99">
        <v>5.8900000000000103</v>
      </c>
      <c r="C679" s="105">
        <f t="shared" si="11"/>
        <v>6.3922333903107392E-2</v>
      </c>
    </row>
    <row r="680" spans="2:3" x14ac:dyDescent="0.35">
      <c r="B680" s="99">
        <v>5.9000000000000101</v>
      </c>
      <c r="C680" s="105">
        <f t="shared" si="11"/>
        <v>6.3705831657569448E-2</v>
      </c>
    </row>
    <row r="681" spans="2:3" x14ac:dyDescent="0.35">
      <c r="B681" s="99">
        <v>5.91</v>
      </c>
      <c r="C681" s="105">
        <f t="shared" si="11"/>
        <v>6.3490427478162276E-2</v>
      </c>
    </row>
    <row r="682" spans="2:3" x14ac:dyDescent="0.35">
      <c r="B682" s="99">
        <v>5.92</v>
      </c>
      <c r="C682" s="105">
        <f t="shared" si="11"/>
        <v>6.3276113951789628E-2</v>
      </c>
    </row>
    <row r="683" spans="2:3" x14ac:dyDescent="0.35">
      <c r="B683" s="99">
        <v>5.9300000000000104</v>
      </c>
      <c r="C683" s="105">
        <f t="shared" si="11"/>
        <v>6.3062883727807911E-2</v>
      </c>
    </row>
    <row r="684" spans="2:3" x14ac:dyDescent="0.35">
      <c r="B684" s="99">
        <v>5.9400000000000102</v>
      </c>
      <c r="C684" s="105">
        <f t="shared" si="11"/>
        <v>6.2850729517395967E-2</v>
      </c>
    </row>
    <row r="685" spans="2:3" x14ac:dyDescent="0.35">
      <c r="B685" s="99">
        <v>5.9500000000000099</v>
      </c>
      <c r="C685" s="105">
        <f t="shared" si="11"/>
        <v>6.2639644092931088E-2</v>
      </c>
    </row>
    <row r="686" spans="2:3" x14ac:dyDescent="0.35">
      <c r="B686" s="99">
        <v>5.9600000000000097</v>
      </c>
      <c r="C686" s="105">
        <f t="shared" si="11"/>
        <v>6.2429620287374248E-2</v>
      </c>
    </row>
    <row r="687" spans="2:3" x14ac:dyDescent="0.35">
      <c r="B687" s="99">
        <v>5.9700000000000104</v>
      </c>
      <c r="C687" s="105">
        <f t="shared" si="11"/>
        <v>6.2220650993661565E-2</v>
      </c>
    </row>
    <row r="688" spans="2:3" x14ac:dyDescent="0.35">
      <c r="B688" s="99">
        <v>5.9800000000000102</v>
      </c>
      <c r="C688" s="105">
        <f t="shared" si="11"/>
        <v>6.2012729164103095E-2</v>
      </c>
    </row>
    <row r="689" spans="2:3" x14ac:dyDescent="0.35">
      <c r="B689" s="99">
        <v>5.99000000000001</v>
      </c>
      <c r="C689" s="105">
        <f t="shared" si="11"/>
        <v>6.1805847809788504E-2</v>
      </c>
    </row>
    <row r="690" spans="2:3" ht="18.600000000000001" thickBot="1" x14ac:dyDescent="0.4">
      <c r="B690" s="107">
        <v>6</v>
      </c>
      <c r="C690" s="106">
        <f t="shared" si="11"/>
        <v>6.1600000000000002E-2</v>
      </c>
    </row>
  </sheetData>
  <mergeCells count="31">
    <mergeCell ref="Q2:S2"/>
    <mergeCell ref="N8:Q8"/>
    <mergeCell ref="A86:E86"/>
    <mergeCell ref="A43:E43"/>
    <mergeCell ref="A50:E50"/>
    <mergeCell ref="A55:E55"/>
    <mergeCell ref="A60:E60"/>
    <mergeCell ref="A66:E66"/>
    <mergeCell ref="A74:E74"/>
    <mergeCell ref="A70:E70"/>
    <mergeCell ref="W8:X8"/>
    <mergeCell ref="W9:X9"/>
    <mergeCell ref="D62:D64"/>
    <mergeCell ref="T2:V2"/>
    <mergeCell ref="A78:E78"/>
    <mergeCell ref="B37:C37"/>
    <mergeCell ref="A9:E9"/>
    <mergeCell ref="A13:E13"/>
    <mergeCell ref="A25:E25"/>
    <mergeCell ref="A30:E30"/>
    <mergeCell ref="A34:E34"/>
    <mergeCell ref="H2:J2"/>
    <mergeCell ref="K2:M2"/>
    <mergeCell ref="N2:P2"/>
    <mergeCell ref="B14:C14"/>
    <mergeCell ref="N9:Q9"/>
    <mergeCell ref="Y11:AA11"/>
    <mergeCell ref="Y12:AA12"/>
    <mergeCell ref="X13:X14"/>
    <mergeCell ref="Y13:Y14"/>
    <mergeCell ref="Z13:Z14"/>
  </mergeCells>
  <dataValidations count="3">
    <dataValidation type="list" allowBlank="1" showInputMessage="1" showErrorMessage="1" sqref="C38" xr:uid="{00000000-0002-0000-0100-000000000000}">
      <formula1>$N$11:$N$15</formula1>
    </dataValidation>
    <dataValidation type="list" allowBlank="1" showInputMessage="1" showErrorMessage="1" sqref="B32" xr:uid="{00000000-0002-0000-0100-000001000000}">
      <formula1>$N$31:$N$34</formula1>
    </dataValidation>
    <dataValidation type="list" allowBlank="1" showInputMessage="1" showErrorMessage="1" sqref="D14" xr:uid="{00000000-0002-0000-0100-000002000000}">
      <formula1>"Esencial,Importante,Ordinaria,Utilitaria"</formula1>
    </dataValidation>
  </dataValidations>
  <pageMargins left="0.70866141732283472" right="0.70866141732283472" top="0.74803149606299213" bottom="0.74803149606299213" header="0.31496062992125984" footer="0.31496062992125984"/>
  <pageSetup paperSize="8" scale="97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'Tabla de datos '!$B$3:$B$342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04"/>
  <sheetViews>
    <sheetView topLeftCell="A28" zoomScale="50" zoomScaleNormal="50" zoomScaleSheetLayoutView="70" workbookViewId="0">
      <selection activeCell="AG11" sqref="AG11"/>
    </sheetView>
  </sheetViews>
  <sheetFormatPr baseColWidth="10" defaultColWidth="11.5546875" defaultRowHeight="18" x14ac:dyDescent="0.35"/>
  <cols>
    <col min="1" max="1" width="11.5546875" style="44"/>
    <col min="2" max="2" width="11.21875" style="44" bestFit="1" customWidth="1"/>
    <col min="3" max="6" width="11.5546875" style="44"/>
    <col min="7" max="7" width="12.33203125" style="44" customWidth="1"/>
    <col min="8" max="8" width="11.5546875" style="44"/>
    <col min="9" max="9" width="10.88671875" style="44" customWidth="1"/>
    <col min="10" max="10" width="13.5546875" style="44" customWidth="1"/>
    <col min="11" max="22" width="11.5546875" style="44"/>
    <col min="23" max="23" width="15.77734375" style="44" customWidth="1"/>
    <col min="24" max="16384" width="11.5546875" style="44"/>
  </cols>
  <sheetData>
    <row r="1" spans="1:29" ht="18.600000000000001" thickBot="1" x14ac:dyDescent="0.4">
      <c r="A1" s="210" t="s">
        <v>431</v>
      </c>
      <c r="B1" s="210"/>
    </row>
    <row r="2" spans="1:29" x14ac:dyDescent="0.35">
      <c r="A2" s="45" t="str">
        <f>+'Datos Espectro'!D37</f>
        <v>Scr</v>
      </c>
      <c r="B2" s="45">
        <f>+'Datos Espectro'!D38</f>
        <v>1.61</v>
      </c>
      <c r="M2" s="222" t="s">
        <v>41</v>
      </c>
      <c r="N2" s="223"/>
      <c r="O2" s="223"/>
      <c r="P2" s="223"/>
      <c r="Q2" s="223"/>
      <c r="R2" s="223"/>
      <c r="S2" s="224"/>
    </row>
    <row r="3" spans="1:29" x14ac:dyDescent="0.35">
      <c r="A3" s="45" t="str">
        <f>+'Datos Espectro'!E37</f>
        <v>S1r</v>
      </c>
      <c r="B3" s="45">
        <f>+'Datos Espectro'!E38</f>
        <v>0.84</v>
      </c>
      <c r="G3" s="118" t="s">
        <v>25</v>
      </c>
      <c r="H3" s="118" t="s">
        <v>24</v>
      </c>
      <c r="I3" s="118" t="s">
        <v>26</v>
      </c>
      <c r="J3" s="118" t="s">
        <v>27</v>
      </c>
      <c r="M3" s="225"/>
      <c r="N3" s="226"/>
      <c r="O3" s="226"/>
      <c r="P3" s="226"/>
      <c r="Q3" s="226"/>
      <c r="R3" s="226"/>
      <c r="S3" s="227"/>
      <c r="W3" s="212" t="s">
        <v>38</v>
      </c>
      <c r="X3" s="214" t="s">
        <v>588</v>
      </c>
      <c r="Y3" s="214"/>
      <c r="Z3" s="214"/>
      <c r="AA3" s="214"/>
      <c r="AB3" s="214"/>
      <c r="AC3" s="214"/>
    </row>
    <row r="4" spans="1:29" ht="18.600000000000001" thickBot="1" x14ac:dyDescent="0.4">
      <c r="A4" s="45" t="str">
        <f>+'Datos Espectro'!F37</f>
        <v>Tl</v>
      </c>
      <c r="B4" s="46">
        <f>+'Datos Espectro'!F38</f>
        <v>3.3</v>
      </c>
      <c r="G4" s="47">
        <v>0</v>
      </c>
      <c r="H4" s="48">
        <f>+'Datos Espectro'!C72</f>
        <v>0.5152000000000001</v>
      </c>
      <c r="I4" s="48">
        <f>+H4/$B$14</f>
        <v>6.4400000000000013E-2</v>
      </c>
      <c r="J4" s="49">
        <f>+I4*$B$13</f>
        <v>0</v>
      </c>
      <c r="M4" s="228"/>
      <c r="N4" s="229"/>
      <c r="O4" s="229"/>
      <c r="P4" s="229"/>
      <c r="Q4" s="229"/>
      <c r="R4" s="229"/>
      <c r="S4" s="230"/>
      <c r="W4" s="213"/>
      <c r="X4" s="214"/>
      <c r="Y4" s="214"/>
      <c r="Z4" s="214"/>
      <c r="AA4" s="214"/>
      <c r="AB4" s="214"/>
      <c r="AC4" s="214"/>
    </row>
    <row r="5" spans="1:29" ht="14.4" customHeight="1" x14ac:dyDescent="0.35">
      <c r="A5" s="48" t="str">
        <f>'Datos Espectro'!B57</f>
        <v>Ts</v>
      </c>
      <c r="B5" s="50">
        <f>'Datos Espectro'!C57</f>
        <v>0.52173913043478259</v>
      </c>
      <c r="G5" s="47">
        <v>0.01</v>
      </c>
      <c r="H5" s="51">
        <f>$B$9*(0.4+(0.6*(G5/$B$6)))</f>
        <v>0.58926000000000012</v>
      </c>
      <c r="I5" s="51">
        <f>+H5/$B$14</f>
        <v>7.3657500000000015E-2</v>
      </c>
      <c r="J5" s="49">
        <f>+I5*$B$13</f>
        <v>0</v>
      </c>
      <c r="W5" s="212" t="s">
        <v>39</v>
      </c>
      <c r="X5" s="215">
        <v>201830329</v>
      </c>
      <c r="Y5" s="216"/>
      <c r="Z5" s="216"/>
      <c r="AA5" s="216"/>
      <c r="AB5" s="216"/>
      <c r="AC5" s="217"/>
    </row>
    <row r="6" spans="1:29" ht="14.4" customHeight="1" x14ac:dyDescent="0.35">
      <c r="A6" s="48" t="str">
        <f>'Datos Espectro'!B58</f>
        <v>To</v>
      </c>
      <c r="B6" s="50">
        <f>'Datos Espectro'!C58</f>
        <v>0.10434782608695653</v>
      </c>
      <c r="G6" s="47">
        <v>0.02</v>
      </c>
      <c r="H6" s="48">
        <f t="shared" ref="H6:H69" si="0">+IF(G6&lt;$B$6,$B$9*(0.4+0.6*G6/$B$6),IF(AND(G6&lt;=$B$5,$B$6&lt;=G6),$B$9,IF(AND($B$5&lt;G6,$B$4&gt;G6),$B$10/G6,$B$10*$B$4/G6^2)))</f>
        <v>0.66332000000000013</v>
      </c>
      <c r="I6" s="51">
        <f t="shared" ref="I6:I69" si="1">+H6/$B$14</f>
        <v>8.2915000000000016E-2</v>
      </c>
      <c r="J6" s="49">
        <f t="shared" ref="J6:J69" si="2">+I6*$B$13</f>
        <v>0</v>
      </c>
      <c r="W6" s="213"/>
      <c r="X6" s="218"/>
      <c r="Y6" s="219"/>
      <c r="Z6" s="219"/>
      <c r="AA6" s="219"/>
      <c r="AB6" s="219"/>
      <c r="AC6" s="220"/>
    </row>
    <row r="7" spans="1:29" x14ac:dyDescent="0.35">
      <c r="A7" s="211" t="s">
        <v>432</v>
      </c>
      <c r="B7" s="211"/>
      <c r="G7" s="47">
        <v>0.03</v>
      </c>
      <c r="H7" s="48">
        <f t="shared" si="0"/>
        <v>0.73738000000000015</v>
      </c>
      <c r="I7" s="51">
        <f t="shared" si="1"/>
        <v>9.2172500000000018E-2</v>
      </c>
      <c r="J7" s="49">
        <f t="shared" si="2"/>
        <v>0</v>
      </c>
      <c r="W7" s="221" t="s">
        <v>40</v>
      </c>
      <c r="X7" s="214" t="s">
        <v>589</v>
      </c>
      <c r="Y7" s="214"/>
      <c r="Z7" s="214"/>
      <c r="AA7" s="214"/>
      <c r="AB7" s="214"/>
      <c r="AC7" s="214"/>
    </row>
    <row r="8" spans="1:29" x14ac:dyDescent="0.35">
      <c r="A8" s="45" t="str">
        <f>+'Datos Espectro'!B62</f>
        <v>Kd</v>
      </c>
      <c r="B8" s="45">
        <f>+'Datos Espectro'!C62</f>
        <v>0.8</v>
      </c>
      <c r="G8" s="47">
        <v>0.04</v>
      </c>
      <c r="H8" s="48">
        <f t="shared" si="0"/>
        <v>0.81144000000000016</v>
      </c>
      <c r="I8" s="51">
        <f t="shared" si="1"/>
        <v>0.10143000000000002</v>
      </c>
      <c r="J8" s="49">
        <f t="shared" si="2"/>
        <v>0</v>
      </c>
      <c r="W8" s="221"/>
      <c r="X8" s="214"/>
      <c r="Y8" s="214"/>
      <c r="Z8" s="214"/>
      <c r="AA8" s="214"/>
      <c r="AB8" s="214"/>
      <c r="AC8" s="214"/>
    </row>
    <row r="9" spans="1:29" x14ac:dyDescent="0.35">
      <c r="A9" s="45" t="str">
        <f>+'Datos Espectro'!B63</f>
        <v>Scd</v>
      </c>
      <c r="B9" s="49">
        <f>+'Datos Espectro'!C63</f>
        <v>1.2880000000000003</v>
      </c>
      <c r="G9" s="47">
        <v>0.05</v>
      </c>
      <c r="H9" s="48">
        <f t="shared" si="0"/>
        <v>0.88550000000000018</v>
      </c>
      <c r="I9" s="51">
        <f t="shared" si="1"/>
        <v>0.11068750000000002</v>
      </c>
      <c r="J9" s="49">
        <f t="shared" si="2"/>
        <v>0</v>
      </c>
      <c r="X9" s="214" t="s">
        <v>41</v>
      </c>
      <c r="Y9" s="221"/>
      <c r="Z9" s="221"/>
      <c r="AA9" s="221"/>
      <c r="AB9" s="221"/>
      <c r="AC9" s="221"/>
    </row>
    <row r="10" spans="1:29" x14ac:dyDescent="0.35">
      <c r="A10" s="45" t="str">
        <f>+'Datos Espectro'!B64</f>
        <v>S1d</v>
      </c>
      <c r="B10" s="49">
        <f>+'Datos Espectro'!C64</f>
        <v>0.67200000000000004</v>
      </c>
      <c r="G10" s="47">
        <v>0.06</v>
      </c>
      <c r="H10" s="48">
        <f t="shared" si="0"/>
        <v>0.95956000000000019</v>
      </c>
      <c r="I10" s="51">
        <f t="shared" si="1"/>
        <v>0.11994500000000002</v>
      </c>
      <c r="J10" s="49">
        <f t="shared" si="2"/>
        <v>0</v>
      </c>
      <c r="X10" s="221"/>
      <c r="Y10" s="221"/>
      <c r="Z10" s="221"/>
      <c r="AA10" s="221"/>
      <c r="AB10" s="221"/>
      <c r="AC10" s="221"/>
    </row>
    <row r="11" spans="1:29" x14ac:dyDescent="0.35">
      <c r="G11" s="47">
        <v>7.0000000000000007E-2</v>
      </c>
      <c r="H11" s="48">
        <f t="shared" si="0"/>
        <v>1.0336200000000002</v>
      </c>
      <c r="I11" s="51">
        <f t="shared" si="1"/>
        <v>0.12920250000000003</v>
      </c>
      <c r="J11" s="49">
        <f t="shared" si="2"/>
        <v>0</v>
      </c>
    </row>
    <row r="12" spans="1:29" x14ac:dyDescent="0.35">
      <c r="A12" s="210" t="s">
        <v>433</v>
      </c>
      <c r="B12" s="210"/>
      <c r="G12" s="47">
        <v>0.08</v>
      </c>
      <c r="H12" s="48">
        <f t="shared" si="0"/>
        <v>1.1076800000000002</v>
      </c>
      <c r="I12" s="51">
        <f t="shared" si="1"/>
        <v>0.13846000000000003</v>
      </c>
      <c r="J12" s="49">
        <f t="shared" si="2"/>
        <v>0</v>
      </c>
    </row>
    <row r="13" spans="1:29" x14ac:dyDescent="0.35">
      <c r="A13" s="45">
        <f>+'Datos Espectro'!C105</f>
        <v>1.2880000000000003</v>
      </c>
      <c r="B13" s="49">
        <f>+'Datos Espectro'!D97</f>
        <v>0</v>
      </c>
      <c r="G13" s="47">
        <v>0.09</v>
      </c>
      <c r="H13" s="48">
        <f t="shared" si="0"/>
        <v>1.1817400000000002</v>
      </c>
      <c r="I13" s="51">
        <f t="shared" si="1"/>
        <v>0.14771750000000003</v>
      </c>
      <c r="J13" s="49">
        <f t="shared" si="2"/>
        <v>0</v>
      </c>
    </row>
    <row r="14" spans="1:29" x14ac:dyDescent="0.35">
      <c r="A14" s="45">
        <f>+'Datos Espectro'!C106</f>
        <v>1.2880000000000003</v>
      </c>
      <c r="B14" s="52">
        <v>8</v>
      </c>
      <c r="C14" s="44" t="s">
        <v>439</v>
      </c>
      <c r="G14" s="47">
        <v>0.1</v>
      </c>
      <c r="H14" s="48">
        <f t="shared" si="0"/>
        <v>1.2558000000000002</v>
      </c>
      <c r="I14" s="51">
        <f t="shared" si="1"/>
        <v>0.15697500000000003</v>
      </c>
      <c r="J14" s="49">
        <f t="shared" si="2"/>
        <v>0</v>
      </c>
    </row>
    <row r="15" spans="1:29" x14ac:dyDescent="0.35">
      <c r="G15" s="47">
        <v>0.11</v>
      </c>
      <c r="H15" s="48">
        <f t="shared" si="0"/>
        <v>1.2880000000000003</v>
      </c>
      <c r="I15" s="51">
        <f t="shared" si="1"/>
        <v>0.16100000000000003</v>
      </c>
      <c r="J15" s="49">
        <f t="shared" si="2"/>
        <v>0</v>
      </c>
    </row>
    <row r="16" spans="1:29" x14ac:dyDescent="0.35">
      <c r="A16" s="115" t="s">
        <v>26</v>
      </c>
      <c r="B16" s="116">
        <f>+I8</f>
        <v>0.10143000000000002</v>
      </c>
      <c r="G16" s="47">
        <v>0.12</v>
      </c>
      <c r="H16" s="48">
        <f t="shared" si="0"/>
        <v>1.2880000000000003</v>
      </c>
      <c r="I16" s="51">
        <f t="shared" si="1"/>
        <v>0.16100000000000003</v>
      </c>
      <c r="J16" s="49">
        <f t="shared" si="2"/>
        <v>0</v>
      </c>
    </row>
    <row r="17" spans="1:10" x14ac:dyDescent="0.35">
      <c r="A17" s="45" t="s">
        <v>37</v>
      </c>
      <c r="B17" s="49">
        <f>+J8</f>
        <v>0</v>
      </c>
      <c r="F17" s="43" t="str">
        <f>+A6</f>
        <v>To</v>
      </c>
      <c r="G17" s="47">
        <v>0.13</v>
      </c>
      <c r="H17" s="48">
        <f>+IF(G17&lt;$B$6,$B$9*(0.4+0.6*G17/$B$6),IF(AND(G17&lt;=$B$5,$B$6&lt;=G17),$B$9,IF(AND($B$5&lt;G17,$B$4&gt;G17),$B$10/G17,$B$10*$B$4/G17^2)))</f>
        <v>1.2880000000000003</v>
      </c>
      <c r="I17" s="51">
        <f t="shared" si="1"/>
        <v>0.16100000000000003</v>
      </c>
      <c r="J17" s="49">
        <f t="shared" si="2"/>
        <v>0</v>
      </c>
    </row>
    <row r="18" spans="1:10" x14ac:dyDescent="0.35">
      <c r="G18" s="47">
        <v>0.14000000000000001</v>
      </c>
      <c r="H18" s="48">
        <f t="shared" si="0"/>
        <v>1.2880000000000003</v>
      </c>
      <c r="I18" s="51">
        <f t="shared" si="1"/>
        <v>0.16100000000000003</v>
      </c>
      <c r="J18" s="49">
        <f t="shared" si="2"/>
        <v>0</v>
      </c>
    </row>
    <row r="19" spans="1:10" x14ac:dyDescent="0.35">
      <c r="A19" s="53" t="s">
        <v>437</v>
      </c>
      <c r="G19" s="47">
        <v>0.15</v>
      </c>
      <c r="H19" s="48">
        <f t="shared" si="0"/>
        <v>1.2880000000000003</v>
      </c>
      <c r="I19" s="51">
        <f t="shared" si="1"/>
        <v>0.16100000000000003</v>
      </c>
      <c r="J19" s="49">
        <f t="shared" si="2"/>
        <v>0</v>
      </c>
    </row>
    <row r="20" spans="1:10" x14ac:dyDescent="0.35">
      <c r="A20" s="117" t="str">
        <f>+A6</f>
        <v>To</v>
      </c>
      <c r="B20" s="55">
        <f>+B6</f>
        <v>0.10434782608695653</v>
      </c>
      <c r="C20" s="45">
        <v>0</v>
      </c>
      <c r="G20" s="47">
        <v>0.16</v>
      </c>
      <c r="H20" s="48">
        <f t="shared" si="0"/>
        <v>1.2880000000000003</v>
      </c>
      <c r="I20" s="51">
        <f t="shared" si="1"/>
        <v>0.16100000000000003</v>
      </c>
      <c r="J20" s="49">
        <f t="shared" si="2"/>
        <v>0</v>
      </c>
    </row>
    <row r="21" spans="1:10" x14ac:dyDescent="0.35">
      <c r="A21" s="115"/>
      <c r="B21" s="55">
        <f>+B20</f>
        <v>0.10434782608695653</v>
      </c>
      <c r="C21" s="55">
        <f>+H8</f>
        <v>0.81144000000000016</v>
      </c>
      <c r="G21" s="47">
        <v>0.17</v>
      </c>
      <c r="H21" s="48">
        <f t="shared" si="0"/>
        <v>1.2880000000000003</v>
      </c>
      <c r="I21" s="51">
        <f t="shared" si="1"/>
        <v>0.16100000000000003</v>
      </c>
      <c r="J21" s="49">
        <f t="shared" si="2"/>
        <v>0</v>
      </c>
    </row>
    <row r="22" spans="1:10" x14ac:dyDescent="0.35">
      <c r="B22" s="56"/>
      <c r="G22" s="47">
        <v>0.18</v>
      </c>
      <c r="H22" s="48">
        <f t="shared" si="0"/>
        <v>1.2880000000000003</v>
      </c>
      <c r="I22" s="51">
        <f t="shared" si="1"/>
        <v>0.16100000000000003</v>
      </c>
      <c r="J22" s="49">
        <f t="shared" si="2"/>
        <v>0</v>
      </c>
    </row>
    <row r="23" spans="1:10" x14ac:dyDescent="0.35">
      <c r="A23" s="117" t="str">
        <f>+A5</f>
        <v>Ts</v>
      </c>
      <c r="B23" s="55">
        <f>+B5</f>
        <v>0.52173913043478259</v>
      </c>
      <c r="C23" s="45">
        <v>0</v>
      </c>
      <c r="G23" s="47">
        <v>0.19</v>
      </c>
      <c r="H23" s="48">
        <f t="shared" si="0"/>
        <v>1.2880000000000003</v>
      </c>
      <c r="I23" s="51">
        <f t="shared" si="1"/>
        <v>0.16100000000000003</v>
      </c>
      <c r="J23" s="49">
        <f t="shared" si="2"/>
        <v>0</v>
      </c>
    </row>
    <row r="24" spans="1:10" x14ac:dyDescent="0.35">
      <c r="A24" s="115"/>
      <c r="B24" s="55">
        <f>+B23</f>
        <v>0.52173913043478259</v>
      </c>
      <c r="C24" s="55">
        <f>+H23</f>
        <v>1.2880000000000003</v>
      </c>
      <c r="G24" s="47">
        <v>0.2</v>
      </c>
      <c r="H24" s="48">
        <f t="shared" si="0"/>
        <v>1.2880000000000003</v>
      </c>
      <c r="I24" s="51">
        <f t="shared" si="1"/>
        <v>0.16100000000000003</v>
      </c>
      <c r="J24" s="49">
        <f t="shared" si="2"/>
        <v>0</v>
      </c>
    </row>
    <row r="25" spans="1:10" x14ac:dyDescent="0.35">
      <c r="B25" s="56"/>
      <c r="G25" s="47">
        <v>0.21</v>
      </c>
      <c r="H25" s="48">
        <f t="shared" si="0"/>
        <v>1.2880000000000003</v>
      </c>
      <c r="I25" s="51">
        <f t="shared" si="1"/>
        <v>0.16100000000000003</v>
      </c>
      <c r="J25" s="49">
        <f t="shared" si="2"/>
        <v>0</v>
      </c>
    </row>
    <row r="26" spans="1:10" x14ac:dyDescent="0.35">
      <c r="A26" s="115" t="str">
        <f>+A4</f>
        <v>Tl</v>
      </c>
      <c r="B26" s="55">
        <f>+B4</f>
        <v>3.3</v>
      </c>
      <c r="C26" s="45">
        <v>0</v>
      </c>
      <c r="G26" s="47">
        <v>0.22</v>
      </c>
      <c r="H26" s="48">
        <f t="shared" si="0"/>
        <v>1.2880000000000003</v>
      </c>
      <c r="I26" s="51">
        <f t="shared" si="1"/>
        <v>0.16100000000000003</v>
      </c>
      <c r="J26" s="49">
        <f t="shared" si="2"/>
        <v>0</v>
      </c>
    </row>
    <row r="27" spans="1:10" x14ac:dyDescent="0.35">
      <c r="A27" s="115"/>
      <c r="B27" s="55">
        <f>+B26</f>
        <v>3.3</v>
      </c>
      <c r="C27" s="55">
        <f>+H82</f>
        <v>0.86153846153846159</v>
      </c>
      <c r="G27" s="47">
        <v>0.23</v>
      </c>
      <c r="H27" s="48">
        <f t="shared" si="0"/>
        <v>1.2880000000000003</v>
      </c>
      <c r="I27" s="51">
        <f t="shared" si="1"/>
        <v>0.16100000000000003</v>
      </c>
      <c r="J27" s="49">
        <f t="shared" si="2"/>
        <v>0</v>
      </c>
    </row>
    <row r="28" spans="1:10" x14ac:dyDescent="0.35">
      <c r="B28" s="56"/>
      <c r="G28" s="47">
        <v>0.24</v>
      </c>
      <c r="H28" s="48">
        <f t="shared" si="0"/>
        <v>1.2880000000000003</v>
      </c>
      <c r="I28" s="51">
        <f t="shared" si="1"/>
        <v>0.16100000000000003</v>
      </c>
      <c r="J28" s="49">
        <f t="shared" si="2"/>
        <v>0</v>
      </c>
    </row>
    <row r="29" spans="1:10" x14ac:dyDescent="0.35">
      <c r="B29" s="56"/>
      <c r="G29" s="47">
        <v>0.25</v>
      </c>
      <c r="H29" s="48">
        <f t="shared" si="0"/>
        <v>1.2880000000000003</v>
      </c>
      <c r="I29" s="51">
        <f t="shared" si="1"/>
        <v>0.16100000000000003</v>
      </c>
      <c r="J29" s="49">
        <f t="shared" si="2"/>
        <v>0</v>
      </c>
    </row>
    <row r="30" spans="1:10" x14ac:dyDescent="0.35">
      <c r="B30" s="56"/>
      <c r="G30" s="47">
        <v>0.26</v>
      </c>
      <c r="H30" s="48">
        <f t="shared" si="0"/>
        <v>1.2880000000000003</v>
      </c>
      <c r="I30" s="51">
        <f t="shared" si="1"/>
        <v>0.16100000000000003</v>
      </c>
      <c r="J30" s="49">
        <f t="shared" si="2"/>
        <v>0</v>
      </c>
    </row>
    <row r="31" spans="1:10" x14ac:dyDescent="0.35">
      <c r="A31" s="45"/>
      <c r="B31" s="55">
        <f>+G17</f>
        <v>0.13</v>
      </c>
      <c r="C31" s="55">
        <f t="shared" ref="C31:D31" si="3">+H17</f>
        <v>1.2880000000000003</v>
      </c>
      <c r="D31" s="55">
        <f t="shared" si="3"/>
        <v>0.16100000000000003</v>
      </c>
      <c r="G31" s="47">
        <v>0.27</v>
      </c>
      <c r="H31" s="48">
        <f t="shared" si="0"/>
        <v>1.2880000000000003</v>
      </c>
      <c r="I31" s="51">
        <f t="shared" si="1"/>
        <v>0.16100000000000003</v>
      </c>
      <c r="J31" s="49">
        <f t="shared" si="2"/>
        <v>0</v>
      </c>
    </row>
    <row r="32" spans="1:10" x14ac:dyDescent="0.35">
      <c r="A32" s="45" t="str">
        <f>+'Datos Espectro'!B84</f>
        <v>Ta</v>
      </c>
      <c r="B32" s="57">
        <f>+'Datos Espectro'!C84</f>
        <v>0.30423136847641769</v>
      </c>
      <c r="C32" s="55">
        <v>0.83</v>
      </c>
      <c r="D32" s="55">
        <v>0.21</v>
      </c>
      <c r="G32" s="47">
        <v>0.28000000000000003</v>
      </c>
      <c r="H32" s="48">
        <f t="shared" si="0"/>
        <v>1.2880000000000003</v>
      </c>
      <c r="I32" s="51">
        <f t="shared" si="1"/>
        <v>0.16100000000000003</v>
      </c>
      <c r="J32" s="49">
        <f t="shared" si="2"/>
        <v>0</v>
      </c>
    </row>
    <row r="33" spans="1:10" x14ac:dyDescent="0.35">
      <c r="A33" s="45"/>
      <c r="B33" s="55">
        <f>+G18</f>
        <v>0.14000000000000001</v>
      </c>
      <c r="C33" s="55">
        <f t="shared" ref="C33:D33" si="4">+H18</f>
        <v>1.2880000000000003</v>
      </c>
      <c r="D33" s="55">
        <f t="shared" si="4"/>
        <v>0.16100000000000003</v>
      </c>
      <c r="G33" s="47">
        <v>0.28999999999999998</v>
      </c>
      <c r="H33" s="48">
        <f t="shared" si="0"/>
        <v>1.2880000000000003</v>
      </c>
      <c r="I33" s="51">
        <f t="shared" si="1"/>
        <v>0.16100000000000003</v>
      </c>
      <c r="J33" s="49">
        <f t="shared" si="2"/>
        <v>0</v>
      </c>
    </row>
    <row r="34" spans="1:10" x14ac:dyDescent="0.35">
      <c r="B34" s="56"/>
      <c r="G34" s="47">
        <v>0.3</v>
      </c>
      <c r="H34" s="48">
        <f t="shared" si="0"/>
        <v>1.2880000000000003</v>
      </c>
      <c r="I34" s="51">
        <f t="shared" si="1"/>
        <v>0.16100000000000003</v>
      </c>
      <c r="J34" s="49">
        <f t="shared" si="2"/>
        <v>0</v>
      </c>
    </row>
    <row r="35" spans="1:10" x14ac:dyDescent="0.35">
      <c r="B35" s="56"/>
      <c r="G35" s="47">
        <v>0.31</v>
      </c>
      <c r="H35" s="48">
        <f t="shared" si="0"/>
        <v>1.2880000000000003</v>
      </c>
      <c r="I35" s="51">
        <f t="shared" si="1"/>
        <v>0.16100000000000003</v>
      </c>
      <c r="J35" s="49">
        <f t="shared" si="2"/>
        <v>0</v>
      </c>
    </row>
    <row r="36" spans="1:10" x14ac:dyDescent="0.35">
      <c r="A36" s="115"/>
      <c r="B36" s="57">
        <f>+B37</f>
        <v>0.30423136847641769</v>
      </c>
      <c r="C36" s="45">
        <v>0</v>
      </c>
      <c r="D36" s="45">
        <v>0</v>
      </c>
      <c r="G36" s="47">
        <v>0.32</v>
      </c>
      <c r="H36" s="48">
        <f t="shared" si="0"/>
        <v>1.2880000000000003</v>
      </c>
      <c r="I36" s="51">
        <f t="shared" si="1"/>
        <v>0.16100000000000003</v>
      </c>
      <c r="J36" s="49">
        <f t="shared" si="2"/>
        <v>0</v>
      </c>
    </row>
    <row r="37" spans="1:10" x14ac:dyDescent="0.35">
      <c r="A37" s="115" t="str">
        <f>+A32</f>
        <v>Ta</v>
      </c>
      <c r="B37" s="119">
        <f>+B32</f>
        <v>0.30423136847641769</v>
      </c>
      <c r="C37" s="57">
        <f>+H18</f>
        <v>1.2880000000000003</v>
      </c>
      <c r="D37" s="57">
        <f>+D32</f>
        <v>0.21</v>
      </c>
      <c r="G37" s="47">
        <v>0.33</v>
      </c>
      <c r="H37" s="48">
        <f t="shared" si="0"/>
        <v>1.2880000000000003</v>
      </c>
      <c r="I37" s="51">
        <f t="shared" si="1"/>
        <v>0.16100000000000003</v>
      </c>
      <c r="J37" s="49">
        <f t="shared" si="2"/>
        <v>0</v>
      </c>
    </row>
    <row r="38" spans="1:10" x14ac:dyDescent="0.35">
      <c r="G38" s="47">
        <v>0.34</v>
      </c>
      <c r="H38" s="48">
        <f t="shared" si="0"/>
        <v>1.2880000000000003</v>
      </c>
      <c r="I38" s="51">
        <f t="shared" si="1"/>
        <v>0.16100000000000003</v>
      </c>
      <c r="J38" s="49">
        <f t="shared" si="2"/>
        <v>0</v>
      </c>
    </row>
    <row r="39" spans="1:10" x14ac:dyDescent="0.35">
      <c r="G39" s="47">
        <v>0.35</v>
      </c>
      <c r="H39" s="48">
        <f t="shared" si="0"/>
        <v>1.2880000000000003</v>
      </c>
      <c r="I39" s="51">
        <f t="shared" si="1"/>
        <v>0.16100000000000003</v>
      </c>
      <c r="J39" s="49">
        <f t="shared" si="2"/>
        <v>0</v>
      </c>
    </row>
    <row r="40" spans="1:10" x14ac:dyDescent="0.35">
      <c r="G40" s="47">
        <v>0.36</v>
      </c>
      <c r="H40" s="48">
        <f t="shared" si="0"/>
        <v>1.2880000000000003</v>
      </c>
      <c r="I40" s="51">
        <f t="shared" si="1"/>
        <v>0.16100000000000003</v>
      </c>
      <c r="J40" s="49">
        <f t="shared" si="2"/>
        <v>0</v>
      </c>
    </row>
    <row r="41" spans="1:10" x14ac:dyDescent="0.35">
      <c r="G41" s="47">
        <v>0.37</v>
      </c>
      <c r="H41" s="48">
        <f t="shared" si="0"/>
        <v>1.2880000000000003</v>
      </c>
      <c r="I41" s="51">
        <f t="shared" si="1"/>
        <v>0.16100000000000003</v>
      </c>
      <c r="J41" s="49">
        <f t="shared" si="2"/>
        <v>0</v>
      </c>
    </row>
    <row r="42" spans="1:10" x14ac:dyDescent="0.35">
      <c r="G42" s="47">
        <v>0.38</v>
      </c>
      <c r="H42" s="48">
        <f t="shared" si="0"/>
        <v>1.2880000000000003</v>
      </c>
      <c r="I42" s="51">
        <f t="shared" si="1"/>
        <v>0.16100000000000003</v>
      </c>
      <c r="J42" s="49">
        <f t="shared" si="2"/>
        <v>0</v>
      </c>
    </row>
    <row r="43" spans="1:10" x14ac:dyDescent="0.35">
      <c r="G43" s="47">
        <v>0.39</v>
      </c>
      <c r="H43" s="48">
        <f t="shared" si="0"/>
        <v>1.2880000000000003</v>
      </c>
      <c r="I43" s="51">
        <f t="shared" si="1"/>
        <v>0.16100000000000003</v>
      </c>
      <c r="J43" s="49">
        <f t="shared" si="2"/>
        <v>0</v>
      </c>
    </row>
    <row r="44" spans="1:10" x14ac:dyDescent="0.35">
      <c r="G44" s="47">
        <v>0.4</v>
      </c>
      <c r="H44" s="48">
        <f t="shared" si="0"/>
        <v>1.2880000000000003</v>
      </c>
      <c r="I44" s="51">
        <f t="shared" si="1"/>
        <v>0.16100000000000003</v>
      </c>
      <c r="J44" s="49">
        <f t="shared" si="2"/>
        <v>0</v>
      </c>
    </row>
    <row r="45" spans="1:10" x14ac:dyDescent="0.35">
      <c r="G45" s="47">
        <v>0.41</v>
      </c>
      <c r="H45" s="48">
        <f t="shared" si="0"/>
        <v>1.2880000000000003</v>
      </c>
      <c r="I45" s="51">
        <f t="shared" si="1"/>
        <v>0.16100000000000003</v>
      </c>
      <c r="J45" s="49">
        <f t="shared" si="2"/>
        <v>0</v>
      </c>
    </row>
    <row r="46" spans="1:10" x14ac:dyDescent="0.35">
      <c r="G46" s="47">
        <v>0.42</v>
      </c>
      <c r="H46" s="48">
        <f t="shared" si="0"/>
        <v>1.2880000000000003</v>
      </c>
      <c r="I46" s="51">
        <f t="shared" si="1"/>
        <v>0.16100000000000003</v>
      </c>
      <c r="J46" s="49">
        <f t="shared" si="2"/>
        <v>0</v>
      </c>
    </row>
    <row r="47" spans="1:10" x14ac:dyDescent="0.35">
      <c r="G47" s="47">
        <v>0.43</v>
      </c>
      <c r="H47" s="48">
        <f t="shared" si="0"/>
        <v>1.2880000000000003</v>
      </c>
      <c r="I47" s="51">
        <f t="shared" si="1"/>
        <v>0.16100000000000003</v>
      </c>
      <c r="J47" s="49">
        <f t="shared" si="2"/>
        <v>0</v>
      </c>
    </row>
    <row r="48" spans="1:10" x14ac:dyDescent="0.35">
      <c r="G48" s="47">
        <v>0.44</v>
      </c>
      <c r="H48" s="48">
        <f t="shared" si="0"/>
        <v>1.2880000000000003</v>
      </c>
      <c r="I48" s="51">
        <f t="shared" si="1"/>
        <v>0.16100000000000003</v>
      </c>
      <c r="J48" s="49">
        <f t="shared" si="2"/>
        <v>0</v>
      </c>
    </row>
    <row r="49" spans="7:10" x14ac:dyDescent="0.35">
      <c r="G49" s="47">
        <v>0.45</v>
      </c>
      <c r="H49" s="48">
        <f t="shared" si="0"/>
        <v>1.2880000000000003</v>
      </c>
      <c r="I49" s="51">
        <f t="shared" si="1"/>
        <v>0.16100000000000003</v>
      </c>
      <c r="J49" s="49">
        <f t="shared" si="2"/>
        <v>0</v>
      </c>
    </row>
    <row r="50" spans="7:10" x14ac:dyDescent="0.35">
      <c r="G50" s="47">
        <v>0.46</v>
      </c>
      <c r="H50" s="48">
        <f t="shared" si="0"/>
        <v>1.2880000000000003</v>
      </c>
      <c r="I50" s="51">
        <f t="shared" si="1"/>
        <v>0.16100000000000003</v>
      </c>
      <c r="J50" s="49">
        <f t="shared" si="2"/>
        <v>0</v>
      </c>
    </row>
    <row r="51" spans="7:10" x14ac:dyDescent="0.35">
      <c r="G51" s="47">
        <v>0.47</v>
      </c>
      <c r="H51" s="48">
        <f t="shared" si="0"/>
        <v>1.2880000000000003</v>
      </c>
      <c r="I51" s="51">
        <f t="shared" si="1"/>
        <v>0.16100000000000003</v>
      </c>
      <c r="J51" s="49">
        <f t="shared" si="2"/>
        <v>0</v>
      </c>
    </row>
    <row r="52" spans="7:10" x14ac:dyDescent="0.35">
      <c r="G52" s="47">
        <v>0.48</v>
      </c>
      <c r="H52" s="48">
        <f t="shared" si="0"/>
        <v>1.2880000000000003</v>
      </c>
      <c r="I52" s="51">
        <f t="shared" si="1"/>
        <v>0.16100000000000003</v>
      </c>
      <c r="J52" s="49">
        <f t="shared" si="2"/>
        <v>0</v>
      </c>
    </row>
    <row r="53" spans="7:10" x14ac:dyDescent="0.35">
      <c r="G53" s="47">
        <v>0.49</v>
      </c>
      <c r="H53" s="48">
        <f t="shared" si="0"/>
        <v>1.2880000000000003</v>
      </c>
      <c r="I53" s="51">
        <f t="shared" si="1"/>
        <v>0.16100000000000003</v>
      </c>
      <c r="J53" s="49">
        <f t="shared" si="2"/>
        <v>0</v>
      </c>
    </row>
    <row r="54" spans="7:10" x14ac:dyDescent="0.35">
      <c r="G54" s="47">
        <v>0.5</v>
      </c>
      <c r="H54" s="48">
        <f t="shared" si="0"/>
        <v>1.2880000000000003</v>
      </c>
      <c r="I54" s="51">
        <f t="shared" si="1"/>
        <v>0.16100000000000003</v>
      </c>
      <c r="J54" s="49">
        <f t="shared" si="2"/>
        <v>0</v>
      </c>
    </row>
    <row r="55" spans="7:10" x14ac:dyDescent="0.35">
      <c r="G55" s="47">
        <v>0.51</v>
      </c>
      <c r="H55" s="48">
        <f t="shared" si="0"/>
        <v>1.2880000000000003</v>
      </c>
      <c r="I55" s="51">
        <f t="shared" si="1"/>
        <v>0.16100000000000003</v>
      </c>
      <c r="J55" s="49">
        <f t="shared" si="2"/>
        <v>0</v>
      </c>
    </row>
    <row r="56" spans="7:10" x14ac:dyDescent="0.35">
      <c r="G56" s="47">
        <v>0.52</v>
      </c>
      <c r="H56" s="48">
        <f t="shared" si="0"/>
        <v>1.2880000000000003</v>
      </c>
      <c r="I56" s="51">
        <f t="shared" si="1"/>
        <v>0.16100000000000003</v>
      </c>
      <c r="J56" s="49">
        <f t="shared" si="2"/>
        <v>0</v>
      </c>
    </row>
    <row r="57" spans="7:10" x14ac:dyDescent="0.35">
      <c r="G57" s="47">
        <v>0.53</v>
      </c>
      <c r="H57" s="48">
        <f t="shared" si="0"/>
        <v>1.2679245283018867</v>
      </c>
      <c r="I57" s="51">
        <f t="shared" si="1"/>
        <v>0.15849056603773584</v>
      </c>
      <c r="J57" s="49">
        <f t="shared" si="2"/>
        <v>0</v>
      </c>
    </row>
    <row r="58" spans="7:10" x14ac:dyDescent="0.35">
      <c r="G58" s="47">
        <v>0.54</v>
      </c>
      <c r="H58" s="48">
        <f t="shared" si="0"/>
        <v>1.2444444444444445</v>
      </c>
      <c r="I58" s="51">
        <f t="shared" si="1"/>
        <v>0.15555555555555556</v>
      </c>
      <c r="J58" s="49">
        <f t="shared" si="2"/>
        <v>0</v>
      </c>
    </row>
    <row r="59" spans="7:10" x14ac:dyDescent="0.35">
      <c r="G59" s="47">
        <v>0.55000000000000004</v>
      </c>
      <c r="H59" s="48">
        <f t="shared" si="0"/>
        <v>1.2218181818181817</v>
      </c>
      <c r="I59" s="51">
        <f t="shared" si="1"/>
        <v>0.15272727272727271</v>
      </c>
      <c r="J59" s="49">
        <f t="shared" si="2"/>
        <v>0</v>
      </c>
    </row>
    <row r="60" spans="7:10" x14ac:dyDescent="0.35">
      <c r="G60" s="47">
        <v>0.56000000000000005</v>
      </c>
      <c r="H60" s="48">
        <f t="shared" si="0"/>
        <v>1.2</v>
      </c>
      <c r="I60" s="51">
        <f t="shared" si="1"/>
        <v>0.15</v>
      </c>
      <c r="J60" s="49">
        <f t="shared" si="2"/>
        <v>0</v>
      </c>
    </row>
    <row r="61" spans="7:10" x14ac:dyDescent="0.35">
      <c r="G61" s="47">
        <v>0.56999999999999995</v>
      </c>
      <c r="H61" s="48">
        <f t="shared" si="0"/>
        <v>1.1789473684210527</v>
      </c>
      <c r="I61" s="51">
        <f t="shared" si="1"/>
        <v>0.14736842105263159</v>
      </c>
      <c r="J61" s="49">
        <f t="shared" si="2"/>
        <v>0</v>
      </c>
    </row>
    <row r="62" spans="7:10" x14ac:dyDescent="0.35">
      <c r="G62" s="47">
        <v>0.57999999999999996</v>
      </c>
      <c r="H62" s="48">
        <f t="shared" si="0"/>
        <v>1.1586206896551725</v>
      </c>
      <c r="I62" s="51">
        <f t="shared" si="1"/>
        <v>0.14482758620689656</v>
      </c>
      <c r="J62" s="49">
        <f t="shared" si="2"/>
        <v>0</v>
      </c>
    </row>
    <row r="63" spans="7:10" x14ac:dyDescent="0.35">
      <c r="G63" s="47">
        <v>0.59</v>
      </c>
      <c r="H63" s="48">
        <f t="shared" si="0"/>
        <v>1.1389830508474577</v>
      </c>
      <c r="I63" s="51">
        <f t="shared" si="1"/>
        <v>0.14237288135593221</v>
      </c>
      <c r="J63" s="49">
        <f t="shared" si="2"/>
        <v>0</v>
      </c>
    </row>
    <row r="64" spans="7:10" x14ac:dyDescent="0.35">
      <c r="G64" s="47">
        <v>0.6</v>
      </c>
      <c r="H64" s="48">
        <f t="shared" si="0"/>
        <v>1.1200000000000001</v>
      </c>
      <c r="I64" s="51">
        <f t="shared" si="1"/>
        <v>0.14000000000000001</v>
      </c>
      <c r="J64" s="49">
        <f t="shared" si="2"/>
        <v>0</v>
      </c>
    </row>
    <row r="65" spans="6:10" x14ac:dyDescent="0.35">
      <c r="G65" s="47">
        <v>0.61</v>
      </c>
      <c r="H65" s="48">
        <f t="shared" si="0"/>
        <v>1.1016393442622952</v>
      </c>
      <c r="I65" s="51">
        <f t="shared" si="1"/>
        <v>0.13770491803278689</v>
      </c>
      <c r="J65" s="49">
        <f t="shared" si="2"/>
        <v>0</v>
      </c>
    </row>
    <row r="66" spans="6:10" x14ac:dyDescent="0.35">
      <c r="G66" s="47">
        <v>0.62</v>
      </c>
      <c r="H66" s="48">
        <f t="shared" si="0"/>
        <v>1.0838709677419356</v>
      </c>
      <c r="I66" s="51">
        <f t="shared" si="1"/>
        <v>0.13548387096774195</v>
      </c>
      <c r="J66" s="49">
        <f t="shared" si="2"/>
        <v>0</v>
      </c>
    </row>
    <row r="67" spans="6:10" x14ac:dyDescent="0.35">
      <c r="G67" s="47">
        <v>0.63</v>
      </c>
      <c r="H67" s="48">
        <f t="shared" si="0"/>
        <v>1.0666666666666667</v>
      </c>
      <c r="I67" s="51">
        <f t="shared" si="1"/>
        <v>0.13333333333333333</v>
      </c>
      <c r="J67" s="49">
        <f t="shared" si="2"/>
        <v>0</v>
      </c>
    </row>
    <row r="68" spans="6:10" x14ac:dyDescent="0.35">
      <c r="F68" s="43" t="str">
        <f>+A5</f>
        <v>Ts</v>
      </c>
      <c r="G68" s="47">
        <v>0.64</v>
      </c>
      <c r="H68" s="48">
        <f t="shared" si="0"/>
        <v>1.05</v>
      </c>
      <c r="I68" s="51">
        <f t="shared" si="1"/>
        <v>0.13125000000000001</v>
      </c>
      <c r="J68" s="49">
        <f t="shared" si="2"/>
        <v>0</v>
      </c>
    </row>
    <row r="69" spans="6:10" x14ac:dyDescent="0.35">
      <c r="G69" s="47">
        <v>0.65</v>
      </c>
      <c r="H69" s="48">
        <f t="shared" si="0"/>
        <v>1.0338461538461539</v>
      </c>
      <c r="I69" s="51">
        <f t="shared" si="1"/>
        <v>0.12923076923076923</v>
      </c>
      <c r="J69" s="49">
        <f t="shared" si="2"/>
        <v>0</v>
      </c>
    </row>
    <row r="70" spans="6:10" x14ac:dyDescent="0.35">
      <c r="G70" s="47">
        <v>0.66</v>
      </c>
      <c r="H70" s="48">
        <f t="shared" ref="H70:H133" si="5">+IF(G70&lt;$B$6,$B$9*(0.4+0.6*G70/$B$6),IF(AND(G70&lt;=$B$5,$B$6&lt;=G70),$B$9,IF(AND($B$5&lt;G70,$B$4&gt;G70),$B$10/G70,$B$10*$B$4/G70^2)))</f>
        <v>1.0181818181818183</v>
      </c>
      <c r="I70" s="51">
        <f t="shared" ref="I70:I133" si="6">+H70/$B$14</f>
        <v>0.12727272727272729</v>
      </c>
      <c r="J70" s="49">
        <f t="shared" ref="J70:J133" si="7">+I70*$B$13</f>
        <v>0</v>
      </c>
    </row>
    <row r="71" spans="6:10" x14ac:dyDescent="0.35">
      <c r="G71" s="47">
        <v>0.67</v>
      </c>
      <c r="H71" s="48">
        <f t="shared" si="5"/>
        <v>1.0029850746268656</v>
      </c>
      <c r="I71" s="51">
        <f t="shared" si="6"/>
        <v>0.1253731343283582</v>
      </c>
      <c r="J71" s="49">
        <f t="shared" si="7"/>
        <v>0</v>
      </c>
    </row>
    <row r="72" spans="6:10" x14ac:dyDescent="0.35">
      <c r="G72" s="47">
        <v>0.68</v>
      </c>
      <c r="H72" s="48">
        <f t="shared" si="5"/>
        <v>0.9882352941176471</v>
      </c>
      <c r="I72" s="51">
        <f t="shared" si="6"/>
        <v>0.12352941176470589</v>
      </c>
      <c r="J72" s="49">
        <f t="shared" si="7"/>
        <v>0</v>
      </c>
    </row>
    <row r="73" spans="6:10" x14ac:dyDescent="0.35">
      <c r="G73" s="47">
        <v>0.69</v>
      </c>
      <c r="H73" s="48">
        <f t="shared" si="5"/>
        <v>0.97391304347826102</v>
      </c>
      <c r="I73" s="51">
        <f t="shared" si="6"/>
        <v>0.12173913043478263</v>
      </c>
      <c r="J73" s="49">
        <f t="shared" si="7"/>
        <v>0</v>
      </c>
    </row>
    <row r="74" spans="6:10" x14ac:dyDescent="0.35">
      <c r="G74" s="47">
        <v>0.7</v>
      </c>
      <c r="H74" s="48">
        <f t="shared" si="5"/>
        <v>0.96000000000000008</v>
      </c>
      <c r="I74" s="51">
        <f t="shared" si="6"/>
        <v>0.12000000000000001</v>
      </c>
      <c r="J74" s="49">
        <f t="shared" si="7"/>
        <v>0</v>
      </c>
    </row>
    <row r="75" spans="6:10" x14ac:dyDescent="0.35">
      <c r="G75" s="47">
        <v>0.71</v>
      </c>
      <c r="H75" s="48">
        <f t="shared" si="5"/>
        <v>0.94647887323943669</v>
      </c>
      <c r="I75" s="51">
        <f t="shared" si="6"/>
        <v>0.11830985915492959</v>
      </c>
      <c r="J75" s="49">
        <f t="shared" si="7"/>
        <v>0</v>
      </c>
    </row>
    <row r="76" spans="6:10" x14ac:dyDescent="0.35">
      <c r="G76" s="47">
        <v>0.72</v>
      </c>
      <c r="H76" s="48">
        <f t="shared" si="5"/>
        <v>0.93333333333333346</v>
      </c>
      <c r="I76" s="51">
        <f t="shared" si="6"/>
        <v>0.11666666666666668</v>
      </c>
      <c r="J76" s="49">
        <f t="shared" si="7"/>
        <v>0</v>
      </c>
    </row>
    <row r="77" spans="6:10" x14ac:dyDescent="0.35">
      <c r="G77" s="47">
        <v>0.73</v>
      </c>
      <c r="H77" s="48">
        <f t="shared" si="5"/>
        <v>0.92054794520547956</v>
      </c>
      <c r="I77" s="51">
        <f t="shared" si="6"/>
        <v>0.11506849315068494</v>
      </c>
      <c r="J77" s="49">
        <f t="shared" si="7"/>
        <v>0</v>
      </c>
    </row>
    <row r="78" spans="6:10" x14ac:dyDescent="0.35">
      <c r="G78" s="47">
        <v>0.74</v>
      </c>
      <c r="H78" s="48">
        <f t="shared" si="5"/>
        <v>0.90810810810810816</v>
      </c>
      <c r="I78" s="51">
        <f t="shared" si="6"/>
        <v>0.11351351351351352</v>
      </c>
      <c r="J78" s="49">
        <f t="shared" si="7"/>
        <v>0</v>
      </c>
    </row>
    <row r="79" spans="6:10" x14ac:dyDescent="0.35">
      <c r="G79" s="47">
        <v>0.75</v>
      </c>
      <c r="H79" s="48">
        <f t="shared" si="5"/>
        <v>0.89600000000000002</v>
      </c>
      <c r="I79" s="51">
        <f t="shared" si="6"/>
        <v>0.112</v>
      </c>
      <c r="J79" s="49">
        <f t="shared" si="7"/>
        <v>0</v>
      </c>
    </row>
    <row r="80" spans="6:10" x14ac:dyDescent="0.35">
      <c r="G80" s="47">
        <v>0.76</v>
      </c>
      <c r="H80" s="48">
        <f t="shared" si="5"/>
        <v>0.88421052631578956</v>
      </c>
      <c r="I80" s="51">
        <f t="shared" si="6"/>
        <v>0.11052631578947369</v>
      </c>
      <c r="J80" s="49">
        <f t="shared" si="7"/>
        <v>0</v>
      </c>
    </row>
    <row r="81" spans="7:10" x14ac:dyDescent="0.35">
      <c r="G81" s="47">
        <v>0.77</v>
      </c>
      <c r="H81" s="48">
        <f t="shared" si="5"/>
        <v>0.8727272727272728</v>
      </c>
      <c r="I81" s="51">
        <f t="shared" si="6"/>
        <v>0.1090909090909091</v>
      </c>
      <c r="J81" s="49">
        <f t="shared" si="7"/>
        <v>0</v>
      </c>
    </row>
    <row r="82" spans="7:10" x14ac:dyDescent="0.35">
      <c r="G82" s="47">
        <v>0.78</v>
      </c>
      <c r="H82" s="48">
        <f t="shared" si="5"/>
        <v>0.86153846153846159</v>
      </c>
      <c r="I82" s="51">
        <f t="shared" si="6"/>
        <v>0.1076923076923077</v>
      </c>
      <c r="J82" s="49">
        <f t="shared" si="7"/>
        <v>0</v>
      </c>
    </row>
    <row r="83" spans="7:10" x14ac:dyDescent="0.35">
      <c r="G83" s="47">
        <v>0.79</v>
      </c>
      <c r="H83" s="48">
        <f t="shared" si="5"/>
        <v>0.85063291139240504</v>
      </c>
      <c r="I83" s="51">
        <f t="shared" si="6"/>
        <v>0.10632911392405063</v>
      </c>
      <c r="J83" s="49">
        <f t="shared" si="7"/>
        <v>0</v>
      </c>
    </row>
    <row r="84" spans="7:10" x14ac:dyDescent="0.35">
      <c r="G84" s="47">
        <v>0.8</v>
      </c>
      <c r="H84" s="48">
        <f t="shared" si="5"/>
        <v>0.84</v>
      </c>
      <c r="I84" s="51">
        <f t="shared" si="6"/>
        <v>0.105</v>
      </c>
      <c r="J84" s="49">
        <f t="shared" si="7"/>
        <v>0</v>
      </c>
    </row>
    <row r="85" spans="7:10" x14ac:dyDescent="0.35">
      <c r="G85" s="47">
        <v>0.81</v>
      </c>
      <c r="H85" s="48">
        <f t="shared" si="5"/>
        <v>0.82962962962962961</v>
      </c>
      <c r="I85" s="51">
        <f t="shared" si="6"/>
        <v>0.1037037037037037</v>
      </c>
      <c r="J85" s="49">
        <f t="shared" si="7"/>
        <v>0</v>
      </c>
    </row>
    <row r="86" spans="7:10" x14ac:dyDescent="0.35">
      <c r="G86" s="47">
        <v>0.82</v>
      </c>
      <c r="H86" s="48">
        <f t="shared" si="5"/>
        <v>0.81951219512195128</v>
      </c>
      <c r="I86" s="51">
        <f t="shared" si="6"/>
        <v>0.10243902439024391</v>
      </c>
      <c r="J86" s="49">
        <f t="shared" si="7"/>
        <v>0</v>
      </c>
    </row>
    <row r="87" spans="7:10" x14ac:dyDescent="0.35">
      <c r="G87" s="47">
        <v>0.83</v>
      </c>
      <c r="H87" s="48">
        <f t="shared" si="5"/>
        <v>0.80963855421686759</v>
      </c>
      <c r="I87" s="51">
        <f t="shared" si="6"/>
        <v>0.10120481927710845</v>
      </c>
      <c r="J87" s="49">
        <f t="shared" si="7"/>
        <v>0</v>
      </c>
    </row>
    <row r="88" spans="7:10" x14ac:dyDescent="0.35">
      <c r="G88" s="47">
        <v>0.84</v>
      </c>
      <c r="H88" s="48">
        <f t="shared" si="5"/>
        <v>0.8</v>
      </c>
      <c r="I88" s="51">
        <f t="shared" si="6"/>
        <v>0.1</v>
      </c>
      <c r="J88" s="49">
        <f t="shared" si="7"/>
        <v>0</v>
      </c>
    </row>
    <row r="89" spans="7:10" x14ac:dyDescent="0.35">
      <c r="G89" s="47">
        <v>0.85</v>
      </c>
      <c r="H89" s="48">
        <f t="shared" si="5"/>
        <v>0.7905882352941177</v>
      </c>
      <c r="I89" s="51">
        <f t="shared" si="6"/>
        <v>9.8823529411764713E-2</v>
      </c>
      <c r="J89" s="49">
        <f t="shared" si="7"/>
        <v>0</v>
      </c>
    </row>
    <row r="90" spans="7:10" x14ac:dyDescent="0.35">
      <c r="G90" s="47">
        <v>0.86</v>
      </c>
      <c r="H90" s="48">
        <f t="shared" si="5"/>
        <v>0.7813953488372094</v>
      </c>
      <c r="I90" s="51">
        <f t="shared" si="6"/>
        <v>9.7674418604651175E-2</v>
      </c>
      <c r="J90" s="49">
        <f t="shared" si="7"/>
        <v>0</v>
      </c>
    </row>
    <row r="91" spans="7:10" x14ac:dyDescent="0.35">
      <c r="G91" s="47">
        <v>0.87</v>
      </c>
      <c r="H91" s="48">
        <f t="shared" si="5"/>
        <v>0.77241379310344838</v>
      </c>
      <c r="I91" s="51">
        <f t="shared" si="6"/>
        <v>9.6551724137931047E-2</v>
      </c>
      <c r="J91" s="49">
        <f t="shared" si="7"/>
        <v>0</v>
      </c>
    </row>
    <row r="92" spans="7:10" x14ac:dyDescent="0.35">
      <c r="G92" s="47">
        <v>0.88</v>
      </c>
      <c r="H92" s="48">
        <f t="shared" si="5"/>
        <v>0.76363636363636367</v>
      </c>
      <c r="I92" s="51">
        <f t="shared" si="6"/>
        <v>9.5454545454545459E-2</v>
      </c>
      <c r="J92" s="49">
        <f t="shared" si="7"/>
        <v>0</v>
      </c>
    </row>
    <row r="93" spans="7:10" x14ac:dyDescent="0.35">
      <c r="G93" s="47">
        <v>0.89</v>
      </c>
      <c r="H93" s="48">
        <f t="shared" si="5"/>
        <v>0.75505617977528094</v>
      </c>
      <c r="I93" s="51">
        <f t="shared" si="6"/>
        <v>9.4382022471910118E-2</v>
      </c>
      <c r="J93" s="49">
        <f t="shared" si="7"/>
        <v>0</v>
      </c>
    </row>
    <row r="94" spans="7:10" x14ac:dyDescent="0.35">
      <c r="G94" s="47">
        <v>0.9</v>
      </c>
      <c r="H94" s="48">
        <f t="shared" si="5"/>
        <v>0.7466666666666667</v>
      </c>
      <c r="I94" s="51">
        <f t="shared" si="6"/>
        <v>9.3333333333333338E-2</v>
      </c>
      <c r="J94" s="49">
        <f t="shared" si="7"/>
        <v>0</v>
      </c>
    </row>
    <row r="95" spans="7:10" x14ac:dyDescent="0.35">
      <c r="G95" s="47">
        <v>0.91</v>
      </c>
      <c r="H95" s="48">
        <f t="shared" si="5"/>
        <v>0.7384615384615385</v>
      </c>
      <c r="I95" s="51">
        <f t="shared" si="6"/>
        <v>9.2307692307692313E-2</v>
      </c>
      <c r="J95" s="49">
        <f t="shared" si="7"/>
        <v>0</v>
      </c>
    </row>
    <row r="96" spans="7:10" x14ac:dyDescent="0.35">
      <c r="G96" s="47">
        <v>0.92</v>
      </c>
      <c r="H96" s="48">
        <f t="shared" si="5"/>
        <v>0.73043478260869565</v>
      </c>
      <c r="I96" s="51">
        <f t="shared" si="6"/>
        <v>9.1304347826086957E-2</v>
      </c>
      <c r="J96" s="49">
        <f t="shared" si="7"/>
        <v>0</v>
      </c>
    </row>
    <row r="97" spans="7:10" x14ac:dyDescent="0.35">
      <c r="G97" s="47">
        <v>0.93</v>
      </c>
      <c r="H97" s="48">
        <f t="shared" si="5"/>
        <v>0.72258064516129028</v>
      </c>
      <c r="I97" s="51">
        <f t="shared" si="6"/>
        <v>9.0322580645161285E-2</v>
      </c>
      <c r="J97" s="49">
        <f t="shared" si="7"/>
        <v>0</v>
      </c>
    </row>
    <row r="98" spans="7:10" x14ac:dyDescent="0.35">
      <c r="G98" s="47">
        <v>0.94</v>
      </c>
      <c r="H98" s="48">
        <f t="shared" si="5"/>
        <v>0.71489361702127663</v>
      </c>
      <c r="I98" s="51">
        <f t="shared" si="6"/>
        <v>8.9361702127659579E-2</v>
      </c>
      <c r="J98" s="49">
        <f t="shared" si="7"/>
        <v>0</v>
      </c>
    </row>
    <row r="99" spans="7:10" x14ac:dyDescent="0.35">
      <c r="G99" s="47">
        <v>0.95</v>
      </c>
      <c r="H99" s="48">
        <f t="shared" si="5"/>
        <v>0.70736842105263165</v>
      </c>
      <c r="I99" s="51">
        <f t="shared" si="6"/>
        <v>8.8421052631578956E-2</v>
      </c>
      <c r="J99" s="49">
        <f t="shared" si="7"/>
        <v>0</v>
      </c>
    </row>
    <row r="100" spans="7:10" x14ac:dyDescent="0.35">
      <c r="G100" s="47">
        <v>0.96</v>
      </c>
      <c r="H100" s="48">
        <f t="shared" si="5"/>
        <v>0.70000000000000007</v>
      </c>
      <c r="I100" s="51">
        <f t="shared" si="6"/>
        <v>8.7500000000000008E-2</v>
      </c>
      <c r="J100" s="49">
        <f t="shared" si="7"/>
        <v>0</v>
      </c>
    </row>
    <row r="101" spans="7:10" x14ac:dyDescent="0.35">
      <c r="G101" s="47">
        <v>0.97</v>
      </c>
      <c r="H101" s="48">
        <f t="shared" si="5"/>
        <v>0.69278350515463927</v>
      </c>
      <c r="I101" s="51">
        <f t="shared" si="6"/>
        <v>8.6597938144329908E-2</v>
      </c>
      <c r="J101" s="49">
        <f t="shared" si="7"/>
        <v>0</v>
      </c>
    </row>
    <row r="102" spans="7:10" x14ac:dyDescent="0.35">
      <c r="G102" s="47">
        <v>0.98</v>
      </c>
      <c r="H102" s="48">
        <f t="shared" si="5"/>
        <v>0.68571428571428572</v>
      </c>
      <c r="I102" s="51">
        <f t="shared" si="6"/>
        <v>8.5714285714285715E-2</v>
      </c>
      <c r="J102" s="49">
        <f t="shared" si="7"/>
        <v>0</v>
      </c>
    </row>
    <row r="103" spans="7:10" x14ac:dyDescent="0.35">
      <c r="G103" s="47">
        <v>0.99</v>
      </c>
      <c r="H103" s="48">
        <f t="shared" si="5"/>
        <v>0.67878787878787883</v>
      </c>
      <c r="I103" s="51">
        <f t="shared" si="6"/>
        <v>8.4848484848484854E-2</v>
      </c>
      <c r="J103" s="49">
        <f t="shared" si="7"/>
        <v>0</v>
      </c>
    </row>
    <row r="104" spans="7:10" x14ac:dyDescent="0.35">
      <c r="G104" s="47">
        <v>1</v>
      </c>
      <c r="H104" s="48">
        <f t="shared" si="5"/>
        <v>0.67200000000000004</v>
      </c>
      <c r="I104" s="51">
        <f t="shared" si="6"/>
        <v>8.4000000000000005E-2</v>
      </c>
      <c r="J104" s="49">
        <f t="shared" si="7"/>
        <v>0</v>
      </c>
    </row>
    <row r="105" spans="7:10" x14ac:dyDescent="0.35">
      <c r="G105" s="47">
        <v>1.01</v>
      </c>
      <c r="H105" s="48">
        <f t="shared" si="5"/>
        <v>0.66534653465346538</v>
      </c>
      <c r="I105" s="51">
        <f t="shared" si="6"/>
        <v>8.3168316831683173E-2</v>
      </c>
      <c r="J105" s="49">
        <f t="shared" si="7"/>
        <v>0</v>
      </c>
    </row>
    <row r="106" spans="7:10" x14ac:dyDescent="0.35">
      <c r="G106" s="47">
        <v>1.02</v>
      </c>
      <c r="H106" s="48">
        <f t="shared" si="5"/>
        <v>0.6588235294117647</v>
      </c>
      <c r="I106" s="51">
        <f t="shared" si="6"/>
        <v>8.2352941176470587E-2</v>
      </c>
      <c r="J106" s="49">
        <f t="shared" si="7"/>
        <v>0</v>
      </c>
    </row>
    <row r="107" spans="7:10" x14ac:dyDescent="0.35">
      <c r="G107" s="47">
        <v>1.03</v>
      </c>
      <c r="H107" s="48">
        <f t="shared" si="5"/>
        <v>0.65242718446601944</v>
      </c>
      <c r="I107" s="51">
        <f t="shared" si="6"/>
        <v>8.155339805825243E-2</v>
      </c>
      <c r="J107" s="49">
        <f t="shared" si="7"/>
        <v>0</v>
      </c>
    </row>
    <row r="108" spans="7:10" x14ac:dyDescent="0.35">
      <c r="G108" s="47">
        <v>1.04</v>
      </c>
      <c r="H108" s="48">
        <f t="shared" si="5"/>
        <v>0.64615384615384619</v>
      </c>
      <c r="I108" s="51">
        <f t="shared" si="6"/>
        <v>8.0769230769230774E-2</v>
      </c>
      <c r="J108" s="49">
        <f t="shared" si="7"/>
        <v>0</v>
      </c>
    </row>
    <row r="109" spans="7:10" x14ac:dyDescent="0.35">
      <c r="G109" s="47">
        <v>1.05</v>
      </c>
      <c r="H109" s="48">
        <f t="shared" si="5"/>
        <v>0.64</v>
      </c>
      <c r="I109" s="51">
        <f t="shared" si="6"/>
        <v>0.08</v>
      </c>
      <c r="J109" s="49">
        <f t="shared" si="7"/>
        <v>0</v>
      </c>
    </row>
    <row r="110" spans="7:10" x14ac:dyDescent="0.35">
      <c r="G110" s="47">
        <v>1.06</v>
      </c>
      <c r="H110" s="48">
        <f t="shared" si="5"/>
        <v>0.63396226415094337</v>
      </c>
      <c r="I110" s="51">
        <f t="shared" si="6"/>
        <v>7.9245283018867921E-2</v>
      </c>
      <c r="J110" s="49">
        <f t="shared" si="7"/>
        <v>0</v>
      </c>
    </row>
    <row r="111" spans="7:10" x14ac:dyDescent="0.35">
      <c r="G111" s="47">
        <v>1.07</v>
      </c>
      <c r="H111" s="48">
        <f t="shared" si="5"/>
        <v>0.62803738317757007</v>
      </c>
      <c r="I111" s="51">
        <f t="shared" si="6"/>
        <v>7.8504672897196259E-2</v>
      </c>
      <c r="J111" s="49">
        <f t="shared" si="7"/>
        <v>0</v>
      </c>
    </row>
    <row r="112" spans="7:10" x14ac:dyDescent="0.35">
      <c r="G112" s="47">
        <v>1.08</v>
      </c>
      <c r="H112" s="48">
        <f t="shared" si="5"/>
        <v>0.62222222222222223</v>
      </c>
      <c r="I112" s="51">
        <f t="shared" si="6"/>
        <v>7.7777777777777779E-2</v>
      </c>
      <c r="J112" s="49">
        <f t="shared" si="7"/>
        <v>0</v>
      </c>
    </row>
    <row r="113" spans="7:10" x14ac:dyDescent="0.35">
      <c r="G113" s="47">
        <v>1.0900000000000001</v>
      </c>
      <c r="H113" s="48">
        <f t="shared" si="5"/>
        <v>0.61651376146788994</v>
      </c>
      <c r="I113" s="51">
        <f t="shared" si="6"/>
        <v>7.7064220183486243E-2</v>
      </c>
      <c r="J113" s="49">
        <f t="shared" si="7"/>
        <v>0</v>
      </c>
    </row>
    <row r="114" spans="7:10" x14ac:dyDescent="0.35">
      <c r="G114" s="47">
        <v>1.1000000000000001</v>
      </c>
      <c r="H114" s="48">
        <f t="shared" si="5"/>
        <v>0.61090909090909085</v>
      </c>
      <c r="I114" s="51">
        <f t="shared" si="6"/>
        <v>7.6363636363636356E-2</v>
      </c>
      <c r="J114" s="49">
        <f t="shared" si="7"/>
        <v>0</v>
      </c>
    </row>
    <row r="115" spans="7:10" x14ac:dyDescent="0.35">
      <c r="G115" s="47">
        <v>1.1100000000000001</v>
      </c>
      <c r="H115" s="48">
        <f t="shared" si="5"/>
        <v>0.60540540540540544</v>
      </c>
      <c r="I115" s="51">
        <f t="shared" si="6"/>
        <v>7.567567567567568E-2</v>
      </c>
      <c r="J115" s="49">
        <f t="shared" si="7"/>
        <v>0</v>
      </c>
    </row>
    <row r="116" spans="7:10" x14ac:dyDescent="0.35">
      <c r="G116" s="47">
        <v>1.1200000000000001</v>
      </c>
      <c r="H116" s="48">
        <f t="shared" si="5"/>
        <v>0.6</v>
      </c>
      <c r="I116" s="51">
        <f t="shared" si="6"/>
        <v>7.4999999999999997E-2</v>
      </c>
      <c r="J116" s="49">
        <f t="shared" si="7"/>
        <v>0</v>
      </c>
    </row>
    <row r="117" spans="7:10" x14ac:dyDescent="0.35">
      <c r="G117" s="47">
        <v>1.1299999999999999</v>
      </c>
      <c r="H117" s="48">
        <f t="shared" si="5"/>
        <v>0.59469026548672577</v>
      </c>
      <c r="I117" s="51">
        <f t="shared" si="6"/>
        <v>7.4336283185840721E-2</v>
      </c>
      <c r="J117" s="49">
        <f t="shared" si="7"/>
        <v>0</v>
      </c>
    </row>
    <row r="118" spans="7:10" x14ac:dyDescent="0.35">
      <c r="G118" s="47">
        <v>1.1399999999999999</v>
      </c>
      <c r="H118" s="48">
        <f t="shared" si="5"/>
        <v>0.58947368421052637</v>
      </c>
      <c r="I118" s="51">
        <f t="shared" si="6"/>
        <v>7.3684210526315796E-2</v>
      </c>
      <c r="J118" s="49">
        <f t="shared" si="7"/>
        <v>0</v>
      </c>
    </row>
    <row r="119" spans="7:10" x14ac:dyDescent="0.35">
      <c r="G119" s="47">
        <v>1.1499999999999999</v>
      </c>
      <c r="H119" s="48">
        <f t="shared" si="5"/>
        <v>0.58434782608695657</v>
      </c>
      <c r="I119" s="51">
        <f t="shared" si="6"/>
        <v>7.3043478260869571E-2</v>
      </c>
      <c r="J119" s="49">
        <f t="shared" si="7"/>
        <v>0</v>
      </c>
    </row>
    <row r="120" spans="7:10" x14ac:dyDescent="0.35">
      <c r="G120" s="47">
        <v>1.1599999999999999</v>
      </c>
      <c r="H120" s="48">
        <f t="shared" si="5"/>
        <v>0.57931034482758625</v>
      </c>
      <c r="I120" s="51">
        <f t="shared" si="6"/>
        <v>7.2413793103448282E-2</v>
      </c>
      <c r="J120" s="49">
        <f t="shared" si="7"/>
        <v>0</v>
      </c>
    </row>
    <row r="121" spans="7:10" x14ac:dyDescent="0.35">
      <c r="G121" s="47">
        <v>1.17</v>
      </c>
      <c r="H121" s="48">
        <f t="shared" si="5"/>
        <v>0.57435897435897443</v>
      </c>
      <c r="I121" s="51">
        <f t="shared" si="6"/>
        <v>7.1794871794871803E-2</v>
      </c>
      <c r="J121" s="49">
        <f t="shared" si="7"/>
        <v>0</v>
      </c>
    </row>
    <row r="122" spans="7:10" x14ac:dyDescent="0.35">
      <c r="G122" s="47">
        <v>1.18</v>
      </c>
      <c r="H122" s="48">
        <f t="shared" si="5"/>
        <v>0.56949152542372883</v>
      </c>
      <c r="I122" s="51">
        <f t="shared" si="6"/>
        <v>7.1186440677966104E-2</v>
      </c>
      <c r="J122" s="49">
        <f t="shared" si="7"/>
        <v>0</v>
      </c>
    </row>
    <row r="123" spans="7:10" x14ac:dyDescent="0.35">
      <c r="G123" s="47">
        <v>1.19</v>
      </c>
      <c r="H123" s="48">
        <f t="shared" si="5"/>
        <v>0.56470588235294128</v>
      </c>
      <c r="I123" s="51">
        <f t="shared" si="6"/>
        <v>7.058823529411766E-2</v>
      </c>
      <c r="J123" s="49">
        <f t="shared" si="7"/>
        <v>0</v>
      </c>
    </row>
    <row r="124" spans="7:10" x14ac:dyDescent="0.35">
      <c r="G124" s="47">
        <v>1.2</v>
      </c>
      <c r="H124" s="48">
        <f t="shared" si="5"/>
        <v>0.56000000000000005</v>
      </c>
      <c r="I124" s="51">
        <f t="shared" si="6"/>
        <v>7.0000000000000007E-2</v>
      </c>
      <c r="J124" s="49">
        <f t="shared" si="7"/>
        <v>0</v>
      </c>
    </row>
    <row r="125" spans="7:10" x14ac:dyDescent="0.35">
      <c r="G125" s="47">
        <v>1.21</v>
      </c>
      <c r="H125" s="48">
        <f t="shared" si="5"/>
        <v>0.55537190082644639</v>
      </c>
      <c r="I125" s="51">
        <f t="shared" si="6"/>
        <v>6.9421487603305798E-2</v>
      </c>
      <c r="J125" s="49">
        <f t="shared" si="7"/>
        <v>0</v>
      </c>
    </row>
    <row r="126" spans="7:10" x14ac:dyDescent="0.35">
      <c r="G126" s="47">
        <v>1.22</v>
      </c>
      <c r="H126" s="48">
        <f t="shared" si="5"/>
        <v>0.55081967213114758</v>
      </c>
      <c r="I126" s="51">
        <f t="shared" si="6"/>
        <v>6.8852459016393447E-2</v>
      </c>
      <c r="J126" s="49">
        <f t="shared" si="7"/>
        <v>0</v>
      </c>
    </row>
    <row r="127" spans="7:10" x14ac:dyDescent="0.35">
      <c r="G127" s="47">
        <v>1.23</v>
      </c>
      <c r="H127" s="48">
        <f t="shared" si="5"/>
        <v>0.54634146341463419</v>
      </c>
      <c r="I127" s="51">
        <f t="shared" si="6"/>
        <v>6.8292682926829273E-2</v>
      </c>
      <c r="J127" s="49">
        <f t="shared" si="7"/>
        <v>0</v>
      </c>
    </row>
    <row r="128" spans="7:10" x14ac:dyDescent="0.35">
      <c r="G128" s="47">
        <v>1.24</v>
      </c>
      <c r="H128" s="48">
        <f t="shared" si="5"/>
        <v>0.54193548387096779</v>
      </c>
      <c r="I128" s="51">
        <f t="shared" si="6"/>
        <v>6.7741935483870974E-2</v>
      </c>
      <c r="J128" s="49">
        <f t="shared" si="7"/>
        <v>0</v>
      </c>
    </row>
    <row r="129" spans="7:10" x14ac:dyDescent="0.35">
      <c r="G129" s="47">
        <v>1.25</v>
      </c>
      <c r="H129" s="48">
        <f t="shared" si="5"/>
        <v>0.53760000000000008</v>
      </c>
      <c r="I129" s="51">
        <f t="shared" si="6"/>
        <v>6.720000000000001E-2</v>
      </c>
      <c r="J129" s="49">
        <f t="shared" si="7"/>
        <v>0</v>
      </c>
    </row>
    <row r="130" spans="7:10" x14ac:dyDescent="0.35">
      <c r="G130" s="47">
        <v>1.26</v>
      </c>
      <c r="H130" s="48">
        <f t="shared" si="5"/>
        <v>0.53333333333333333</v>
      </c>
      <c r="I130" s="51">
        <f t="shared" si="6"/>
        <v>6.6666666666666666E-2</v>
      </c>
      <c r="J130" s="49">
        <f t="shared" si="7"/>
        <v>0</v>
      </c>
    </row>
    <row r="131" spans="7:10" x14ac:dyDescent="0.35">
      <c r="G131" s="47">
        <v>1.27</v>
      </c>
      <c r="H131" s="48">
        <f t="shared" si="5"/>
        <v>0.52913385826771653</v>
      </c>
      <c r="I131" s="51">
        <f t="shared" si="6"/>
        <v>6.6141732283464566E-2</v>
      </c>
      <c r="J131" s="49">
        <f t="shared" si="7"/>
        <v>0</v>
      </c>
    </row>
    <row r="132" spans="7:10" x14ac:dyDescent="0.35">
      <c r="G132" s="47">
        <v>1.28</v>
      </c>
      <c r="H132" s="48">
        <f t="shared" si="5"/>
        <v>0.52500000000000002</v>
      </c>
      <c r="I132" s="51">
        <f t="shared" si="6"/>
        <v>6.5625000000000003E-2</v>
      </c>
      <c r="J132" s="49">
        <f t="shared" si="7"/>
        <v>0</v>
      </c>
    </row>
    <row r="133" spans="7:10" x14ac:dyDescent="0.35">
      <c r="G133" s="47">
        <v>1.29</v>
      </c>
      <c r="H133" s="48">
        <f t="shared" si="5"/>
        <v>0.52093023255813953</v>
      </c>
      <c r="I133" s="51">
        <f t="shared" si="6"/>
        <v>6.5116279069767441E-2</v>
      </c>
      <c r="J133" s="49">
        <f t="shared" si="7"/>
        <v>0</v>
      </c>
    </row>
    <row r="134" spans="7:10" x14ac:dyDescent="0.35">
      <c r="G134" s="47">
        <v>1.3</v>
      </c>
      <c r="H134" s="48">
        <f t="shared" ref="H134:H197" si="8">+IF(G134&lt;$B$6,$B$9*(0.4+0.6*G134/$B$6),IF(AND(G134&lt;=$B$5,$B$6&lt;=G134),$B$9,IF(AND($B$5&lt;G134,$B$4&gt;G134),$B$10/G134,$B$10*$B$4/G134^2)))</f>
        <v>0.51692307692307693</v>
      </c>
      <c r="I134" s="51">
        <f t="shared" ref="I134:I197" si="9">+H134/$B$14</f>
        <v>6.4615384615384616E-2</v>
      </c>
      <c r="J134" s="49">
        <f t="shared" ref="J134:J197" si="10">+I134*$B$13</f>
        <v>0</v>
      </c>
    </row>
    <row r="135" spans="7:10" x14ac:dyDescent="0.35">
      <c r="G135" s="47">
        <v>1.31</v>
      </c>
      <c r="H135" s="48">
        <f t="shared" si="8"/>
        <v>0.51297709923664125</v>
      </c>
      <c r="I135" s="51">
        <f t="shared" si="9"/>
        <v>6.4122137404580157E-2</v>
      </c>
      <c r="J135" s="49">
        <f t="shared" si="10"/>
        <v>0</v>
      </c>
    </row>
    <row r="136" spans="7:10" x14ac:dyDescent="0.35">
      <c r="G136" s="47">
        <v>1.32</v>
      </c>
      <c r="H136" s="48">
        <f t="shared" si="8"/>
        <v>0.50909090909090915</v>
      </c>
      <c r="I136" s="51">
        <f t="shared" si="9"/>
        <v>6.3636363636363644E-2</v>
      </c>
      <c r="J136" s="49">
        <f t="shared" si="10"/>
        <v>0</v>
      </c>
    </row>
    <row r="137" spans="7:10" x14ac:dyDescent="0.35">
      <c r="G137" s="47">
        <v>1.33</v>
      </c>
      <c r="H137" s="48">
        <f t="shared" si="8"/>
        <v>0.50526315789473686</v>
      </c>
      <c r="I137" s="51">
        <f t="shared" si="9"/>
        <v>6.3157894736842107E-2</v>
      </c>
      <c r="J137" s="49">
        <f t="shared" si="10"/>
        <v>0</v>
      </c>
    </row>
    <row r="138" spans="7:10" x14ac:dyDescent="0.35">
      <c r="G138" s="47">
        <v>1.34</v>
      </c>
      <c r="H138" s="48">
        <f t="shared" si="8"/>
        <v>0.5014925373134328</v>
      </c>
      <c r="I138" s="51">
        <f t="shared" si="9"/>
        <v>6.2686567164179099E-2</v>
      </c>
      <c r="J138" s="49">
        <f t="shared" si="10"/>
        <v>0</v>
      </c>
    </row>
    <row r="139" spans="7:10" x14ac:dyDescent="0.35">
      <c r="G139" s="47">
        <v>1.35</v>
      </c>
      <c r="H139" s="48">
        <f t="shared" si="8"/>
        <v>0.49777777777777776</v>
      </c>
      <c r="I139" s="51">
        <f t="shared" si="9"/>
        <v>6.222222222222222E-2</v>
      </c>
      <c r="J139" s="49">
        <f t="shared" si="10"/>
        <v>0</v>
      </c>
    </row>
    <row r="140" spans="7:10" x14ac:dyDescent="0.35">
      <c r="G140" s="47">
        <v>1.36</v>
      </c>
      <c r="H140" s="48">
        <f t="shared" si="8"/>
        <v>0.49411764705882355</v>
      </c>
      <c r="I140" s="51">
        <f t="shared" si="9"/>
        <v>6.1764705882352944E-2</v>
      </c>
      <c r="J140" s="49">
        <f t="shared" si="10"/>
        <v>0</v>
      </c>
    </row>
    <row r="141" spans="7:10" x14ac:dyDescent="0.35">
      <c r="G141" s="47">
        <v>1.37</v>
      </c>
      <c r="H141" s="48">
        <f t="shared" si="8"/>
        <v>0.49051094890510949</v>
      </c>
      <c r="I141" s="51">
        <f t="shared" si="9"/>
        <v>6.1313868613138686E-2</v>
      </c>
      <c r="J141" s="49">
        <f t="shared" si="10"/>
        <v>0</v>
      </c>
    </row>
    <row r="142" spans="7:10" x14ac:dyDescent="0.35">
      <c r="G142" s="47">
        <v>1.38</v>
      </c>
      <c r="H142" s="48">
        <f t="shared" si="8"/>
        <v>0.48695652173913051</v>
      </c>
      <c r="I142" s="51">
        <f t="shared" si="9"/>
        <v>6.0869565217391314E-2</v>
      </c>
      <c r="J142" s="49">
        <f t="shared" si="10"/>
        <v>0</v>
      </c>
    </row>
    <row r="143" spans="7:10" x14ac:dyDescent="0.35">
      <c r="G143" s="47">
        <v>1.39</v>
      </c>
      <c r="H143" s="48">
        <f t="shared" si="8"/>
        <v>0.48345323741007201</v>
      </c>
      <c r="I143" s="51">
        <f t="shared" si="9"/>
        <v>6.0431654676259002E-2</v>
      </c>
      <c r="J143" s="49">
        <f t="shared" si="10"/>
        <v>0</v>
      </c>
    </row>
    <row r="144" spans="7:10" x14ac:dyDescent="0.35">
      <c r="G144" s="47">
        <v>1.4</v>
      </c>
      <c r="H144" s="48">
        <f t="shared" si="8"/>
        <v>0.48000000000000004</v>
      </c>
      <c r="I144" s="51">
        <f t="shared" si="9"/>
        <v>6.0000000000000005E-2</v>
      </c>
      <c r="J144" s="49">
        <f t="shared" si="10"/>
        <v>0</v>
      </c>
    </row>
    <row r="145" spans="7:10" x14ac:dyDescent="0.35">
      <c r="G145" s="47">
        <v>1.41</v>
      </c>
      <c r="H145" s="48">
        <f t="shared" si="8"/>
        <v>0.47659574468085114</v>
      </c>
      <c r="I145" s="51">
        <f t="shared" si="9"/>
        <v>5.9574468085106393E-2</v>
      </c>
      <c r="J145" s="49">
        <f t="shared" si="10"/>
        <v>0</v>
      </c>
    </row>
    <row r="146" spans="7:10" x14ac:dyDescent="0.35">
      <c r="G146" s="47">
        <v>1.42</v>
      </c>
      <c r="H146" s="48">
        <f t="shared" si="8"/>
        <v>0.47323943661971835</v>
      </c>
      <c r="I146" s="51">
        <f t="shared" si="9"/>
        <v>5.9154929577464793E-2</v>
      </c>
      <c r="J146" s="49">
        <f t="shared" si="10"/>
        <v>0</v>
      </c>
    </row>
    <row r="147" spans="7:10" x14ac:dyDescent="0.35">
      <c r="G147" s="47">
        <v>1.43</v>
      </c>
      <c r="H147" s="48">
        <f t="shared" si="8"/>
        <v>0.46993006993006997</v>
      </c>
      <c r="I147" s="51">
        <f t="shared" si="9"/>
        <v>5.8741258741258746E-2</v>
      </c>
      <c r="J147" s="49">
        <f t="shared" si="10"/>
        <v>0</v>
      </c>
    </row>
    <row r="148" spans="7:10" x14ac:dyDescent="0.35">
      <c r="G148" s="47">
        <v>1.44</v>
      </c>
      <c r="H148" s="48">
        <f t="shared" si="8"/>
        <v>0.46666666666666673</v>
      </c>
      <c r="I148" s="51">
        <f t="shared" si="9"/>
        <v>5.8333333333333341E-2</v>
      </c>
      <c r="J148" s="49">
        <f t="shared" si="10"/>
        <v>0</v>
      </c>
    </row>
    <row r="149" spans="7:10" x14ac:dyDescent="0.35">
      <c r="G149" s="47">
        <v>1.45</v>
      </c>
      <c r="H149" s="48">
        <f t="shared" si="8"/>
        <v>0.46344827586206899</v>
      </c>
      <c r="I149" s="51">
        <f t="shared" si="9"/>
        <v>5.7931034482758624E-2</v>
      </c>
      <c r="J149" s="49">
        <f t="shared" si="10"/>
        <v>0</v>
      </c>
    </row>
    <row r="150" spans="7:10" x14ac:dyDescent="0.35">
      <c r="G150" s="47">
        <v>1.46</v>
      </c>
      <c r="H150" s="48">
        <f t="shared" si="8"/>
        <v>0.46027397260273978</v>
      </c>
      <c r="I150" s="51">
        <f t="shared" si="9"/>
        <v>5.7534246575342472E-2</v>
      </c>
      <c r="J150" s="49">
        <f t="shared" si="10"/>
        <v>0</v>
      </c>
    </row>
    <row r="151" spans="7:10" x14ac:dyDescent="0.35">
      <c r="G151" s="47">
        <v>1.47</v>
      </c>
      <c r="H151" s="48">
        <f t="shared" si="8"/>
        <v>0.45714285714285718</v>
      </c>
      <c r="I151" s="51">
        <f t="shared" si="9"/>
        <v>5.7142857142857148E-2</v>
      </c>
      <c r="J151" s="49">
        <f t="shared" si="10"/>
        <v>0</v>
      </c>
    </row>
    <row r="152" spans="7:10" x14ac:dyDescent="0.35">
      <c r="G152" s="47">
        <v>1.48</v>
      </c>
      <c r="H152" s="48">
        <f t="shared" si="8"/>
        <v>0.45405405405405408</v>
      </c>
      <c r="I152" s="51">
        <f t="shared" si="9"/>
        <v>5.675675675675676E-2</v>
      </c>
      <c r="J152" s="49">
        <f t="shared" si="10"/>
        <v>0</v>
      </c>
    </row>
    <row r="153" spans="7:10" x14ac:dyDescent="0.35">
      <c r="G153" s="47">
        <v>1.49</v>
      </c>
      <c r="H153" s="48">
        <f t="shared" si="8"/>
        <v>0.45100671140939602</v>
      </c>
      <c r="I153" s="51">
        <f t="shared" si="9"/>
        <v>5.6375838926174503E-2</v>
      </c>
      <c r="J153" s="49">
        <f t="shared" si="10"/>
        <v>0</v>
      </c>
    </row>
    <row r="154" spans="7:10" x14ac:dyDescent="0.35">
      <c r="G154" s="47">
        <v>1.5</v>
      </c>
      <c r="H154" s="48">
        <f t="shared" si="8"/>
        <v>0.44800000000000001</v>
      </c>
      <c r="I154" s="51">
        <f t="shared" si="9"/>
        <v>5.6000000000000001E-2</v>
      </c>
      <c r="J154" s="49">
        <f t="shared" si="10"/>
        <v>0</v>
      </c>
    </row>
    <row r="155" spans="7:10" x14ac:dyDescent="0.35">
      <c r="G155" s="47">
        <v>1.51</v>
      </c>
      <c r="H155" s="48">
        <f t="shared" si="8"/>
        <v>0.4450331125827815</v>
      </c>
      <c r="I155" s="51">
        <f t="shared" si="9"/>
        <v>5.5629139072847687E-2</v>
      </c>
      <c r="J155" s="49">
        <f t="shared" si="10"/>
        <v>0</v>
      </c>
    </row>
    <row r="156" spans="7:10" x14ac:dyDescent="0.35">
      <c r="G156" s="47">
        <v>1.52</v>
      </c>
      <c r="H156" s="48">
        <f t="shared" si="8"/>
        <v>0.44210526315789478</v>
      </c>
      <c r="I156" s="51">
        <f t="shared" si="9"/>
        <v>5.5263157894736847E-2</v>
      </c>
      <c r="J156" s="49">
        <f t="shared" si="10"/>
        <v>0</v>
      </c>
    </row>
    <row r="157" spans="7:10" x14ac:dyDescent="0.35">
      <c r="G157" s="47">
        <v>1.53</v>
      </c>
      <c r="H157" s="48">
        <f t="shared" si="8"/>
        <v>0.4392156862745098</v>
      </c>
      <c r="I157" s="51">
        <f t="shared" si="9"/>
        <v>5.4901960784313725E-2</v>
      </c>
      <c r="J157" s="49">
        <f t="shared" si="10"/>
        <v>0</v>
      </c>
    </row>
    <row r="158" spans="7:10" x14ac:dyDescent="0.35">
      <c r="G158" s="47">
        <v>1.54</v>
      </c>
      <c r="H158" s="48">
        <f t="shared" si="8"/>
        <v>0.4363636363636364</v>
      </c>
      <c r="I158" s="51">
        <f t="shared" si="9"/>
        <v>5.454545454545455E-2</v>
      </c>
      <c r="J158" s="49">
        <f t="shared" si="10"/>
        <v>0</v>
      </c>
    </row>
    <row r="159" spans="7:10" x14ac:dyDescent="0.35">
      <c r="G159" s="47">
        <v>1.55</v>
      </c>
      <c r="H159" s="48">
        <f t="shared" si="8"/>
        <v>0.43354838709677423</v>
      </c>
      <c r="I159" s="51">
        <f t="shared" si="9"/>
        <v>5.4193548387096779E-2</v>
      </c>
      <c r="J159" s="49">
        <f t="shared" si="10"/>
        <v>0</v>
      </c>
    </row>
    <row r="160" spans="7:10" x14ac:dyDescent="0.35">
      <c r="G160" s="47">
        <v>1.56</v>
      </c>
      <c r="H160" s="48">
        <f t="shared" si="8"/>
        <v>0.43076923076923079</v>
      </c>
      <c r="I160" s="51">
        <f t="shared" si="9"/>
        <v>5.3846153846153849E-2</v>
      </c>
      <c r="J160" s="49">
        <f t="shared" si="10"/>
        <v>0</v>
      </c>
    </row>
    <row r="161" spans="7:10" x14ac:dyDescent="0.35">
      <c r="G161" s="47">
        <v>1.57</v>
      </c>
      <c r="H161" s="48">
        <f t="shared" si="8"/>
        <v>0.42802547770700639</v>
      </c>
      <c r="I161" s="51">
        <f t="shared" si="9"/>
        <v>5.3503184713375798E-2</v>
      </c>
      <c r="J161" s="49">
        <f t="shared" si="10"/>
        <v>0</v>
      </c>
    </row>
    <row r="162" spans="7:10" x14ac:dyDescent="0.35">
      <c r="G162" s="47">
        <v>1.58</v>
      </c>
      <c r="H162" s="48">
        <f t="shared" si="8"/>
        <v>0.42531645569620252</v>
      </c>
      <c r="I162" s="51">
        <f t="shared" si="9"/>
        <v>5.3164556962025315E-2</v>
      </c>
      <c r="J162" s="49">
        <f t="shared" si="10"/>
        <v>0</v>
      </c>
    </row>
    <row r="163" spans="7:10" x14ac:dyDescent="0.35">
      <c r="G163" s="47">
        <v>1.59</v>
      </c>
      <c r="H163" s="48">
        <f t="shared" si="8"/>
        <v>0.42264150943396228</v>
      </c>
      <c r="I163" s="51">
        <f t="shared" si="9"/>
        <v>5.2830188679245285E-2</v>
      </c>
      <c r="J163" s="49">
        <f t="shared" si="10"/>
        <v>0</v>
      </c>
    </row>
    <row r="164" spans="7:10" x14ac:dyDescent="0.35">
      <c r="G164" s="47">
        <v>1.6</v>
      </c>
      <c r="H164" s="48">
        <f t="shared" si="8"/>
        <v>0.42</v>
      </c>
      <c r="I164" s="51">
        <f t="shared" si="9"/>
        <v>5.2499999999999998E-2</v>
      </c>
      <c r="J164" s="49">
        <f t="shared" si="10"/>
        <v>0</v>
      </c>
    </row>
    <row r="165" spans="7:10" x14ac:dyDescent="0.35">
      <c r="G165" s="47">
        <v>1.61</v>
      </c>
      <c r="H165" s="48">
        <f t="shared" si="8"/>
        <v>0.41739130434782606</v>
      </c>
      <c r="I165" s="51">
        <f t="shared" si="9"/>
        <v>5.2173913043478258E-2</v>
      </c>
      <c r="J165" s="49">
        <f t="shared" si="10"/>
        <v>0</v>
      </c>
    </row>
    <row r="166" spans="7:10" x14ac:dyDescent="0.35">
      <c r="G166" s="47">
        <v>1.62</v>
      </c>
      <c r="H166" s="48">
        <f t="shared" si="8"/>
        <v>0.4148148148148148</v>
      </c>
      <c r="I166" s="51">
        <f t="shared" si="9"/>
        <v>5.185185185185185E-2</v>
      </c>
      <c r="J166" s="49">
        <f t="shared" si="10"/>
        <v>0</v>
      </c>
    </row>
    <row r="167" spans="7:10" x14ac:dyDescent="0.35">
      <c r="G167" s="47">
        <v>1.63</v>
      </c>
      <c r="H167" s="48">
        <f t="shared" si="8"/>
        <v>0.41226993865030681</v>
      </c>
      <c r="I167" s="51">
        <f t="shared" si="9"/>
        <v>5.1533742331288351E-2</v>
      </c>
      <c r="J167" s="49">
        <f t="shared" si="10"/>
        <v>0</v>
      </c>
    </row>
    <row r="168" spans="7:10" x14ac:dyDescent="0.35">
      <c r="G168" s="47">
        <v>1.64</v>
      </c>
      <c r="H168" s="48">
        <f t="shared" si="8"/>
        <v>0.40975609756097564</v>
      </c>
      <c r="I168" s="51">
        <f t="shared" si="9"/>
        <v>5.1219512195121955E-2</v>
      </c>
      <c r="J168" s="49">
        <f t="shared" si="10"/>
        <v>0</v>
      </c>
    </row>
    <row r="169" spans="7:10" x14ac:dyDescent="0.35">
      <c r="G169" s="47">
        <v>1.65</v>
      </c>
      <c r="H169" s="48">
        <f t="shared" si="8"/>
        <v>0.40727272727272734</v>
      </c>
      <c r="I169" s="51">
        <f t="shared" si="9"/>
        <v>5.0909090909090918E-2</v>
      </c>
      <c r="J169" s="49">
        <f t="shared" si="10"/>
        <v>0</v>
      </c>
    </row>
    <row r="170" spans="7:10" x14ac:dyDescent="0.35">
      <c r="G170" s="47">
        <v>1.66</v>
      </c>
      <c r="H170" s="48">
        <f t="shared" si="8"/>
        <v>0.40481927710843379</v>
      </c>
      <c r="I170" s="51">
        <f t="shared" si="9"/>
        <v>5.0602409638554224E-2</v>
      </c>
      <c r="J170" s="49">
        <f t="shared" si="10"/>
        <v>0</v>
      </c>
    </row>
    <row r="171" spans="7:10" x14ac:dyDescent="0.35">
      <c r="G171" s="47">
        <v>1.67</v>
      </c>
      <c r="H171" s="48">
        <f t="shared" si="8"/>
        <v>0.40239520958083835</v>
      </c>
      <c r="I171" s="51">
        <f t="shared" si="9"/>
        <v>5.0299401197604794E-2</v>
      </c>
      <c r="J171" s="49">
        <f t="shared" si="10"/>
        <v>0</v>
      </c>
    </row>
    <row r="172" spans="7:10" x14ac:dyDescent="0.35">
      <c r="G172" s="47">
        <v>1.68</v>
      </c>
      <c r="H172" s="48">
        <f t="shared" si="8"/>
        <v>0.4</v>
      </c>
      <c r="I172" s="51">
        <f t="shared" si="9"/>
        <v>0.05</v>
      </c>
      <c r="J172" s="49">
        <f t="shared" si="10"/>
        <v>0</v>
      </c>
    </row>
    <row r="173" spans="7:10" x14ac:dyDescent="0.35">
      <c r="G173" s="47">
        <v>1.69</v>
      </c>
      <c r="H173" s="48">
        <f t="shared" si="8"/>
        <v>0.3976331360946746</v>
      </c>
      <c r="I173" s="51">
        <f t="shared" si="9"/>
        <v>4.9704142011834325E-2</v>
      </c>
      <c r="J173" s="49">
        <f t="shared" si="10"/>
        <v>0</v>
      </c>
    </row>
    <row r="174" spans="7:10" x14ac:dyDescent="0.35">
      <c r="G174" s="47">
        <v>1.7</v>
      </c>
      <c r="H174" s="48">
        <f t="shared" si="8"/>
        <v>0.39529411764705885</v>
      </c>
      <c r="I174" s="51">
        <f t="shared" si="9"/>
        <v>4.9411764705882356E-2</v>
      </c>
      <c r="J174" s="49">
        <f t="shared" si="10"/>
        <v>0</v>
      </c>
    </row>
    <row r="175" spans="7:10" x14ac:dyDescent="0.35">
      <c r="G175" s="47">
        <v>1.71</v>
      </c>
      <c r="H175" s="48">
        <f t="shared" si="8"/>
        <v>0.39298245614035093</v>
      </c>
      <c r="I175" s="51">
        <f t="shared" si="9"/>
        <v>4.9122807017543867E-2</v>
      </c>
      <c r="J175" s="49">
        <f t="shared" si="10"/>
        <v>0</v>
      </c>
    </row>
    <row r="176" spans="7:10" x14ac:dyDescent="0.35">
      <c r="G176" s="47">
        <v>1.72</v>
      </c>
      <c r="H176" s="48">
        <f t="shared" si="8"/>
        <v>0.3906976744186047</v>
      </c>
      <c r="I176" s="51">
        <f t="shared" si="9"/>
        <v>4.8837209302325588E-2</v>
      </c>
      <c r="J176" s="49">
        <f t="shared" si="10"/>
        <v>0</v>
      </c>
    </row>
    <row r="177" spans="7:10" x14ac:dyDescent="0.35">
      <c r="G177" s="47">
        <v>1.73</v>
      </c>
      <c r="H177" s="48">
        <f t="shared" si="8"/>
        <v>0.38843930635838153</v>
      </c>
      <c r="I177" s="51">
        <f t="shared" si="9"/>
        <v>4.8554913294797691E-2</v>
      </c>
      <c r="J177" s="49">
        <f t="shared" si="10"/>
        <v>0</v>
      </c>
    </row>
    <row r="178" spans="7:10" x14ac:dyDescent="0.35">
      <c r="G178" s="47">
        <v>1.74</v>
      </c>
      <c r="H178" s="48">
        <f t="shared" si="8"/>
        <v>0.38620689655172419</v>
      </c>
      <c r="I178" s="51">
        <f t="shared" si="9"/>
        <v>4.8275862068965524E-2</v>
      </c>
      <c r="J178" s="49">
        <f t="shared" si="10"/>
        <v>0</v>
      </c>
    </row>
    <row r="179" spans="7:10" x14ac:dyDescent="0.35">
      <c r="G179" s="47">
        <v>1.75</v>
      </c>
      <c r="H179" s="48">
        <f t="shared" si="8"/>
        <v>0.38400000000000001</v>
      </c>
      <c r="I179" s="51">
        <f t="shared" si="9"/>
        <v>4.8000000000000001E-2</v>
      </c>
      <c r="J179" s="49">
        <f t="shared" si="10"/>
        <v>0</v>
      </c>
    </row>
    <row r="180" spans="7:10" x14ac:dyDescent="0.35">
      <c r="G180" s="47">
        <v>1.76</v>
      </c>
      <c r="H180" s="48">
        <f t="shared" si="8"/>
        <v>0.38181818181818183</v>
      </c>
      <c r="I180" s="51">
        <f t="shared" si="9"/>
        <v>4.7727272727272729E-2</v>
      </c>
      <c r="J180" s="49">
        <f t="shared" si="10"/>
        <v>0</v>
      </c>
    </row>
    <row r="181" spans="7:10" x14ac:dyDescent="0.35">
      <c r="G181" s="47">
        <v>1.77</v>
      </c>
      <c r="H181" s="48">
        <f t="shared" si="8"/>
        <v>0.37966101694915255</v>
      </c>
      <c r="I181" s="51">
        <f t="shared" si="9"/>
        <v>4.7457627118644069E-2</v>
      </c>
      <c r="J181" s="49">
        <f t="shared" si="10"/>
        <v>0</v>
      </c>
    </row>
    <row r="182" spans="7:10" x14ac:dyDescent="0.35">
      <c r="G182" s="47">
        <v>1.78</v>
      </c>
      <c r="H182" s="48">
        <f t="shared" si="8"/>
        <v>0.37752808988764047</v>
      </c>
      <c r="I182" s="51">
        <f t="shared" si="9"/>
        <v>4.7191011235955059E-2</v>
      </c>
      <c r="J182" s="49">
        <f t="shared" si="10"/>
        <v>0</v>
      </c>
    </row>
    <row r="183" spans="7:10" x14ac:dyDescent="0.35">
      <c r="G183" s="47">
        <v>1.79</v>
      </c>
      <c r="H183" s="48">
        <f t="shared" si="8"/>
        <v>0.37541899441340781</v>
      </c>
      <c r="I183" s="51">
        <f t="shared" si="9"/>
        <v>4.6927374301675977E-2</v>
      </c>
      <c r="J183" s="49">
        <f t="shared" si="10"/>
        <v>0</v>
      </c>
    </row>
    <row r="184" spans="7:10" x14ac:dyDescent="0.35">
      <c r="G184" s="47">
        <v>1.8</v>
      </c>
      <c r="H184" s="48">
        <f t="shared" si="8"/>
        <v>0.37333333333333335</v>
      </c>
      <c r="I184" s="51">
        <f t="shared" si="9"/>
        <v>4.6666666666666669E-2</v>
      </c>
      <c r="J184" s="49">
        <f t="shared" si="10"/>
        <v>0</v>
      </c>
    </row>
    <row r="185" spans="7:10" x14ac:dyDescent="0.35">
      <c r="G185" s="47">
        <v>1.81</v>
      </c>
      <c r="H185" s="48">
        <f t="shared" si="8"/>
        <v>0.37127071823204422</v>
      </c>
      <c r="I185" s="51">
        <f t="shared" si="9"/>
        <v>4.6408839779005527E-2</v>
      </c>
      <c r="J185" s="49">
        <f t="shared" si="10"/>
        <v>0</v>
      </c>
    </row>
    <row r="186" spans="7:10" x14ac:dyDescent="0.35">
      <c r="G186" s="47">
        <v>1.82</v>
      </c>
      <c r="H186" s="48">
        <f t="shared" si="8"/>
        <v>0.36923076923076925</v>
      </c>
      <c r="I186" s="51">
        <f t="shared" si="9"/>
        <v>4.6153846153846156E-2</v>
      </c>
      <c r="J186" s="49">
        <f t="shared" si="10"/>
        <v>0</v>
      </c>
    </row>
    <row r="187" spans="7:10" x14ac:dyDescent="0.35">
      <c r="G187" s="47">
        <v>1.83</v>
      </c>
      <c r="H187" s="48">
        <f t="shared" si="8"/>
        <v>0.36721311475409835</v>
      </c>
      <c r="I187" s="51">
        <f t="shared" si="9"/>
        <v>4.5901639344262293E-2</v>
      </c>
      <c r="J187" s="49">
        <f t="shared" si="10"/>
        <v>0</v>
      </c>
    </row>
    <row r="188" spans="7:10" x14ac:dyDescent="0.35">
      <c r="G188" s="47">
        <v>1.84</v>
      </c>
      <c r="H188" s="48">
        <f t="shared" si="8"/>
        <v>0.36521739130434783</v>
      </c>
      <c r="I188" s="51">
        <f t="shared" si="9"/>
        <v>4.5652173913043478E-2</v>
      </c>
      <c r="J188" s="49">
        <f t="shared" si="10"/>
        <v>0</v>
      </c>
    </row>
    <row r="189" spans="7:10" x14ac:dyDescent="0.35">
      <c r="G189" s="47">
        <v>1.85</v>
      </c>
      <c r="H189" s="48">
        <f t="shared" si="8"/>
        <v>0.36324324324324325</v>
      </c>
      <c r="I189" s="51">
        <f t="shared" si="9"/>
        <v>4.5405405405405407E-2</v>
      </c>
      <c r="J189" s="49">
        <f t="shared" si="10"/>
        <v>0</v>
      </c>
    </row>
    <row r="190" spans="7:10" x14ac:dyDescent="0.35">
      <c r="G190" s="47">
        <v>1.86</v>
      </c>
      <c r="H190" s="48">
        <f t="shared" si="8"/>
        <v>0.36129032258064514</v>
      </c>
      <c r="I190" s="51">
        <f t="shared" si="9"/>
        <v>4.5161290322580643E-2</v>
      </c>
      <c r="J190" s="49">
        <f t="shared" si="10"/>
        <v>0</v>
      </c>
    </row>
    <row r="191" spans="7:10" x14ac:dyDescent="0.35">
      <c r="G191" s="47">
        <v>1.87</v>
      </c>
      <c r="H191" s="48">
        <f t="shared" si="8"/>
        <v>0.35935828877005349</v>
      </c>
      <c r="I191" s="51">
        <f t="shared" si="9"/>
        <v>4.4919786096256686E-2</v>
      </c>
      <c r="J191" s="49">
        <f t="shared" si="10"/>
        <v>0</v>
      </c>
    </row>
    <row r="192" spans="7:10" x14ac:dyDescent="0.35">
      <c r="G192" s="47">
        <v>1.88</v>
      </c>
      <c r="H192" s="48">
        <f t="shared" si="8"/>
        <v>0.35744680851063831</v>
      </c>
      <c r="I192" s="51">
        <f t="shared" si="9"/>
        <v>4.4680851063829789E-2</v>
      </c>
      <c r="J192" s="49">
        <f t="shared" si="10"/>
        <v>0</v>
      </c>
    </row>
    <row r="193" spans="7:10" x14ac:dyDescent="0.35">
      <c r="G193" s="47">
        <v>1.89</v>
      </c>
      <c r="H193" s="48">
        <f t="shared" si="8"/>
        <v>0.35555555555555557</v>
      </c>
      <c r="I193" s="51">
        <f t="shared" si="9"/>
        <v>4.4444444444444446E-2</v>
      </c>
      <c r="J193" s="49">
        <f t="shared" si="10"/>
        <v>0</v>
      </c>
    </row>
    <row r="194" spans="7:10" x14ac:dyDescent="0.35">
      <c r="G194" s="47">
        <v>1.9</v>
      </c>
      <c r="H194" s="48">
        <f t="shared" si="8"/>
        <v>0.35368421052631582</v>
      </c>
      <c r="I194" s="51">
        <f t="shared" si="9"/>
        <v>4.4210526315789478E-2</v>
      </c>
      <c r="J194" s="49">
        <f t="shared" si="10"/>
        <v>0</v>
      </c>
    </row>
    <row r="195" spans="7:10" x14ac:dyDescent="0.35">
      <c r="G195" s="47">
        <v>1.91</v>
      </c>
      <c r="H195" s="48">
        <f t="shared" si="8"/>
        <v>0.35183246073298435</v>
      </c>
      <c r="I195" s="51">
        <f t="shared" si="9"/>
        <v>4.3979057591623044E-2</v>
      </c>
      <c r="J195" s="49">
        <f t="shared" si="10"/>
        <v>0</v>
      </c>
    </row>
    <row r="196" spans="7:10" x14ac:dyDescent="0.35">
      <c r="G196" s="47">
        <v>1.92</v>
      </c>
      <c r="H196" s="48">
        <f t="shared" si="8"/>
        <v>0.35000000000000003</v>
      </c>
      <c r="I196" s="51">
        <f t="shared" si="9"/>
        <v>4.3750000000000004E-2</v>
      </c>
      <c r="J196" s="49">
        <f t="shared" si="10"/>
        <v>0</v>
      </c>
    </row>
    <row r="197" spans="7:10" x14ac:dyDescent="0.35">
      <c r="G197" s="47">
        <v>1.93</v>
      </c>
      <c r="H197" s="48">
        <f t="shared" si="8"/>
        <v>0.34818652849740939</v>
      </c>
      <c r="I197" s="51">
        <f t="shared" si="9"/>
        <v>4.3523316062176173E-2</v>
      </c>
      <c r="J197" s="49">
        <f t="shared" si="10"/>
        <v>0</v>
      </c>
    </row>
    <row r="198" spans="7:10" x14ac:dyDescent="0.35">
      <c r="G198" s="47">
        <v>1.94</v>
      </c>
      <c r="H198" s="48">
        <f t="shared" ref="H198:H261" si="11">+IF(G198&lt;$B$6,$B$9*(0.4+0.6*G198/$B$6),IF(AND(G198&lt;=$B$5,$B$6&lt;=G198),$B$9,IF(AND($B$5&lt;G198,$B$4&gt;G198),$B$10/G198,$B$10*$B$4/G198^2)))</f>
        <v>0.34639175257731963</v>
      </c>
      <c r="I198" s="51">
        <f t="shared" ref="I198:I261" si="12">+H198/$B$14</f>
        <v>4.3298969072164954E-2</v>
      </c>
      <c r="J198" s="49">
        <f t="shared" ref="J198:J261" si="13">+I198*$B$13</f>
        <v>0</v>
      </c>
    </row>
    <row r="199" spans="7:10" x14ac:dyDescent="0.35">
      <c r="G199" s="47">
        <v>1.95</v>
      </c>
      <c r="H199" s="48">
        <f t="shared" si="11"/>
        <v>0.34461538461538466</v>
      </c>
      <c r="I199" s="51">
        <f t="shared" si="12"/>
        <v>4.3076923076923082E-2</v>
      </c>
      <c r="J199" s="49">
        <f t="shared" si="13"/>
        <v>0</v>
      </c>
    </row>
    <row r="200" spans="7:10" x14ac:dyDescent="0.35">
      <c r="G200" s="47">
        <v>1.96</v>
      </c>
      <c r="H200" s="48">
        <f t="shared" si="11"/>
        <v>0.34285714285714286</v>
      </c>
      <c r="I200" s="51">
        <f t="shared" si="12"/>
        <v>4.2857142857142858E-2</v>
      </c>
      <c r="J200" s="49">
        <f t="shared" si="13"/>
        <v>0</v>
      </c>
    </row>
    <row r="201" spans="7:10" x14ac:dyDescent="0.35">
      <c r="G201" s="47">
        <v>1.97</v>
      </c>
      <c r="H201" s="48">
        <f t="shared" si="11"/>
        <v>0.34111675126903557</v>
      </c>
      <c r="I201" s="51">
        <f t="shared" si="12"/>
        <v>4.2639593908629446E-2</v>
      </c>
      <c r="J201" s="49">
        <f t="shared" si="13"/>
        <v>0</v>
      </c>
    </row>
    <row r="202" spans="7:10" x14ac:dyDescent="0.35">
      <c r="G202" s="47">
        <v>1.98</v>
      </c>
      <c r="H202" s="48">
        <f t="shared" si="11"/>
        <v>0.33939393939393941</v>
      </c>
      <c r="I202" s="51">
        <f t="shared" si="12"/>
        <v>4.2424242424242427E-2</v>
      </c>
      <c r="J202" s="49">
        <f t="shared" si="13"/>
        <v>0</v>
      </c>
    </row>
    <row r="203" spans="7:10" x14ac:dyDescent="0.35">
      <c r="G203" s="47">
        <v>1.99</v>
      </c>
      <c r="H203" s="48">
        <f t="shared" si="11"/>
        <v>0.33768844221105532</v>
      </c>
      <c r="I203" s="51">
        <f t="shared" si="12"/>
        <v>4.2211055276381915E-2</v>
      </c>
      <c r="J203" s="49">
        <f t="shared" si="13"/>
        <v>0</v>
      </c>
    </row>
    <row r="204" spans="7:10" x14ac:dyDescent="0.35">
      <c r="G204" s="47">
        <v>2</v>
      </c>
      <c r="H204" s="48">
        <f t="shared" si="11"/>
        <v>0.33600000000000002</v>
      </c>
      <c r="I204" s="51">
        <f t="shared" si="12"/>
        <v>4.2000000000000003E-2</v>
      </c>
      <c r="J204" s="49">
        <f t="shared" si="13"/>
        <v>0</v>
      </c>
    </row>
    <row r="205" spans="7:10" x14ac:dyDescent="0.35">
      <c r="G205" s="47">
        <v>2.0099999999999998</v>
      </c>
      <c r="H205" s="48">
        <f t="shared" si="11"/>
        <v>0.33432835820895529</v>
      </c>
      <c r="I205" s="51">
        <f t="shared" si="12"/>
        <v>4.1791044776119411E-2</v>
      </c>
      <c r="J205" s="49">
        <f t="shared" si="13"/>
        <v>0</v>
      </c>
    </row>
    <row r="206" spans="7:10" x14ac:dyDescent="0.35">
      <c r="G206" s="47">
        <v>2.02</v>
      </c>
      <c r="H206" s="48">
        <f t="shared" si="11"/>
        <v>0.33267326732673269</v>
      </c>
      <c r="I206" s="51">
        <f t="shared" si="12"/>
        <v>4.1584158415841586E-2</v>
      </c>
      <c r="J206" s="49">
        <f t="shared" si="13"/>
        <v>0</v>
      </c>
    </row>
    <row r="207" spans="7:10" x14ac:dyDescent="0.35">
      <c r="G207" s="47">
        <v>2.0299999999999998</v>
      </c>
      <c r="H207" s="48">
        <f t="shared" si="11"/>
        <v>0.33103448275862074</v>
      </c>
      <c r="I207" s="51">
        <f t="shared" si="12"/>
        <v>4.1379310344827593E-2</v>
      </c>
      <c r="J207" s="49">
        <f t="shared" si="13"/>
        <v>0</v>
      </c>
    </row>
    <row r="208" spans="7:10" x14ac:dyDescent="0.35">
      <c r="G208" s="47">
        <v>2.04</v>
      </c>
      <c r="H208" s="48">
        <f t="shared" si="11"/>
        <v>0.32941176470588235</v>
      </c>
      <c r="I208" s="51">
        <f t="shared" si="12"/>
        <v>4.1176470588235294E-2</v>
      </c>
      <c r="J208" s="49">
        <f t="shared" si="13"/>
        <v>0</v>
      </c>
    </row>
    <row r="209" spans="7:10" x14ac:dyDescent="0.35">
      <c r="G209" s="47">
        <v>2.0499999999999998</v>
      </c>
      <c r="H209" s="48">
        <f t="shared" si="11"/>
        <v>0.32780487804878056</v>
      </c>
      <c r="I209" s="51">
        <f t="shared" si="12"/>
        <v>4.097560975609757E-2</v>
      </c>
      <c r="J209" s="49">
        <f t="shared" si="13"/>
        <v>0</v>
      </c>
    </row>
    <row r="210" spans="7:10" x14ac:dyDescent="0.35">
      <c r="G210" s="47">
        <v>2.06</v>
      </c>
      <c r="H210" s="48">
        <f t="shared" si="11"/>
        <v>0.32621359223300972</v>
      </c>
      <c r="I210" s="51">
        <f t="shared" si="12"/>
        <v>4.0776699029126215E-2</v>
      </c>
      <c r="J210" s="49">
        <f t="shared" si="13"/>
        <v>0</v>
      </c>
    </row>
    <row r="211" spans="7:10" x14ac:dyDescent="0.35">
      <c r="G211" s="47">
        <v>2.0699999999999998</v>
      </c>
      <c r="H211" s="48">
        <f t="shared" si="11"/>
        <v>0.32463768115942032</v>
      </c>
      <c r="I211" s="51">
        <f t="shared" si="12"/>
        <v>4.057971014492754E-2</v>
      </c>
      <c r="J211" s="49">
        <f t="shared" si="13"/>
        <v>0</v>
      </c>
    </row>
    <row r="212" spans="7:10" x14ac:dyDescent="0.35">
      <c r="G212" s="47">
        <v>2.08</v>
      </c>
      <c r="H212" s="48">
        <f t="shared" si="11"/>
        <v>0.32307692307692309</v>
      </c>
      <c r="I212" s="51">
        <f t="shared" si="12"/>
        <v>4.0384615384615387E-2</v>
      </c>
      <c r="J212" s="49">
        <f t="shared" si="13"/>
        <v>0</v>
      </c>
    </row>
    <row r="213" spans="7:10" x14ac:dyDescent="0.35">
      <c r="G213" s="47">
        <v>2.09</v>
      </c>
      <c r="H213" s="48">
        <f t="shared" si="11"/>
        <v>0.32153110047846895</v>
      </c>
      <c r="I213" s="51">
        <f t="shared" si="12"/>
        <v>4.0191387559808618E-2</v>
      </c>
      <c r="J213" s="49">
        <f t="shared" si="13"/>
        <v>0</v>
      </c>
    </row>
    <row r="214" spans="7:10" x14ac:dyDescent="0.35">
      <c r="G214" s="47">
        <v>2.1</v>
      </c>
      <c r="H214" s="48">
        <f t="shared" si="11"/>
        <v>0.32</v>
      </c>
      <c r="I214" s="51">
        <f t="shared" si="12"/>
        <v>0.04</v>
      </c>
      <c r="J214" s="49">
        <f t="shared" si="13"/>
        <v>0</v>
      </c>
    </row>
    <row r="215" spans="7:10" x14ac:dyDescent="0.35">
      <c r="G215" s="47">
        <v>2.11</v>
      </c>
      <c r="H215" s="48">
        <f t="shared" si="11"/>
        <v>0.31848341232227489</v>
      </c>
      <c r="I215" s="51">
        <f t="shared" si="12"/>
        <v>3.9810426540284362E-2</v>
      </c>
      <c r="J215" s="49">
        <f t="shared" si="13"/>
        <v>0</v>
      </c>
    </row>
    <row r="216" spans="7:10" x14ac:dyDescent="0.35">
      <c r="G216" s="47">
        <v>2.12</v>
      </c>
      <c r="H216" s="48">
        <f t="shared" si="11"/>
        <v>0.31698113207547168</v>
      </c>
      <c r="I216" s="51">
        <f t="shared" si="12"/>
        <v>3.962264150943396E-2</v>
      </c>
      <c r="J216" s="49">
        <f t="shared" si="13"/>
        <v>0</v>
      </c>
    </row>
    <row r="217" spans="7:10" x14ac:dyDescent="0.35">
      <c r="G217" s="47">
        <v>2.13</v>
      </c>
      <c r="H217" s="48">
        <f t="shared" si="11"/>
        <v>0.3154929577464789</v>
      </c>
      <c r="I217" s="51">
        <f t="shared" si="12"/>
        <v>3.9436619718309862E-2</v>
      </c>
      <c r="J217" s="49">
        <f t="shared" si="13"/>
        <v>0</v>
      </c>
    </row>
    <row r="218" spans="7:10" x14ac:dyDescent="0.35">
      <c r="G218" s="47">
        <v>2.14</v>
      </c>
      <c r="H218" s="48">
        <f t="shared" si="11"/>
        <v>0.31401869158878504</v>
      </c>
      <c r="I218" s="51">
        <f t="shared" si="12"/>
        <v>3.925233644859813E-2</v>
      </c>
      <c r="J218" s="49">
        <f t="shared" si="13"/>
        <v>0</v>
      </c>
    </row>
    <row r="219" spans="7:10" x14ac:dyDescent="0.35">
      <c r="G219" s="47">
        <v>2.15</v>
      </c>
      <c r="H219" s="48">
        <f t="shared" si="11"/>
        <v>0.31255813953488376</v>
      </c>
      <c r="I219" s="51">
        <f t="shared" si="12"/>
        <v>3.906976744186047E-2</v>
      </c>
      <c r="J219" s="49">
        <f t="shared" si="13"/>
        <v>0</v>
      </c>
    </row>
    <row r="220" spans="7:10" x14ac:dyDescent="0.35">
      <c r="G220" s="47">
        <v>2.16</v>
      </c>
      <c r="H220" s="48">
        <f t="shared" si="11"/>
        <v>0.31111111111111112</v>
      </c>
      <c r="I220" s="51">
        <f t="shared" si="12"/>
        <v>3.888888888888889E-2</v>
      </c>
      <c r="J220" s="49">
        <f t="shared" si="13"/>
        <v>0</v>
      </c>
    </row>
    <row r="221" spans="7:10" x14ac:dyDescent="0.35">
      <c r="G221" s="47">
        <v>2.17</v>
      </c>
      <c r="H221" s="48">
        <f t="shared" si="11"/>
        <v>0.30967741935483872</v>
      </c>
      <c r="I221" s="51">
        <f t="shared" si="12"/>
        <v>3.870967741935484E-2</v>
      </c>
      <c r="J221" s="49">
        <f t="shared" si="13"/>
        <v>0</v>
      </c>
    </row>
    <row r="222" spans="7:10" x14ac:dyDescent="0.35">
      <c r="G222" s="47">
        <v>2.1800000000000002</v>
      </c>
      <c r="H222" s="48">
        <f t="shared" si="11"/>
        <v>0.30825688073394497</v>
      </c>
      <c r="I222" s="51">
        <f t="shared" si="12"/>
        <v>3.8532110091743121E-2</v>
      </c>
      <c r="J222" s="49">
        <f t="shared" si="13"/>
        <v>0</v>
      </c>
    </row>
    <row r="223" spans="7:10" x14ac:dyDescent="0.35">
      <c r="G223" s="47">
        <v>2.19</v>
      </c>
      <c r="H223" s="48">
        <f t="shared" si="11"/>
        <v>0.30684931506849317</v>
      </c>
      <c r="I223" s="51">
        <f t="shared" si="12"/>
        <v>3.8356164383561646E-2</v>
      </c>
      <c r="J223" s="49">
        <f t="shared" si="13"/>
        <v>0</v>
      </c>
    </row>
    <row r="224" spans="7:10" x14ac:dyDescent="0.35">
      <c r="G224" s="47">
        <v>2.2000000000000002</v>
      </c>
      <c r="H224" s="48">
        <f t="shared" si="11"/>
        <v>0.30545454545454542</v>
      </c>
      <c r="I224" s="51">
        <f t="shared" si="12"/>
        <v>3.8181818181818178E-2</v>
      </c>
      <c r="J224" s="49">
        <f t="shared" si="13"/>
        <v>0</v>
      </c>
    </row>
    <row r="225" spans="7:10" x14ac:dyDescent="0.35">
      <c r="G225" s="47">
        <v>2.21</v>
      </c>
      <c r="H225" s="48">
        <f t="shared" si="11"/>
        <v>0.30407239819004528</v>
      </c>
      <c r="I225" s="51">
        <f t="shared" si="12"/>
        <v>3.800904977375566E-2</v>
      </c>
      <c r="J225" s="49">
        <f t="shared" si="13"/>
        <v>0</v>
      </c>
    </row>
    <row r="226" spans="7:10" x14ac:dyDescent="0.35">
      <c r="G226" s="47">
        <v>2.2200000000000002</v>
      </c>
      <c r="H226" s="48">
        <f t="shared" si="11"/>
        <v>0.30270270270270272</v>
      </c>
      <c r="I226" s="51">
        <f t="shared" si="12"/>
        <v>3.783783783783784E-2</v>
      </c>
      <c r="J226" s="49">
        <f t="shared" si="13"/>
        <v>0</v>
      </c>
    </row>
    <row r="227" spans="7:10" x14ac:dyDescent="0.35">
      <c r="G227" s="47">
        <v>2.23</v>
      </c>
      <c r="H227" s="48">
        <f t="shared" si="11"/>
        <v>0.30134529147982064</v>
      </c>
      <c r="I227" s="51">
        <f t="shared" si="12"/>
        <v>3.766816143497758E-2</v>
      </c>
      <c r="J227" s="49">
        <f t="shared" si="13"/>
        <v>0</v>
      </c>
    </row>
    <row r="228" spans="7:10" x14ac:dyDescent="0.35">
      <c r="G228" s="47">
        <v>2.2400000000000002</v>
      </c>
      <c r="H228" s="48">
        <f t="shared" si="11"/>
        <v>0.3</v>
      </c>
      <c r="I228" s="51">
        <f t="shared" si="12"/>
        <v>3.7499999999999999E-2</v>
      </c>
      <c r="J228" s="49">
        <f t="shared" si="13"/>
        <v>0</v>
      </c>
    </row>
    <row r="229" spans="7:10" x14ac:dyDescent="0.35">
      <c r="G229" s="47">
        <v>2.25</v>
      </c>
      <c r="H229" s="48">
        <f t="shared" si="11"/>
        <v>0.29866666666666669</v>
      </c>
      <c r="I229" s="51">
        <f t="shared" si="12"/>
        <v>3.7333333333333336E-2</v>
      </c>
      <c r="J229" s="49">
        <f t="shared" si="13"/>
        <v>0</v>
      </c>
    </row>
    <row r="230" spans="7:10" x14ac:dyDescent="0.35">
      <c r="G230" s="47">
        <v>2.2599999999999998</v>
      </c>
      <c r="H230" s="48">
        <f t="shared" si="11"/>
        <v>0.29734513274336288</v>
      </c>
      <c r="I230" s="51">
        <f t="shared" si="12"/>
        <v>3.716814159292036E-2</v>
      </c>
      <c r="J230" s="49">
        <f t="shared" si="13"/>
        <v>0</v>
      </c>
    </row>
    <row r="231" spans="7:10" x14ac:dyDescent="0.35">
      <c r="G231" s="47">
        <v>2.27</v>
      </c>
      <c r="H231" s="48">
        <f t="shared" si="11"/>
        <v>0.2960352422907489</v>
      </c>
      <c r="I231" s="51">
        <f t="shared" si="12"/>
        <v>3.7004405286343613E-2</v>
      </c>
      <c r="J231" s="49">
        <f t="shared" si="13"/>
        <v>0</v>
      </c>
    </row>
    <row r="232" spans="7:10" x14ac:dyDescent="0.35">
      <c r="G232" s="47">
        <v>2.2799999999999998</v>
      </c>
      <c r="H232" s="48">
        <f t="shared" si="11"/>
        <v>0.29473684210526319</v>
      </c>
      <c r="I232" s="51">
        <f t="shared" si="12"/>
        <v>3.6842105263157898E-2</v>
      </c>
      <c r="J232" s="49">
        <f t="shared" si="13"/>
        <v>0</v>
      </c>
    </row>
    <row r="233" spans="7:10" x14ac:dyDescent="0.35">
      <c r="G233" s="47">
        <v>2.29</v>
      </c>
      <c r="H233" s="48">
        <f t="shared" si="11"/>
        <v>0.29344978165938868</v>
      </c>
      <c r="I233" s="51">
        <f t="shared" si="12"/>
        <v>3.6681222707423584E-2</v>
      </c>
      <c r="J233" s="49">
        <f t="shared" si="13"/>
        <v>0</v>
      </c>
    </row>
    <row r="234" spans="7:10" x14ac:dyDescent="0.35">
      <c r="G234" s="47">
        <v>2.2999999999999998</v>
      </c>
      <c r="H234" s="48">
        <f t="shared" si="11"/>
        <v>0.29217391304347828</v>
      </c>
      <c r="I234" s="51">
        <f t="shared" si="12"/>
        <v>3.6521739130434785E-2</v>
      </c>
      <c r="J234" s="49">
        <f t="shared" si="13"/>
        <v>0</v>
      </c>
    </row>
    <row r="235" spans="7:10" x14ac:dyDescent="0.35">
      <c r="G235" s="47">
        <v>2.31</v>
      </c>
      <c r="H235" s="48">
        <f t="shared" si="11"/>
        <v>0.29090909090909089</v>
      </c>
      <c r="I235" s="51">
        <f t="shared" si="12"/>
        <v>3.6363636363636362E-2</v>
      </c>
      <c r="J235" s="49">
        <f t="shared" si="13"/>
        <v>0</v>
      </c>
    </row>
    <row r="236" spans="7:10" x14ac:dyDescent="0.35">
      <c r="G236" s="47">
        <v>2.3199999999999998</v>
      </c>
      <c r="H236" s="48">
        <f t="shared" si="11"/>
        <v>0.28965517241379313</v>
      </c>
      <c r="I236" s="51">
        <f t="shared" si="12"/>
        <v>3.6206896551724141E-2</v>
      </c>
      <c r="J236" s="49">
        <f t="shared" si="13"/>
        <v>0</v>
      </c>
    </row>
    <row r="237" spans="7:10" x14ac:dyDescent="0.35">
      <c r="G237" s="47">
        <v>2.33</v>
      </c>
      <c r="H237" s="48">
        <f t="shared" si="11"/>
        <v>0.28841201716738196</v>
      </c>
      <c r="I237" s="51">
        <f t="shared" si="12"/>
        <v>3.6051502145922745E-2</v>
      </c>
      <c r="J237" s="49">
        <f t="shared" si="13"/>
        <v>0</v>
      </c>
    </row>
    <row r="238" spans="7:10" x14ac:dyDescent="0.35">
      <c r="G238" s="47">
        <v>2.34</v>
      </c>
      <c r="H238" s="48">
        <f t="shared" si="11"/>
        <v>0.28717948717948721</v>
      </c>
      <c r="I238" s="51">
        <f t="shared" si="12"/>
        <v>3.5897435897435902E-2</v>
      </c>
      <c r="J238" s="49">
        <f t="shared" si="13"/>
        <v>0</v>
      </c>
    </row>
    <row r="239" spans="7:10" x14ac:dyDescent="0.35">
      <c r="G239" s="47">
        <v>2.35</v>
      </c>
      <c r="H239" s="48">
        <f t="shared" si="11"/>
        <v>0.28595744680851065</v>
      </c>
      <c r="I239" s="51">
        <f t="shared" si="12"/>
        <v>3.5744680851063831E-2</v>
      </c>
      <c r="J239" s="49">
        <f t="shared" si="13"/>
        <v>0</v>
      </c>
    </row>
    <row r="240" spans="7:10" x14ac:dyDescent="0.35">
      <c r="G240" s="47">
        <v>2.36</v>
      </c>
      <c r="H240" s="48">
        <f t="shared" si="11"/>
        <v>0.28474576271186441</v>
      </c>
      <c r="I240" s="51">
        <f t="shared" si="12"/>
        <v>3.5593220338983052E-2</v>
      </c>
      <c r="J240" s="49">
        <f t="shared" si="13"/>
        <v>0</v>
      </c>
    </row>
    <row r="241" spans="7:10" x14ac:dyDescent="0.35">
      <c r="G241" s="47">
        <v>2.37</v>
      </c>
      <c r="H241" s="48">
        <f t="shared" si="11"/>
        <v>0.28354430379746837</v>
      </c>
      <c r="I241" s="51">
        <f t="shared" si="12"/>
        <v>3.5443037974683546E-2</v>
      </c>
      <c r="J241" s="49">
        <f t="shared" si="13"/>
        <v>0</v>
      </c>
    </row>
    <row r="242" spans="7:10" x14ac:dyDescent="0.35">
      <c r="G242" s="47">
        <v>2.38</v>
      </c>
      <c r="H242" s="48">
        <f t="shared" si="11"/>
        <v>0.28235294117647064</v>
      </c>
      <c r="I242" s="51">
        <f t="shared" si="12"/>
        <v>3.529411764705883E-2</v>
      </c>
      <c r="J242" s="49">
        <f t="shared" si="13"/>
        <v>0</v>
      </c>
    </row>
    <row r="243" spans="7:10" x14ac:dyDescent="0.35">
      <c r="G243" s="47">
        <v>2.39</v>
      </c>
      <c r="H243" s="48">
        <f t="shared" si="11"/>
        <v>0.28117154811715483</v>
      </c>
      <c r="I243" s="51">
        <f t="shared" si="12"/>
        <v>3.5146443514644354E-2</v>
      </c>
      <c r="J243" s="49">
        <f t="shared" si="13"/>
        <v>0</v>
      </c>
    </row>
    <row r="244" spans="7:10" x14ac:dyDescent="0.35">
      <c r="G244" s="47">
        <v>2.4</v>
      </c>
      <c r="H244" s="48">
        <f t="shared" si="11"/>
        <v>0.28000000000000003</v>
      </c>
      <c r="I244" s="51">
        <f t="shared" si="12"/>
        <v>3.5000000000000003E-2</v>
      </c>
      <c r="J244" s="49">
        <f t="shared" si="13"/>
        <v>0</v>
      </c>
    </row>
    <row r="245" spans="7:10" x14ac:dyDescent="0.35">
      <c r="G245" s="47">
        <v>2.41</v>
      </c>
      <c r="H245" s="48">
        <f t="shared" si="11"/>
        <v>0.27883817427385893</v>
      </c>
      <c r="I245" s="51">
        <f t="shared" si="12"/>
        <v>3.4854771784232366E-2</v>
      </c>
      <c r="J245" s="49">
        <f t="shared" si="13"/>
        <v>0</v>
      </c>
    </row>
    <row r="246" spans="7:10" x14ac:dyDescent="0.35">
      <c r="G246" s="47">
        <v>2.42</v>
      </c>
      <c r="H246" s="48">
        <f t="shared" si="11"/>
        <v>0.27768595041322319</v>
      </c>
      <c r="I246" s="51">
        <f t="shared" si="12"/>
        <v>3.4710743801652899E-2</v>
      </c>
      <c r="J246" s="49">
        <f t="shared" si="13"/>
        <v>0</v>
      </c>
    </row>
    <row r="247" spans="7:10" x14ac:dyDescent="0.35">
      <c r="G247" s="47">
        <v>2.4300000000000002</v>
      </c>
      <c r="H247" s="48">
        <f t="shared" si="11"/>
        <v>0.27654320987654318</v>
      </c>
      <c r="I247" s="51">
        <f t="shared" si="12"/>
        <v>3.4567901234567898E-2</v>
      </c>
      <c r="J247" s="49">
        <f t="shared" si="13"/>
        <v>0</v>
      </c>
    </row>
    <row r="248" spans="7:10" x14ac:dyDescent="0.35">
      <c r="G248" s="47">
        <v>2.44</v>
      </c>
      <c r="H248" s="48">
        <f t="shared" si="11"/>
        <v>0.27540983606557379</v>
      </c>
      <c r="I248" s="51">
        <f t="shared" si="12"/>
        <v>3.4426229508196723E-2</v>
      </c>
      <c r="J248" s="49">
        <f t="shared" si="13"/>
        <v>0</v>
      </c>
    </row>
    <row r="249" spans="7:10" x14ac:dyDescent="0.35">
      <c r="G249" s="47">
        <v>2.4500000000000002</v>
      </c>
      <c r="H249" s="48">
        <f t="shared" si="11"/>
        <v>0.2742857142857143</v>
      </c>
      <c r="I249" s="51">
        <f t="shared" si="12"/>
        <v>3.4285714285714287E-2</v>
      </c>
      <c r="J249" s="49">
        <f t="shared" si="13"/>
        <v>0</v>
      </c>
    </row>
    <row r="250" spans="7:10" x14ac:dyDescent="0.35">
      <c r="G250" s="47">
        <v>2.46</v>
      </c>
      <c r="H250" s="48">
        <f t="shared" si="11"/>
        <v>0.27317073170731709</v>
      </c>
      <c r="I250" s="51">
        <f t="shared" si="12"/>
        <v>3.4146341463414637E-2</v>
      </c>
      <c r="J250" s="49">
        <f t="shared" si="13"/>
        <v>0</v>
      </c>
    </row>
    <row r="251" spans="7:10" x14ac:dyDescent="0.35">
      <c r="G251" s="47">
        <v>2.4700000000000002</v>
      </c>
      <c r="H251" s="48">
        <f t="shared" si="11"/>
        <v>0.27206477732793521</v>
      </c>
      <c r="I251" s="51">
        <f t="shared" si="12"/>
        <v>3.4008097165991902E-2</v>
      </c>
      <c r="J251" s="49">
        <f t="shared" si="13"/>
        <v>0</v>
      </c>
    </row>
    <row r="252" spans="7:10" x14ac:dyDescent="0.35">
      <c r="G252" s="47">
        <v>2.48</v>
      </c>
      <c r="H252" s="48">
        <f t="shared" si="11"/>
        <v>0.2709677419354839</v>
      </c>
      <c r="I252" s="51">
        <f t="shared" si="12"/>
        <v>3.3870967741935487E-2</v>
      </c>
      <c r="J252" s="49">
        <f t="shared" si="13"/>
        <v>0</v>
      </c>
    </row>
    <row r="253" spans="7:10" x14ac:dyDescent="0.35">
      <c r="G253" s="47">
        <v>2.4900000000000002</v>
      </c>
      <c r="H253" s="48">
        <f t="shared" si="11"/>
        <v>0.26987951807228916</v>
      </c>
      <c r="I253" s="51">
        <f t="shared" si="12"/>
        <v>3.3734939759036145E-2</v>
      </c>
      <c r="J253" s="49">
        <f t="shared" si="13"/>
        <v>0</v>
      </c>
    </row>
    <row r="254" spans="7:10" x14ac:dyDescent="0.35">
      <c r="G254" s="47">
        <v>2.5</v>
      </c>
      <c r="H254" s="48">
        <f t="shared" si="11"/>
        <v>0.26880000000000004</v>
      </c>
      <c r="I254" s="51">
        <f t="shared" si="12"/>
        <v>3.3600000000000005E-2</v>
      </c>
      <c r="J254" s="49">
        <f t="shared" si="13"/>
        <v>0</v>
      </c>
    </row>
    <row r="255" spans="7:10" x14ac:dyDescent="0.35">
      <c r="G255" s="47">
        <v>2.5099999999999998</v>
      </c>
      <c r="H255" s="48">
        <f t="shared" si="11"/>
        <v>0.26772908366533871</v>
      </c>
      <c r="I255" s="51">
        <f t="shared" si="12"/>
        <v>3.3466135458167338E-2</v>
      </c>
      <c r="J255" s="49">
        <f t="shared" si="13"/>
        <v>0</v>
      </c>
    </row>
    <row r="256" spans="7:10" x14ac:dyDescent="0.35">
      <c r="G256" s="47">
        <v>2.52</v>
      </c>
      <c r="H256" s="48">
        <f t="shared" si="11"/>
        <v>0.26666666666666666</v>
      </c>
      <c r="I256" s="51">
        <f t="shared" si="12"/>
        <v>3.3333333333333333E-2</v>
      </c>
      <c r="J256" s="49">
        <f t="shared" si="13"/>
        <v>0</v>
      </c>
    </row>
    <row r="257" spans="7:10" x14ac:dyDescent="0.35">
      <c r="G257" s="47">
        <v>2.5299999999999998</v>
      </c>
      <c r="H257" s="48">
        <f t="shared" si="11"/>
        <v>0.26561264822134389</v>
      </c>
      <c r="I257" s="51">
        <f t="shared" si="12"/>
        <v>3.3201581027667987E-2</v>
      </c>
      <c r="J257" s="49">
        <f t="shared" si="13"/>
        <v>0</v>
      </c>
    </row>
    <row r="258" spans="7:10" x14ac:dyDescent="0.35">
      <c r="G258" s="47">
        <v>2.54</v>
      </c>
      <c r="H258" s="48">
        <f t="shared" si="11"/>
        <v>0.26456692913385826</v>
      </c>
      <c r="I258" s="51">
        <f t="shared" si="12"/>
        <v>3.3070866141732283E-2</v>
      </c>
      <c r="J258" s="49">
        <f t="shared" si="13"/>
        <v>0</v>
      </c>
    </row>
    <row r="259" spans="7:10" x14ac:dyDescent="0.35">
      <c r="G259" s="47">
        <v>2.5499999999999998</v>
      </c>
      <c r="H259" s="48">
        <f t="shared" si="11"/>
        <v>0.2635294117647059</v>
      </c>
      <c r="I259" s="51">
        <f t="shared" si="12"/>
        <v>3.2941176470588238E-2</v>
      </c>
      <c r="J259" s="49">
        <f t="shared" si="13"/>
        <v>0</v>
      </c>
    </row>
    <row r="260" spans="7:10" x14ac:dyDescent="0.35">
      <c r="G260" s="47">
        <v>2.56</v>
      </c>
      <c r="H260" s="48">
        <f t="shared" si="11"/>
        <v>0.26250000000000001</v>
      </c>
      <c r="I260" s="51">
        <f t="shared" si="12"/>
        <v>3.2812500000000001E-2</v>
      </c>
      <c r="J260" s="49">
        <f t="shared" si="13"/>
        <v>0</v>
      </c>
    </row>
    <row r="261" spans="7:10" x14ac:dyDescent="0.35">
      <c r="G261" s="47">
        <v>2.57</v>
      </c>
      <c r="H261" s="48">
        <f t="shared" si="11"/>
        <v>0.2614785992217899</v>
      </c>
      <c r="I261" s="51">
        <f t="shared" si="12"/>
        <v>3.2684824902723737E-2</v>
      </c>
      <c r="J261" s="49">
        <f t="shared" si="13"/>
        <v>0</v>
      </c>
    </row>
    <row r="262" spans="7:10" x14ac:dyDescent="0.35">
      <c r="G262" s="47">
        <v>2.58</v>
      </c>
      <c r="H262" s="48">
        <f t="shared" ref="H262:H325" si="14">+IF(G262&lt;$B$6,$B$9*(0.4+0.6*G262/$B$6),IF(AND(G262&lt;=$B$5,$B$6&lt;=G262),$B$9,IF(AND($B$5&lt;G262,$B$4&gt;G262),$B$10/G262,$B$10*$B$4/G262^2)))</f>
        <v>0.26046511627906976</v>
      </c>
      <c r="I262" s="51">
        <f t="shared" ref="I262:I325" si="15">+H262/$B$14</f>
        <v>3.255813953488372E-2</v>
      </c>
      <c r="J262" s="49">
        <f t="shared" ref="J262:J325" si="16">+I262*$B$13</f>
        <v>0</v>
      </c>
    </row>
    <row r="263" spans="7:10" x14ac:dyDescent="0.35">
      <c r="G263" s="47">
        <v>2.59</v>
      </c>
      <c r="H263" s="48">
        <f t="shared" si="14"/>
        <v>0.25945945945945947</v>
      </c>
      <c r="I263" s="51">
        <f t="shared" si="15"/>
        <v>3.2432432432432434E-2</v>
      </c>
      <c r="J263" s="49">
        <f t="shared" si="16"/>
        <v>0</v>
      </c>
    </row>
    <row r="264" spans="7:10" x14ac:dyDescent="0.35">
      <c r="G264" s="47">
        <v>2.6</v>
      </c>
      <c r="H264" s="48">
        <f t="shared" si="14"/>
        <v>0.25846153846153846</v>
      </c>
      <c r="I264" s="51">
        <f t="shared" si="15"/>
        <v>3.2307692307692308E-2</v>
      </c>
      <c r="J264" s="49">
        <f t="shared" si="16"/>
        <v>0</v>
      </c>
    </row>
    <row r="265" spans="7:10" x14ac:dyDescent="0.35">
      <c r="G265" s="47">
        <v>2.61</v>
      </c>
      <c r="H265" s="48">
        <f t="shared" si="14"/>
        <v>0.25747126436781614</v>
      </c>
      <c r="I265" s="51">
        <f t="shared" si="15"/>
        <v>3.2183908045977018E-2</v>
      </c>
      <c r="J265" s="49">
        <f t="shared" si="16"/>
        <v>0</v>
      </c>
    </row>
    <row r="266" spans="7:10" x14ac:dyDescent="0.35">
      <c r="G266" s="47">
        <v>2.62</v>
      </c>
      <c r="H266" s="48">
        <f t="shared" si="14"/>
        <v>0.25648854961832063</v>
      </c>
      <c r="I266" s="51">
        <f t="shared" si="15"/>
        <v>3.2061068702290078E-2</v>
      </c>
      <c r="J266" s="49">
        <f t="shared" si="16"/>
        <v>0</v>
      </c>
    </row>
    <row r="267" spans="7:10" x14ac:dyDescent="0.35">
      <c r="G267" s="47">
        <v>2.63</v>
      </c>
      <c r="H267" s="48">
        <f t="shared" si="14"/>
        <v>0.25551330798479088</v>
      </c>
      <c r="I267" s="51">
        <f t="shared" si="15"/>
        <v>3.193916349809886E-2</v>
      </c>
      <c r="J267" s="49">
        <f t="shared" si="16"/>
        <v>0</v>
      </c>
    </row>
    <row r="268" spans="7:10" x14ac:dyDescent="0.35">
      <c r="G268" s="47">
        <v>2.64</v>
      </c>
      <c r="H268" s="48">
        <f t="shared" si="14"/>
        <v>0.25454545454545457</v>
      </c>
      <c r="I268" s="51">
        <f t="shared" si="15"/>
        <v>3.1818181818181822E-2</v>
      </c>
      <c r="J268" s="49">
        <f t="shared" si="16"/>
        <v>0</v>
      </c>
    </row>
    <row r="269" spans="7:10" x14ac:dyDescent="0.35">
      <c r="G269" s="47">
        <v>2.65</v>
      </c>
      <c r="H269" s="48">
        <f t="shared" si="14"/>
        <v>0.25358490566037739</v>
      </c>
      <c r="I269" s="51">
        <f t="shared" si="15"/>
        <v>3.1698113207547174E-2</v>
      </c>
      <c r="J269" s="49">
        <f t="shared" si="16"/>
        <v>0</v>
      </c>
    </row>
    <row r="270" spans="7:10" x14ac:dyDescent="0.35">
      <c r="G270" s="47">
        <v>2.66</v>
      </c>
      <c r="H270" s="48">
        <f t="shared" si="14"/>
        <v>0.25263157894736843</v>
      </c>
      <c r="I270" s="51">
        <f t="shared" si="15"/>
        <v>3.1578947368421054E-2</v>
      </c>
      <c r="J270" s="49">
        <f t="shared" si="16"/>
        <v>0</v>
      </c>
    </row>
    <row r="271" spans="7:10" x14ac:dyDescent="0.35">
      <c r="G271" s="47">
        <v>2.67</v>
      </c>
      <c r="H271" s="48">
        <f t="shared" si="14"/>
        <v>0.25168539325842698</v>
      </c>
      <c r="I271" s="51">
        <f t="shared" si="15"/>
        <v>3.1460674157303373E-2</v>
      </c>
      <c r="J271" s="49">
        <f t="shared" si="16"/>
        <v>0</v>
      </c>
    </row>
    <row r="272" spans="7:10" x14ac:dyDescent="0.35">
      <c r="G272" s="47">
        <v>2.68</v>
      </c>
      <c r="H272" s="48">
        <f t="shared" si="14"/>
        <v>0.2507462686567164</v>
      </c>
      <c r="I272" s="51">
        <f t="shared" si="15"/>
        <v>3.134328358208955E-2</v>
      </c>
      <c r="J272" s="49">
        <f t="shared" si="16"/>
        <v>0</v>
      </c>
    </row>
    <row r="273" spans="7:10" x14ac:dyDescent="0.35">
      <c r="G273" s="47">
        <v>2.69</v>
      </c>
      <c r="H273" s="48">
        <f t="shared" si="14"/>
        <v>0.24981412639405207</v>
      </c>
      <c r="I273" s="51">
        <f t="shared" si="15"/>
        <v>3.1226765799256508E-2</v>
      </c>
      <c r="J273" s="49">
        <f t="shared" si="16"/>
        <v>0</v>
      </c>
    </row>
    <row r="274" spans="7:10" x14ac:dyDescent="0.35">
      <c r="G274" s="47">
        <v>2.7</v>
      </c>
      <c r="H274" s="48">
        <f t="shared" si="14"/>
        <v>0.24888888888888888</v>
      </c>
      <c r="I274" s="51">
        <f t="shared" si="15"/>
        <v>3.111111111111111E-2</v>
      </c>
      <c r="J274" s="49">
        <f t="shared" si="16"/>
        <v>0</v>
      </c>
    </row>
    <row r="275" spans="7:10" x14ac:dyDescent="0.35">
      <c r="G275" s="47">
        <v>2.71</v>
      </c>
      <c r="H275" s="48">
        <f t="shared" si="14"/>
        <v>0.24797047970479708</v>
      </c>
      <c r="I275" s="51">
        <f t="shared" si="15"/>
        <v>3.0996309963099634E-2</v>
      </c>
      <c r="J275" s="49">
        <f t="shared" si="16"/>
        <v>0</v>
      </c>
    </row>
    <row r="276" spans="7:10" x14ac:dyDescent="0.35">
      <c r="G276" s="47">
        <v>2.72</v>
      </c>
      <c r="H276" s="48">
        <f t="shared" si="14"/>
        <v>0.24705882352941178</v>
      </c>
      <c r="I276" s="51">
        <f t="shared" si="15"/>
        <v>3.0882352941176472E-2</v>
      </c>
      <c r="J276" s="49">
        <f t="shared" si="16"/>
        <v>0</v>
      </c>
    </row>
    <row r="277" spans="7:10" x14ac:dyDescent="0.35">
      <c r="G277" s="47">
        <v>2.73</v>
      </c>
      <c r="H277" s="48">
        <f t="shared" si="14"/>
        <v>0.24615384615384617</v>
      </c>
      <c r="I277" s="51">
        <f t="shared" si="15"/>
        <v>3.0769230769230771E-2</v>
      </c>
      <c r="J277" s="49">
        <f t="shared" si="16"/>
        <v>0</v>
      </c>
    </row>
    <row r="278" spans="7:10" x14ac:dyDescent="0.35">
      <c r="G278" s="47">
        <v>2.74</v>
      </c>
      <c r="H278" s="48">
        <f t="shared" si="14"/>
        <v>0.24525547445255474</v>
      </c>
      <c r="I278" s="51">
        <f t="shared" si="15"/>
        <v>3.0656934306569343E-2</v>
      </c>
      <c r="J278" s="49">
        <f t="shared" si="16"/>
        <v>0</v>
      </c>
    </row>
    <row r="279" spans="7:10" x14ac:dyDescent="0.35">
      <c r="G279" s="47">
        <v>2.75</v>
      </c>
      <c r="H279" s="48">
        <f t="shared" si="14"/>
        <v>0.24436363636363637</v>
      </c>
      <c r="I279" s="51">
        <f t="shared" si="15"/>
        <v>3.0545454545454546E-2</v>
      </c>
      <c r="J279" s="49">
        <f t="shared" si="16"/>
        <v>0</v>
      </c>
    </row>
    <row r="280" spans="7:10" x14ac:dyDescent="0.35">
      <c r="G280" s="47">
        <v>2.76</v>
      </c>
      <c r="H280" s="48">
        <f t="shared" si="14"/>
        <v>0.24347826086956526</v>
      </c>
      <c r="I280" s="51">
        <f t="shared" si="15"/>
        <v>3.0434782608695657E-2</v>
      </c>
      <c r="J280" s="49">
        <f t="shared" si="16"/>
        <v>0</v>
      </c>
    </row>
    <row r="281" spans="7:10" x14ac:dyDescent="0.35">
      <c r="G281" s="47">
        <v>2.77</v>
      </c>
      <c r="H281" s="48">
        <f t="shared" si="14"/>
        <v>0.24259927797833936</v>
      </c>
      <c r="I281" s="51">
        <f t="shared" si="15"/>
        <v>3.032490974729242E-2</v>
      </c>
      <c r="J281" s="49">
        <f t="shared" si="16"/>
        <v>0</v>
      </c>
    </row>
    <row r="282" spans="7:10" x14ac:dyDescent="0.35">
      <c r="G282" s="47">
        <v>2.78</v>
      </c>
      <c r="H282" s="48">
        <f t="shared" si="14"/>
        <v>0.24172661870503601</v>
      </c>
      <c r="I282" s="51">
        <f t="shared" si="15"/>
        <v>3.0215827338129501E-2</v>
      </c>
      <c r="J282" s="49">
        <f t="shared" si="16"/>
        <v>0</v>
      </c>
    </row>
    <row r="283" spans="7:10" x14ac:dyDescent="0.35">
      <c r="G283" s="47">
        <v>2.79</v>
      </c>
      <c r="H283" s="48">
        <f t="shared" si="14"/>
        <v>0.24086021505376345</v>
      </c>
      <c r="I283" s="51">
        <f t="shared" si="15"/>
        <v>3.0107526881720432E-2</v>
      </c>
      <c r="J283" s="49">
        <f t="shared" si="16"/>
        <v>0</v>
      </c>
    </row>
    <row r="284" spans="7:10" x14ac:dyDescent="0.35">
      <c r="G284" s="47">
        <v>2.8</v>
      </c>
      <c r="H284" s="48">
        <f t="shared" si="14"/>
        <v>0.24000000000000002</v>
      </c>
      <c r="I284" s="51">
        <f t="shared" si="15"/>
        <v>3.0000000000000002E-2</v>
      </c>
      <c r="J284" s="49">
        <f t="shared" si="16"/>
        <v>0</v>
      </c>
    </row>
    <row r="285" spans="7:10" x14ac:dyDescent="0.35">
      <c r="G285" s="47">
        <v>2.81</v>
      </c>
      <c r="H285" s="48">
        <f t="shared" si="14"/>
        <v>0.23914590747330963</v>
      </c>
      <c r="I285" s="51">
        <f t="shared" si="15"/>
        <v>2.9893238434163704E-2</v>
      </c>
      <c r="J285" s="49">
        <f t="shared" si="16"/>
        <v>0</v>
      </c>
    </row>
    <row r="286" spans="7:10" x14ac:dyDescent="0.35">
      <c r="G286" s="47">
        <v>2.82</v>
      </c>
      <c r="H286" s="48">
        <f t="shared" si="14"/>
        <v>0.23829787234042557</v>
      </c>
      <c r="I286" s="51">
        <f t="shared" si="15"/>
        <v>2.9787234042553196E-2</v>
      </c>
      <c r="J286" s="49">
        <f t="shared" si="16"/>
        <v>0</v>
      </c>
    </row>
    <row r="287" spans="7:10" x14ac:dyDescent="0.35">
      <c r="G287" s="47">
        <v>2.83</v>
      </c>
      <c r="H287" s="48">
        <f t="shared" si="14"/>
        <v>0.23745583038869258</v>
      </c>
      <c r="I287" s="51">
        <f t="shared" si="15"/>
        <v>2.9681978798586573E-2</v>
      </c>
      <c r="J287" s="49">
        <f t="shared" si="16"/>
        <v>0</v>
      </c>
    </row>
    <row r="288" spans="7:10" x14ac:dyDescent="0.35">
      <c r="G288" s="47">
        <v>2.84</v>
      </c>
      <c r="H288" s="48">
        <f t="shared" si="14"/>
        <v>0.23661971830985917</v>
      </c>
      <c r="I288" s="51">
        <f t="shared" si="15"/>
        <v>2.9577464788732397E-2</v>
      </c>
      <c r="J288" s="49">
        <f t="shared" si="16"/>
        <v>0</v>
      </c>
    </row>
    <row r="289" spans="7:10" x14ac:dyDescent="0.35">
      <c r="G289" s="47">
        <v>2.85</v>
      </c>
      <c r="H289" s="48">
        <f t="shared" si="14"/>
        <v>0.23578947368421052</v>
      </c>
      <c r="I289" s="51">
        <f t="shared" si="15"/>
        <v>2.9473684210526315E-2</v>
      </c>
      <c r="J289" s="49">
        <f t="shared" si="16"/>
        <v>0</v>
      </c>
    </row>
    <row r="290" spans="7:10" x14ac:dyDescent="0.35">
      <c r="G290" s="47">
        <v>2.86</v>
      </c>
      <c r="H290" s="48">
        <f t="shared" si="14"/>
        <v>0.23496503496503499</v>
      </c>
      <c r="I290" s="51">
        <f t="shared" si="15"/>
        <v>2.9370629370629373E-2</v>
      </c>
      <c r="J290" s="49">
        <f t="shared" si="16"/>
        <v>0</v>
      </c>
    </row>
    <row r="291" spans="7:10" x14ac:dyDescent="0.35">
      <c r="G291" s="47">
        <v>2.87</v>
      </c>
      <c r="H291" s="48">
        <f t="shared" si="14"/>
        <v>0.23414634146341465</v>
      </c>
      <c r="I291" s="51">
        <f t="shared" si="15"/>
        <v>2.9268292682926831E-2</v>
      </c>
      <c r="J291" s="49">
        <f t="shared" si="16"/>
        <v>0</v>
      </c>
    </row>
    <row r="292" spans="7:10" x14ac:dyDescent="0.35">
      <c r="G292" s="47">
        <v>2.88</v>
      </c>
      <c r="H292" s="48">
        <f t="shared" si="14"/>
        <v>0.23333333333333336</v>
      </c>
      <c r="I292" s="51">
        <f t="shared" si="15"/>
        <v>2.9166666666666671E-2</v>
      </c>
      <c r="J292" s="49">
        <f t="shared" si="16"/>
        <v>0</v>
      </c>
    </row>
    <row r="293" spans="7:10" x14ac:dyDescent="0.35">
      <c r="G293" s="47">
        <v>2.89</v>
      </c>
      <c r="H293" s="48">
        <f t="shared" si="14"/>
        <v>0.23252595155709344</v>
      </c>
      <c r="I293" s="51">
        <f t="shared" si="15"/>
        <v>2.9065743944636679E-2</v>
      </c>
      <c r="J293" s="49">
        <f t="shared" si="16"/>
        <v>0</v>
      </c>
    </row>
    <row r="294" spans="7:10" x14ac:dyDescent="0.35">
      <c r="G294" s="47">
        <v>2.9</v>
      </c>
      <c r="H294" s="48">
        <f t="shared" si="14"/>
        <v>0.2317241379310345</v>
      </c>
      <c r="I294" s="51">
        <f t="shared" si="15"/>
        <v>2.8965517241379312E-2</v>
      </c>
      <c r="J294" s="49">
        <f t="shared" si="16"/>
        <v>0</v>
      </c>
    </row>
    <row r="295" spans="7:10" x14ac:dyDescent="0.35">
      <c r="G295" s="47">
        <v>2.91</v>
      </c>
      <c r="H295" s="48">
        <f t="shared" si="14"/>
        <v>0.2309278350515464</v>
      </c>
      <c r="I295" s="51">
        <f t="shared" si="15"/>
        <v>2.88659793814433E-2</v>
      </c>
      <c r="J295" s="49">
        <f t="shared" si="16"/>
        <v>0</v>
      </c>
    </row>
    <row r="296" spans="7:10" x14ac:dyDescent="0.35">
      <c r="G296" s="47">
        <v>2.92</v>
      </c>
      <c r="H296" s="48">
        <f t="shared" si="14"/>
        <v>0.23013698630136989</v>
      </c>
      <c r="I296" s="51">
        <f t="shared" si="15"/>
        <v>2.8767123287671236E-2</v>
      </c>
      <c r="J296" s="49">
        <f t="shared" si="16"/>
        <v>0</v>
      </c>
    </row>
    <row r="297" spans="7:10" x14ac:dyDescent="0.35">
      <c r="G297" s="47">
        <v>2.93</v>
      </c>
      <c r="H297" s="48">
        <f t="shared" si="14"/>
        <v>0.22935153583617748</v>
      </c>
      <c r="I297" s="51">
        <f t="shared" si="15"/>
        <v>2.8668941979522185E-2</v>
      </c>
      <c r="J297" s="49">
        <f t="shared" si="16"/>
        <v>0</v>
      </c>
    </row>
    <row r="298" spans="7:10" x14ac:dyDescent="0.35">
      <c r="G298" s="47">
        <v>2.94</v>
      </c>
      <c r="H298" s="48">
        <f t="shared" si="14"/>
        <v>0.22857142857142859</v>
      </c>
      <c r="I298" s="51">
        <f t="shared" si="15"/>
        <v>2.8571428571428574E-2</v>
      </c>
      <c r="J298" s="49">
        <f t="shared" si="16"/>
        <v>0</v>
      </c>
    </row>
    <row r="299" spans="7:10" x14ac:dyDescent="0.35">
      <c r="G299" s="47">
        <v>2.95</v>
      </c>
      <c r="H299" s="48">
        <f t="shared" si="14"/>
        <v>0.22779661016949151</v>
      </c>
      <c r="I299" s="51">
        <f t="shared" si="15"/>
        <v>2.8474576271186439E-2</v>
      </c>
      <c r="J299" s="49">
        <f t="shared" si="16"/>
        <v>0</v>
      </c>
    </row>
    <row r="300" spans="7:10" x14ac:dyDescent="0.35">
      <c r="G300" s="47">
        <v>2.96</v>
      </c>
      <c r="H300" s="48">
        <f t="shared" si="14"/>
        <v>0.22702702702702704</v>
      </c>
      <c r="I300" s="51">
        <f t="shared" si="15"/>
        <v>2.837837837837838E-2</v>
      </c>
      <c r="J300" s="49">
        <f t="shared" si="16"/>
        <v>0</v>
      </c>
    </row>
    <row r="301" spans="7:10" x14ac:dyDescent="0.35">
      <c r="G301" s="47">
        <v>2.97</v>
      </c>
      <c r="H301" s="48">
        <f t="shared" si="14"/>
        <v>0.22626262626262625</v>
      </c>
      <c r="I301" s="51">
        <f t="shared" si="15"/>
        <v>2.8282828282828281E-2</v>
      </c>
      <c r="J301" s="49">
        <f t="shared" si="16"/>
        <v>0</v>
      </c>
    </row>
    <row r="302" spans="7:10" x14ac:dyDescent="0.35">
      <c r="G302" s="47">
        <v>2.98</v>
      </c>
      <c r="H302" s="48">
        <f t="shared" si="14"/>
        <v>0.22550335570469801</v>
      </c>
      <c r="I302" s="51">
        <f t="shared" si="15"/>
        <v>2.8187919463087251E-2</v>
      </c>
      <c r="J302" s="49">
        <f t="shared" si="16"/>
        <v>0</v>
      </c>
    </row>
    <row r="303" spans="7:10" x14ac:dyDescent="0.35">
      <c r="G303" s="47">
        <v>2.99</v>
      </c>
      <c r="H303" s="48">
        <f t="shared" si="14"/>
        <v>0.22474916387959867</v>
      </c>
      <c r="I303" s="51">
        <f t="shared" si="15"/>
        <v>2.8093645484949834E-2</v>
      </c>
      <c r="J303" s="49">
        <f t="shared" si="16"/>
        <v>0</v>
      </c>
    </row>
    <row r="304" spans="7:10" x14ac:dyDescent="0.35">
      <c r="G304" s="47">
        <v>3</v>
      </c>
      <c r="H304" s="48">
        <f t="shared" si="14"/>
        <v>0.224</v>
      </c>
      <c r="I304" s="51">
        <f t="shared" si="15"/>
        <v>2.8000000000000001E-2</v>
      </c>
      <c r="J304" s="49">
        <f t="shared" si="16"/>
        <v>0</v>
      </c>
    </row>
    <row r="305" spans="7:10" x14ac:dyDescent="0.35">
      <c r="G305" s="47">
        <v>3.01</v>
      </c>
      <c r="H305" s="48">
        <f t="shared" si="14"/>
        <v>0.2232558139534884</v>
      </c>
      <c r="I305" s="51">
        <f t="shared" si="15"/>
        <v>2.790697674418605E-2</v>
      </c>
      <c r="J305" s="49">
        <f t="shared" si="16"/>
        <v>0</v>
      </c>
    </row>
    <row r="306" spans="7:10" x14ac:dyDescent="0.35">
      <c r="G306" s="47">
        <v>3.02</v>
      </c>
      <c r="H306" s="48">
        <f t="shared" si="14"/>
        <v>0.22251655629139075</v>
      </c>
      <c r="I306" s="51">
        <f t="shared" si="15"/>
        <v>2.7814569536423844E-2</v>
      </c>
      <c r="J306" s="49">
        <f t="shared" si="16"/>
        <v>0</v>
      </c>
    </row>
    <row r="307" spans="7:10" x14ac:dyDescent="0.35">
      <c r="G307" s="47">
        <v>3.03</v>
      </c>
      <c r="H307" s="48">
        <f t="shared" si="14"/>
        <v>0.22178217821782181</v>
      </c>
      <c r="I307" s="51">
        <f t="shared" si="15"/>
        <v>2.7722772277227727E-2</v>
      </c>
      <c r="J307" s="49">
        <f t="shared" si="16"/>
        <v>0</v>
      </c>
    </row>
    <row r="308" spans="7:10" x14ac:dyDescent="0.35">
      <c r="G308" s="47">
        <v>3.04</v>
      </c>
      <c r="H308" s="48">
        <f t="shared" si="14"/>
        <v>0.22105263157894739</v>
      </c>
      <c r="I308" s="51">
        <f t="shared" si="15"/>
        <v>2.7631578947368424E-2</v>
      </c>
      <c r="J308" s="49">
        <f t="shared" si="16"/>
        <v>0</v>
      </c>
    </row>
    <row r="309" spans="7:10" x14ac:dyDescent="0.35">
      <c r="G309" s="47">
        <v>3.05</v>
      </c>
      <c r="H309" s="48">
        <f t="shared" si="14"/>
        <v>0.22032786885245903</v>
      </c>
      <c r="I309" s="51">
        <f t="shared" si="15"/>
        <v>2.7540983606557379E-2</v>
      </c>
      <c r="J309" s="49">
        <f t="shared" si="16"/>
        <v>0</v>
      </c>
    </row>
    <row r="310" spans="7:10" x14ac:dyDescent="0.35">
      <c r="G310" s="47">
        <v>3.06</v>
      </c>
      <c r="H310" s="48">
        <f t="shared" si="14"/>
        <v>0.2196078431372549</v>
      </c>
      <c r="I310" s="51">
        <f t="shared" si="15"/>
        <v>2.7450980392156862E-2</v>
      </c>
      <c r="J310" s="49">
        <f t="shared" si="16"/>
        <v>0</v>
      </c>
    </row>
    <row r="311" spans="7:10" x14ac:dyDescent="0.35">
      <c r="G311" s="47">
        <v>3.07</v>
      </c>
      <c r="H311" s="48">
        <f t="shared" si="14"/>
        <v>0.21889250814332251</v>
      </c>
      <c r="I311" s="51">
        <f t="shared" si="15"/>
        <v>2.7361563517915313E-2</v>
      </c>
      <c r="J311" s="49">
        <f t="shared" si="16"/>
        <v>0</v>
      </c>
    </row>
    <row r="312" spans="7:10" x14ac:dyDescent="0.35">
      <c r="G312" s="47">
        <v>3.08</v>
      </c>
      <c r="H312" s="48">
        <f t="shared" si="14"/>
        <v>0.2181818181818182</v>
      </c>
      <c r="I312" s="51">
        <f t="shared" si="15"/>
        <v>2.7272727272727275E-2</v>
      </c>
      <c r="J312" s="49">
        <f t="shared" si="16"/>
        <v>0</v>
      </c>
    </row>
    <row r="313" spans="7:10" x14ac:dyDescent="0.35">
      <c r="G313" s="47">
        <v>3.09</v>
      </c>
      <c r="H313" s="48">
        <f t="shared" si="14"/>
        <v>0.21747572815533983</v>
      </c>
      <c r="I313" s="51">
        <f t="shared" si="15"/>
        <v>2.7184466019417479E-2</v>
      </c>
      <c r="J313" s="49">
        <f t="shared" si="16"/>
        <v>0</v>
      </c>
    </row>
    <row r="314" spans="7:10" x14ac:dyDescent="0.35">
      <c r="G314" s="47">
        <v>3.1</v>
      </c>
      <c r="H314" s="48">
        <f t="shared" si="14"/>
        <v>0.21677419354838712</v>
      </c>
      <c r="I314" s="51">
        <f t="shared" si="15"/>
        <v>2.709677419354839E-2</v>
      </c>
      <c r="J314" s="49">
        <f t="shared" si="16"/>
        <v>0</v>
      </c>
    </row>
    <row r="315" spans="7:10" x14ac:dyDescent="0.35">
      <c r="G315" s="47">
        <v>3.11</v>
      </c>
      <c r="H315" s="48">
        <f t="shared" si="14"/>
        <v>0.21607717041800645</v>
      </c>
      <c r="I315" s="51">
        <f t="shared" si="15"/>
        <v>2.7009646302250806E-2</v>
      </c>
      <c r="J315" s="49">
        <f t="shared" si="16"/>
        <v>0</v>
      </c>
    </row>
    <row r="316" spans="7:10" x14ac:dyDescent="0.35">
      <c r="G316" s="47">
        <v>3.12</v>
      </c>
      <c r="H316" s="48">
        <f t="shared" si="14"/>
        <v>0.2153846153846154</v>
      </c>
      <c r="I316" s="51">
        <f t="shared" si="15"/>
        <v>2.6923076923076925E-2</v>
      </c>
      <c r="J316" s="49">
        <f t="shared" si="16"/>
        <v>0</v>
      </c>
    </row>
    <row r="317" spans="7:10" x14ac:dyDescent="0.35">
      <c r="G317" s="47">
        <v>3.13</v>
      </c>
      <c r="H317" s="48">
        <f t="shared" si="14"/>
        <v>0.21469648562300322</v>
      </c>
      <c r="I317" s="51">
        <f t="shared" si="15"/>
        <v>2.6837060702875403E-2</v>
      </c>
      <c r="J317" s="49">
        <f t="shared" si="16"/>
        <v>0</v>
      </c>
    </row>
    <row r="318" spans="7:10" x14ac:dyDescent="0.35">
      <c r="G318" s="47">
        <v>3.14</v>
      </c>
      <c r="H318" s="48">
        <f t="shared" si="14"/>
        <v>0.21401273885350319</v>
      </c>
      <c r="I318" s="51">
        <f t="shared" si="15"/>
        <v>2.6751592356687899E-2</v>
      </c>
      <c r="J318" s="49">
        <f t="shared" si="16"/>
        <v>0</v>
      </c>
    </row>
    <row r="319" spans="7:10" x14ac:dyDescent="0.35">
      <c r="G319" s="47">
        <v>3.15</v>
      </c>
      <c r="H319" s="48">
        <f t="shared" si="14"/>
        <v>0.21333333333333335</v>
      </c>
      <c r="I319" s="51">
        <f t="shared" si="15"/>
        <v>2.6666666666666668E-2</v>
      </c>
      <c r="J319" s="49">
        <f t="shared" si="16"/>
        <v>0</v>
      </c>
    </row>
    <row r="320" spans="7:10" x14ac:dyDescent="0.35">
      <c r="G320" s="47">
        <v>3.16</v>
      </c>
      <c r="H320" s="48">
        <f t="shared" si="14"/>
        <v>0.21265822784810126</v>
      </c>
      <c r="I320" s="51">
        <f t="shared" si="15"/>
        <v>2.6582278481012658E-2</v>
      </c>
      <c r="J320" s="49">
        <f t="shared" si="16"/>
        <v>0</v>
      </c>
    </row>
    <row r="321" spans="7:10" x14ac:dyDescent="0.35">
      <c r="G321" s="47">
        <v>3.17</v>
      </c>
      <c r="H321" s="48">
        <f t="shared" si="14"/>
        <v>0.21198738170347006</v>
      </c>
      <c r="I321" s="51">
        <f t="shared" si="15"/>
        <v>2.6498422712933758E-2</v>
      </c>
      <c r="J321" s="49">
        <f t="shared" si="16"/>
        <v>0</v>
      </c>
    </row>
    <row r="322" spans="7:10" x14ac:dyDescent="0.35">
      <c r="G322" s="47">
        <v>3.18</v>
      </c>
      <c r="H322" s="48">
        <f t="shared" si="14"/>
        <v>0.21132075471698114</v>
      </c>
      <c r="I322" s="51">
        <f t="shared" si="15"/>
        <v>2.6415094339622643E-2</v>
      </c>
      <c r="J322" s="49">
        <f t="shared" si="16"/>
        <v>0</v>
      </c>
    </row>
    <row r="323" spans="7:10" x14ac:dyDescent="0.35">
      <c r="G323" s="47">
        <v>3.19</v>
      </c>
      <c r="H323" s="48">
        <f t="shared" si="14"/>
        <v>0.21065830721003137</v>
      </c>
      <c r="I323" s="51">
        <f t="shared" si="15"/>
        <v>2.6332288401253921E-2</v>
      </c>
      <c r="J323" s="49">
        <f t="shared" si="16"/>
        <v>0</v>
      </c>
    </row>
    <row r="324" spans="7:10" x14ac:dyDescent="0.35">
      <c r="G324" s="47">
        <v>3.2</v>
      </c>
      <c r="H324" s="48">
        <f t="shared" si="14"/>
        <v>0.21</v>
      </c>
      <c r="I324" s="51">
        <f t="shared" si="15"/>
        <v>2.6249999999999999E-2</v>
      </c>
      <c r="J324" s="49">
        <f t="shared" si="16"/>
        <v>0</v>
      </c>
    </row>
    <row r="325" spans="7:10" x14ac:dyDescent="0.35">
      <c r="G325" s="47">
        <v>3.21</v>
      </c>
      <c r="H325" s="48">
        <f t="shared" si="14"/>
        <v>0.20934579439252338</v>
      </c>
      <c r="I325" s="51">
        <f t="shared" si="15"/>
        <v>2.6168224299065422E-2</v>
      </c>
      <c r="J325" s="49">
        <f t="shared" si="16"/>
        <v>0</v>
      </c>
    </row>
    <row r="326" spans="7:10" x14ac:dyDescent="0.35">
      <c r="G326" s="47">
        <v>3.22</v>
      </c>
      <c r="H326" s="48">
        <f t="shared" ref="H326:H389" si="17">+IF(G326&lt;$B$6,$B$9*(0.4+0.6*G326/$B$6),IF(AND(G326&lt;=$B$5,$B$6&lt;=G326),$B$9,IF(AND($B$5&lt;G326,$B$4&gt;G326),$B$10/G326,$B$10*$B$4/G326^2)))</f>
        <v>0.20869565217391303</v>
      </c>
      <c r="I326" s="51">
        <f t="shared" ref="I326:I389" si="18">+H326/$B$14</f>
        <v>2.6086956521739129E-2</v>
      </c>
      <c r="J326" s="49">
        <f t="shared" ref="J326:J389" si="19">+I326*$B$13</f>
        <v>0</v>
      </c>
    </row>
    <row r="327" spans="7:10" x14ac:dyDescent="0.35">
      <c r="G327" s="47">
        <v>3.23</v>
      </c>
      <c r="H327" s="48">
        <f t="shared" si="17"/>
        <v>0.2080495356037152</v>
      </c>
      <c r="I327" s="51">
        <f t="shared" si="18"/>
        <v>2.60061919504644E-2</v>
      </c>
      <c r="J327" s="49">
        <f t="shared" si="19"/>
        <v>0</v>
      </c>
    </row>
    <row r="328" spans="7:10" x14ac:dyDescent="0.35">
      <c r="G328" s="47">
        <v>3.24</v>
      </c>
      <c r="H328" s="48">
        <f t="shared" si="17"/>
        <v>0.2074074074074074</v>
      </c>
      <c r="I328" s="51">
        <f t="shared" si="18"/>
        <v>2.5925925925925925E-2</v>
      </c>
      <c r="J328" s="49">
        <f t="shared" si="19"/>
        <v>0</v>
      </c>
    </row>
    <row r="329" spans="7:10" x14ac:dyDescent="0.35">
      <c r="G329" s="47">
        <v>3.25</v>
      </c>
      <c r="H329" s="48">
        <f t="shared" si="17"/>
        <v>0.20676923076923079</v>
      </c>
      <c r="I329" s="51">
        <f t="shared" si="18"/>
        <v>2.5846153846153849E-2</v>
      </c>
      <c r="J329" s="49">
        <f t="shared" si="19"/>
        <v>0</v>
      </c>
    </row>
    <row r="330" spans="7:10" x14ac:dyDescent="0.35">
      <c r="G330" s="47">
        <v>3.26</v>
      </c>
      <c r="H330" s="48">
        <f t="shared" si="17"/>
        <v>0.20613496932515341</v>
      </c>
      <c r="I330" s="51">
        <f t="shared" si="18"/>
        <v>2.5766871165644176E-2</v>
      </c>
      <c r="J330" s="49">
        <f t="shared" si="19"/>
        <v>0</v>
      </c>
    </row>
    <row r="331" spans="7:10" x14ac:dyDescent="0.35">
      <c r="G331" s="47">
        <v>3.27</v>
      </c>
      <c r="H331" s="48">
        <f t="shared" si="17"/>
        <v>0.20550458715596331</v>
      </c>
      <c r="I331" s="51">
        <f t="shared" si="18"/>
        <v>2.5688073394495414E-2</v>
      </c>
      <c r="J331" s="49">
        <f t="shared" si="19"/>
        <v>0</v>
      </c>
    </row>
    <row r="332" spans="7:10" x14ac:dyDescent="0.35">
      <c r="G332" s="47">
        <v>3.28</v>
      </c>
      <c r="H332" s="48">
        <f t="shared" si="17"/>
        <v>0.20487804878048782</v>
      </c>
      <c r="I332" s="51">
        <f t="shared" si="18"/>
        <v>2.5609756097560978E-2</v>
      </c>
      <c r="J332" s="49">
        <f t="shared" si="19"/>
        <v>0</v>
      </c>
    </row>
    <row r="333" spans="7:10" x14ac:dyDescent="0.35">
      <c r="G333" s="47">
        <v>3.29</v>
      </c>
      <c r="H333" s="48">
        <f t="shared" si="17"/>
        <v>0.20425531914893619</v>
      </c>
      <c r="I333" s="51">
        <f t="shared" si="18"/>
        <v>2.5531914893617023E-2</v>
      </c>
      <c r="J333" s="49">
        <f t="shared" si="19"/>
        <v>0</v>
      </c>
    </row>
    <row r="334" spans="7:10" x14ac:dyDescent="0.35">
      <c r="G334" s="47">
        <v>3.3</v>
      </c>
      <c r="H334" s="48">
        <f t="shared" si="17"/>
        <v>0.20363636363636367</v>
      </c>
      <c r="I334" s="51">
        <f t="shared" si="18"/>
        <v>2.5454545454545459E-2</v>
      </c>
      <c r="J334" s="49">
        <f t="shared" si="19"/>
        <v>0</v>
      </c>
    </row>
    <row r="335" spans="7:10" x14ac:dyDescent="0.35">
      <c r="G335" s="47">
        <v>3.31</v>
      </c>
      <c r="H335" s="48">
        <f t="shared" si="17"/>
        <v>0.20240779109354604</v>
      </c>
      <c r="I335" s="51">
        <f t="shared" si="18"/>
        <v>2.5300973886693254E-2</v>
      </c>
      <c r="J335" s="49">
        <f t="shared" si="19"/>
        <v>0</v>
      </c>
    </row>
    <row r="336" spans="7:10" x14ac:dyDescent="0.35">
      <c r="G336" s="47">
        <v>3.32</v>
      </c>
      <c r="H336" s="48">
        <f t="shared" si="17"/>
        <v>0.20119030338220353</v>
      </c>
      <c r="I336" s="51">
        <f t="shared" si="18"/>
        <v>2.5148787922775442E-2</v>
      </c>
      <c r="J336" s="49">
        <f t="shared" si="19"/>
        <v>0</v>
      </c>
    </row>
    <row r="337" spans="7:10" x14ac:dyDescent="0.35">
      <c r="G337" s="47">
        <v>3.33</v>
      </c>
      <c r="H337" s="48">
        <f t="shared" si="17"/>
        <v>0.1999837675513351</v>
      </c>
      <c r="I337" s="51">
        <f t="shared" si="18"/>
        <v>2.4997970943916887E-2</v>
      </c>
      <c r="J337" s="49">
        <f t="shared" si="19"/>
        <v>0</v>
      </c>
    </row>
    <row r="338" spans="7:10" x14ac:dyDescent="0.35">
      <c r="G338" s="47">
        <v>3.34</v>
      </c>
      <c r="H338" s="48">
        <f t="shared" si="17"/>
        <v>0.1987880526372405</v>
      </c>
      <c r="I338" s="51">
        <f t="shared" si="18"/>
        <v>2.4848506579655063E-2</v>
      </c>
      <c r="J338" s="49">
        <f t="shared" si="19"/>
        <v>0</v>
      </c>
    </row>
    <row r="339" spans="7:10" x14ac:dyDescent="0.35">
      <c r="G339" s="47">
        <v>3.35</v>
      </c>
      <c r="H339" s="48">
        <f t="shared" si="17"/>
        <v>0.19760302962797952</v>
      </c>
      <c r="I339" s="51">
        <f t="shared" si="18"/>
        <v>2.4700378703497439E-2</v>
      </c>
      <c r="J339" s="49">
        <f t="shared" si="19"/>
        <v>0</v>
      </c>
    </row>
    <row r="340" spans="7:10" x14ac:dyDescent="0.35">
      <c r="G340" s="47">
        <v>3.36</v>
      </c>
      <c r="H340" s="48">
        <f t="shared" si="17"/>
        <v>0.19642857142857145</v>
      </c>
      <c r="I340" s="51">
        <f t="shared" si="18"/>
        <v>2.4553571428571432E-2</v>
      </c>
      <c r="J340" s="49">
        <f t="shared" si="19"/>
        <v>0</v>
      </c>
    </row>
    <row r="341" spans="7:10" x14ac:dyDescent="0.35">
      <c r="G341" s="47">
        <v>3.37</v>
      </c>
      <c r="H341" s="48">
        <f t="shared" si="17"/>
        <v>0.19526455282691577</v>
      </c>
      <c r="I341" s="51">
        <f t="shared" si="18"/>
        <v>2.4408069103364471E-2</v>
      </c>
      <c r="J341" s="49">
        <f t="shared" si="19"/>
        <v>0</v>
      </c>
    </row>
    <row r="342" spans="7:10" x14ac:dyDescent="0.35">
      <c r="G342" s="47">
        <v>3.38</v>
      </c>
      <c r="H342" s="48">
        <f t="shared" si="17"/>
        <v>0.19411085046041807</v>
      </c>
      <c r="I342" s="51">
        <f t="shared" si="18"/>
        <v>2.4263856307552258E-2</v>
      </c>
      <c r="J342" s="49">
        <f t="shared" si="19"/>
        <v>0</v>
      </c>
    </row>
    <row r="343" spans="7:10" x14ac:dyDescent="0.35">
      <c r="G343" s="47">
        <v>3.39</v>
      </c>
      <c r="H343" s="48">
        <f t="shared" si="17"/>
        <v>0.1929673427833033</v>
      </c>
      <c r="I343" s="51">
        <f t="shared" si="18"/>
        <v>2.4120917847912912E-2</v>
      </c>
      <c r="J343" s="49">
        <f t="shared" si="19"/>
        <v>0</v>
      </c>
    </row>
    <row r="344" spans="7:10" x14ac:dyDescent="0.35">
      <c r="G344" s="47">
        <v>3.4</v>
      </c>
      <c r="H344" s="48">
        <f t="shared" si="17"/>
        <v>0.1918339100346021</v>
      </c>
      <c r="I344" s="51">
        <f t="shared" si="18"/>
        <v>2.3979238754325262E-2</v>
      </c>
      <c r="J344" s="49">
        <f t="shared" si="19"/>
        <v>0</v>
      </c>
    </row>
    <row r="345" spans="7:10" x14ac:dyDescent="0.35">
      <c r="G345" s="47">
        <v>3.41</v>
      </c>
      <c r="H345" s="48">
        <f t="shared" si="17"/>
        <v>0.19071043420679215</v>
      </c>
      <c r="I345" s="51">
        <f t="shared" si="18"/>
        <v>2.3838804275849019E-2</v>
      </c>
      <c r="J345" s="49">
        <f t="shared" si="19"/>
        <v>0</v>
      </c>
    </row>
    <row r="346" spans="7:10" x14ac:dyDescent="0.35">
      <c r="G346" s="47">
        <v>3.42</v>
      </c>
      <c r="H346" s="48">
        <f t="shared" si="17"/>
        <v>0.18959679901508159</v>
      </c>
      <c r="I346" s="51">
        <f t="shared" si="18"/>
        <v>2.3699599876885198E-2</v>
      </c>
      <c r="J346" s="49">
        <f t="shared" si="19"/>
        <v>0</v>
      </c>
    </row>
    <row r="347" spans="7:10" x14ac:dyDescent="0.35">
      <c r="G347" s="47">
        <v>3.43</v>
      </c>
      <c r="H347" s="48">
        <f t="shared" si="17"/>
        <v>0.18849288986731719</v>
      </c>
      <c r="I347" s="51">
        <f t="shared" si="18"/>
        <v>2.3561611233414648E-2</v>
      </c>
      <c r="J347" s="49">
        <f t="shared" si="19"/>
        <v>0</v>
      </c>
    </row>
    <row r="348" spans="7:10" x14ac:dyDescent="0.35">
      <c r="G348" s="47">
        <v>3.44</v>
      </c>
      <c r="H348" s="48">
        <f t="shared" si="17"/>
        <v>0.18739859383450516</v>
      </c>
      <c r="I348" s="51">
        <f t="shared" si="18"/>
        <v>2.3424824229313145E-2</v>
      </c>
      <c r="J348" s="49">
        <f t="shared" si="19"/>
        <v>0</v>
      </c>
    </row>
    <row r="349" spans="7:10" x14ac:dyDescent="0.35">
      <c r="G349" s="47">
        <v>3.45</v>
      </c>
      <c r="H349" s="48">
        <f t="shared" si="17"/>
        <v>0.18631379962192815</v>
      </c>
      <c r="I349" s="51">
        <f t="shared" si="18"/>
        <v>2.3289224952741019E-2</v>
      </c>
      <c r="J349" s="49">
        <f t="shared" si="19"/>
        <v>0</v>
      </c>
    </row>
    <row r="350" spans="7:10" x14ac:dyDescent="0.35">
      <c r="G350" s="47">
        <v>3.46</v>
      </c>
      <c r="H350" s="48">
        <f t="shared" si="17"/>
        <v>0.18523839754084667</v>
      </c>
      <c r="I350" s="51">
        <f t="shared" si="18"/>
        <v>2.3154799692605834E-2</v>
      </c>
      <c r="J350" s="49">
        <f t="shared" si="19"/>
        <v>0</v>
      </c>
    </row>
    <row r="351" spans="7:10" x14ac:dyDescent="0.35">
      <c r="G351" s="47">
        <v>3.47</v>
      </c>
      <c r="H351" s="48">
        <f t="shared" si="17"/>
        <v>0.1841722794807697</v>
      </c>
      <c r="I351" s="51">
        <f t="shared" si="18"/>
        <v>2.3021534935096212E-2</v>
      </c>
      <c r="J351" s="49">
        <f t="shared" si="19"/>
        <v>0</v>
      </c>
    </row>
    <row r="352" spans="7:10" x14ac:dyDescent="0.35">
      <c r="G352" s="47">
        <v>3.48</v>
      </c>
      <c r="H352" s="48">
        <f t="shared" si="17"/>
        <v>0.18311533888228299</v>
      </c>
      <c r="I352" s="51">
        <f t="shared" si="18"/>
        <v>2.2889417360285373E-2</v>
      </c>
      <c r="J352" s="49">
        <f t="shared" si="19"/>
        <v>0</v>
      </c>
    </row>
    <row r="353" spans="7:10" x14ac:dyDescent="0.35">
      <c r="G353" s="47">
        <v>3.49</v>
      </c>
      <c r="H353" s="48">
        <f t="shared" si="17"/>
        <v>0.18206747071042109</v>
      </c>
      <c r="I353" s="51">
        <f t="shared" si="18"/>
        <v>2.2758433838802637E-2</v>
      </c>
      <c r="J353" s="49">
        <f t="shared" si="19"/>
        <v>0</v>
      </c>
    </row>
    <row r="354" spans="7:10" x14ac:dyDescent="0.35">
      <c r="G354" s="47">
        <v>3.5</v>
      </c>
      <c r="H354" s="48">
        <f t="shared" si="17"/>
        <v>0.18102857142857143</v>
      </c>
      <c r="I354" s="51">
        <f t="shared" si="18"/>
        <v>2.2628571428571428E-2</v>
      </c>
      <c r="J354" s="49">
        <f t="shared" si="19"/>
        <v>0</v>
      </c>
    </row>
    <row r="355" spans="7:10" x14ac:dyDescent="0.35">
      <c r="G355" s="47">
        <v>3.51</v>
      </c>
      <c r="H355" s="48">
        <f t="shared" si="17"/>
        <v>0.17999853897289797</v>
      </c>
      <c r="I355" s="51">
        <f t="shared" si="18"/>
        <v>2.2499817371612246E-2</v>
      </c>
      <c r="J355" s="49">
        <f t="shared" si="19"/>
        <v>0</v>
      </c>
    </row>
    <row r="356" spans="7:10" x14ac:dyDescent="0.35">
      <c r="G356" s="47">
        <v>3.52</v>
      </c>
      <c r="H356" s="48">
        <f t="shared" si="17"/>
        <v>0.17897727272727273</v>
      </c>
      <c r="I356" s="51">
        <f t="shared" si="18"/>
        <v>2.2372159090909092E-2</v>
      </c>
      <c r="J356" s="49">
        <f t="shared" si="19"/>
        <v>0</v>
      </c>
    </row>
    <row r="357" spans="7:10" x14ac:dyDescent="0.35">
      <c r="G357" s="47">
        <v>3.53</v>
      </c>
      <c r="H357" s="48">
        <f t="shared" si="17"/>
        <v>0.17796467349870396</v>
      </c>
      <c r="I357" s="51">
        <f t="shared" si="18"/>
        <v>2.2245584187337995E-2</v>
      </c>
      <c r="J357" s="49">
        <f t="shared" si="19"/>
        <v>0</v>
      </c>
    </row>
    <row r="358" spans="7:10" x14ac:dyDescent="0.35">
      <c r="G358" s="47">
        <v>3.54</v>
      </c>
      <c r="H358" s="48">
        <f t="shared" si="17"/>
        <v>0.17696064349324905</v>
      </c>
      <c r="I358" s="51">
        <f t="shared" si="18"/>
        <v>2.2120080436656132E-2</v>
      </c>
      <c r="J358" s="49">
        <f t="shared" si="19"/>
        <v>0</v>
      </c>
    </row>
    <row r="359" spans="7:10" x14ac:dyDescent="0.35">
      <c r="G359" s="47">
        <v>3.55</v>
      </c>
      <c r="H359" s="48">
        <f t="shared" si="17"/>
        <v>0.17596508629240232</v>
      </c>
      <c r="I359" s="51">
        <f t="shared" si="18"/>
        <v>2.199563578655029E-2</v>
      </c>
      <c r="J359" s="49">
        <f t="shared" si="19"/>
        <v>0</v>
      </c>
    </row>
    <row r="360" spans="7:10" x14ac:dyDescent="0.35">
      <c r="G360" s="47">
        <v>3.56</v>
      </c>
      <c r="H360" s="48">
        <f t="shared" si="17"/>
        <v>0.17497790682994571</v>
      </c>
      <c r="I360" s="51">
        <f t="shared" si="18"/>
        <v>2.1872238353743214E-2</v>
      </c>
      <c r="J360" s="49">
        <f t="shared" si="19"/>
        <v>0</v>
      </c>
    </row>
    <row r="361" spans="7:10" x14ac:dyDescent="0.35">
      <c r="G361" s="47">
        <v>3.57</v>
      </c>
      <c r="H361" s="48">
        <f t="shared" si="17"/>
        <v>0.17399901136925358</v>
      </c>
      <c r="I361" s="51">
        <f t="shared" si="18"/>
        <v>2.1749876421156698E-2</v>
      </c>
      <c r="J361" s="49">
        <f t="shared" si="19"/>
        <v>0</v>
      </c>
    </row>
    <row r="362" spans="7:10" x14ac:dyDescent="0.35">
      <c r="G362" s="47">
        <v>3.58</v>
      </c>
      <c r="H362" s="48">
        <f t="shared" si="17"/>
        <v>0.17302830748103992</v>
      </c>
      <c r="I362" s="51">
        <f t="shared" si="18"/>
        <v>2.162853843512999E-2</v>
      </c>
      <c r="J362" s="49">
        <f t="shared" si="19"/>
        <v>0</v>
      </c>
    </row>
    <row r="363" spans="7:10" x14ac:dyDescent="0.35">
      <c r="G363" s="47">
        <v>3.59</v>
      </c>
      <c r="H363" s="48">
        <f t="shared" si="17"/>
        <v>0.17206570402153926</v>
      </c>
      <c r="I363" s="51">
        <f t="shared" si="18"/>
        <v>2.1508213002692407E-2</v>
      </c>
      <c r="J363" s="49">
        <f t="shared" si="19"/>
        <v>0</v>
      </c>
    </row>
    <row r="364" spans="7:10" x14ac:dyDescent="0.35">
      <c r="G364" s="47">
        <v>3.6</v>
      </c>
      <c r="H364" s="48">
        <f t="shared" si="17"/>
        <v>0.1711111111111111</v>
      </c>
      <c r="I364" s="51">
        <f t="shared" si="18"/>
        <v>2.1388888888888888E-2</v>
      </c>
      <c r="J364" s="49">
        <f t="shared" si="19"/>
        <v>0</v>
      </c>
    </row>
    <row r="365" spans="7:10" x14ac:dyDescent="0.35">
      <c r="G365" s="47">
        <v>3.61</v>
      </c>
      <c r="H365" s="48">
        <f t="shared" si="17"/>
        <v>0.17016444011325879</v>
      </c>
      <c r="I365" s="51">
        <f t="shared" si="18"/>
        <v>2.1270555014157349E-2</v>
      </c>
      <c r="J365" s="49">
        <f t="shared" si="19"/>
        <v>0</v>
      </c>
    </row>
    <row r="366" spans="7:10" x14ac:dyDescent="0.35">
      <c r="G366" s="47">
        <v>3.62</v>
      </c>
      <c r="H366" s="48">
        <f t="shared" si="17"/>
        <v>0.16922560361405328</v>
      </c>
      <c r="I366" s="51">
        <f t="shared" si="18"/>
        <v>2.115320045175666E-2</v>
      </c>
      <c r="J366" s="49">
        <f t="shared" si="19"/>
        <v>0</v>
      </c>
    </row>
    <row r="367" spans="7:10" x14ac:dyDescent="0.35">
      <c r="G367" s="47">
        <v>3.63</v>
      </c>
      <c r="H367" s="48">
        <f t="shared" si="17"/>
        <v>0.16829451540195342</v>
      </c>
      <c r="I367" s="51">
        <f t="shared" si="18"/>
        <v>2.1036814425244178E-2</v>
      </c>
      <c r="J367" s="49">
        <f t="shared" si="19"/>
        <v>0</v>
      </c>
    </row>
    <row r="368" spans="7:10" x14ac:dyDescent="0.35">
      <c r="G368" s="47">
        <v>3.64</v>
      </c>
      <c r="H368" s="48">
        <f t="shared" si="17"/>
        <v>0.16737109044801352</v>
      </c>
      <c r="I368" s="51">
        <f t="shared" si="18"/>
        <v>2.0921386306001689E-2</v>
      </c>
      <c r="J368" s="49">
        <f t="shared" si="19"/>
        <v>0</v>
      </c>
    </row>
    <row r="369" spans="7:10" x14ac:dyDescent="0.35">
      <c r="G369" s="47">
        <v>3.65</v>
      </c>
      <c r="H369" s="48">
        <f t="shared" si="17"/>
        <v>0.16645524488647026</v>
      </c>
      <c r="I369" s="51">
        <f t="shared" si="18"/>
        <v>2.0806905610808783E-2</v>
      </c>
      <c r="J369" s="49">
        <f t="shared" si="19"/>
        <v>0</v>
      </c>
    </row>
    <row r="370" spans="7:10" x14ac:dyDescent="0.35">
      <c r="G370" s="47">
        <v>3.66</v>
      </c>
      <c r="H370" s="48">
        <f t="shared" si="17"/>
        <v>0.16554689599570005</v>
      </c>
      <c r="I370" s="51">
        <f t="shared" si="18"/>
        <v>2.0693361999462506E-2</v>
      </c>
      <c r="J370" s="49">
        <f t="shared" si="19"/>
        <v>0</v>
      </c>
    </row>
    <row r="371" spans="7:10" x14ac:dyDescent="0.35">
      <c r="G371" s="47">
        <v>3.67</v>
      </c>
      <c r="H371" s="48">
        <f t="shared" si="17"/>
        <v>0.16464596217953953</v>
      </c>
      <c r="I371" s="51">
        <f t="shared" si="18"/>
        <v>2.0580745272442441E-2</v>
      </c>
      <c r="J371" s="49">
        <f t="shared" si="19"/>
        <v>0</v>
      </c>
    </row>
    <row r="372" spans="7:10" x14ac:dyDescent="0.35">
      <c r="G372" s="47">
        <v>3.68</v>
      </c>
      <c r="H372" s="48">
        <f t="shared" si="17"/>
        <v>0.16375236294896028</v>
      </c>
      <c r="I372" s="51">
        <f t="shared" si="18"/>
        <v>2.0469045368620035E-2</v>
      </c>
      <c r="J372" s="49">
        <f t="shared" si="19"/>
        <v>0</v>
      </c>
    </row>
    <row r="373" spans="7:10" x14ac:dyDescent="0.35">
      <c r="G373" s="47">
        <v>3.69</v>
      </c>
      <c r="H373" s="48">
        <f t="shared" si="17"/>
        <v>0.1628660189040915</v>
      </c>
      <c r="I373" s="51">
        <f t="shared" si="18"/>
        <v>2.0358252363011437E-2</v>
      </c>
      <c r="J373" s="49">
        <f t="shared" si="19"/>
        <v>0</v>
      </c>
    </row>
    <row r="374" spans="7:10" x14ac:dyDescent="0.35">
      <c r="G374" s="47">
        <v>3.7</v>
      </c>
      <c r="H374" s="48">
        <f t="shared" si="17"/>
        <v>0.16198685171658142</v>
      </c>
      <c r="I374" s="51">
        <f t="shared" si="18"/>
        <v>2.0248356464572678E-2</v>
      </c>
      <c r="J374" s="49">
        <f t="shared" si="19"/>
        <v>0</v>
      </c>
    </row>
    <row r="375" spans="7:10" x14ac:dyDescent="0.35">
      <c r="G375" s="47">
        <v>3.71</v>
      </c>
      <c r="H375" s="48">
        <f t="shared" si="17"/>
        <v>0.16111478411229213</v>
      </c>
      <c r="I375" s="51">
        <f t="shared" si="18"/>
        <v>2.0139348014036516E-2</v>
      </c>
      <c r="J375" s="49">
        <f t="shared" si="19"/>
        <v>0</v>
      </c>
    </row>
    <row r="376" spans="7:10" x14ac:dyDescent="0.35">
      <c r="G376" s="47">
        <v>3.72</v>
      </c>
      <c r="H376" s="48">
        <f t="shared" si="17"/>
        <v>0.1602497398543184</v>
      </c>
      <c r="I376" s="51">
        <f t="shared" si="18"/>
        <v>2.0031217481789799E-2</v>
      </c>
      <c r="J376" s="49">
        <f t="shared" si="19"/>
        <v>0</v>
      </c>
    </row>
    <row r="377" spans="7:10" x14ac:dyDescent="0.35">
      <c r="G377" s="47">
        <v>3.73</v>
      </c>
      <c r="H377" s="48">
        <f t="shared" si="17"/>
        <v>0.15939164372632592</v>
      </c>
      <c r="I377" s="51">
        <f t="shared" si="18"/>
        <v>1.9923955465790739E-2</v>
      </c>
      <c r="J377" s="49">
        <f t="shared" si="19"/>
        <v>0</v>
      </c>
    </row>
    <row r="378" spans="7:10" x14ac:dyDescent="0.35">
      <c r="G378" s="47">
        <v>3.74</v>
      </c>
      <c r="H378" s="48">
        <f t="shared" si="17"/>
        <v>0.15854042151620004</v>
      </c>
      <c r="I378" s="51">
        <f t="shared" si="18"/>
        <v>1.9817552689525005E-2</v>
      </c>
      <c r="J378" s="49">
        <f t="shared" si="19"/>
        <v>0</v>
      </c>
    </row>
    <row r="379" spans="7:10" x14ac:dyDescent="0.35">
      <c r="G379" s="47">
        <v>3.75</v>
      </c>
      <c r="H379" s="48">
        <f t="shared" si="17"/>
        <v>0.157696</v>
      </c>
      <c r="I379" s="51">
        <f t="shared" si="18"/>
        <v>1.9712E-2</v>
      </c>
      <c r="J379" s="49">
        <f t="shared" si="19"/>
        <v>0</v>
      </c>
    </row>
    <row r="380" spans="7:10" x14ac:dyDescent="0.35">
      <c r="G380" s="47">
        <v>3.76</v>
      </c>
      <c r="H380" s="48">
        <f t="shared" si="17"/>
        <v>0.15685830692621097</v>
      </c>
      <c r="I380" s="51">
        <f t="shared" si="18"/>
        <v>1.9607288365776371E-2</v>
      </c>
      <c r="J380" s="49">
        <f t="shared" si="19"/>
        <v>0</v>
      </c>
    </row>
    <row r="381" spans="7:10" x14ac:dyDescent="0.35">
      <c r="G381" s="47">
        <v>3.77</v>
      </c>
      <c r="H381" s="48">
        <f t="shared" si="17"/>
        <v>0.15602727100028849</v>
      </c>
      <c r="I381" s="51">
        <f t="shared" si="18"/>
        <v>1.9503408875036061E-2</v>
      </c>
      <c r="J381" s="49">
        <f t="shared" si="19"/>
        <v>0</v>
      </c>
    </row>
    <row r="382" spans="7:10" x14ac:dyDescent="0.35">
      <c r="G382" s="47">
        <v>3.78</v>
      </c>
      <c r="H382" s="48">
        <f t="shared" si="17"/>
        <v>0.15520282186948856</v>
      </c>
      <c r="I382" s="51">
        <f t="shared" si="18"/>
        <v>1.9400352733686069E-2</v>
      </c>
      <c r="J382" s="49">
        <f t="shared" si="19"/>
        <v>0</v>
      </c>
    </row>
    <row r="383" spans="7:10" x14ac:dyDescent="0.35">
      <c r="G383" s="47">
        <v>3.79</v>
      </c>
      <c r="H383" s="48">
        <f t="shared" si="17"/>
        <v>0.15438489010797751</v>
      </c>
      <c r="I383" s="51">
        <f t="shared" si="18"/>
        <v>1.9298111263497189E-2</v>
      </c>
      <c r="J383" s="49">
        <f t="shared" si="19"/>
        <v>0</v>
      </c>
    </row>
    <row r="384" spans="7:10" x14ac:dyDescent="0.35">
      <c r="G384" s="47">
        <v>3.8</v>
      </c>
      <c r="H384" s="48">
        <f t="shared" si="17"/>
        <v>0.15357340720221607</v>
      </c>
      <c r="I384" s="51">
        <f t="shared" si="18"/>
        <v>1.9196675900277009E-2</v>
      </c>
      <c r="J384" s="49">
        <f t="shared" si="19"/>
        <v>0</v>
      </c>
    </row>
    <row r="385" spans="7:10" x14ac:dyDescent="0.35">
      <c r="G385" s="47">
        <v>3.81</v>
      </c>
      <c r="H385" s="48">
        <f t="shared" si="17"/>
        <v>0.15276830553661108</v>
      </c>
      <c r="I385" s="51">
        <f t="shared" si="18"/>
        <v>1.9096038192076385E-2</v>
      </c>
      <c r="J385" s="49">
        <f t="shared" si="19"/>
        <v>0</v>
      </c>
    </row>
    <row r="386" spans="7:10" x14ac:dyDescent="0.35">
      <c r="G386" s="47">
        <v>3.82</v>
      </c>
      <c r="H386" s="48">
        <f t="shared" si="17"/>
        <v>0.1519695183794304</v>
      </c>
      <c r="I386" s="51">
        <f t="shared" si="18"/>
        <v>1.89961897974288E-2</v>
      </c>
      <c r="J386" s="49">
        <f t="shared" si="19"/>
        <v>0</v>
      </c>
    </row>
    <row r="387" spans="7:10" x14ac:dyDescent="0.35">
      <c r="G387" s="47">
        <v>3.83</v>
      </c>
      <c r="H387" s="48">
        <f t="shared" si="17"/>
        <v>0.15117697986897449</v>
      </c>
      <c r="I387" s="51">
        <f t="shared" si="18"/>
        <v>1.8897122483621812E-2</v>
      </c>
      <c r="J387" s="49">
        <f t="shared" si="19"/>
        <v>0</v>
      </c>
    </row>
    <row r="388" spans="7:10" x14ac:dyDescent="0.35">
      <c r="G388" s="47">
        <v>3.84</v>
      </c>
      <c r="H388" s="48">
        <f t="shared" si="17"/>
        <v>0.150390625</v>
      </c>
      <c r="I388" s="51">
        <f t="shared" si="18"/>
        <v>1.8798828125E-2</v>
      </c>
      <c r="J388" s="49">
        <f t="shared" si="19"/>
        <v>0</v>
      </c>
    </row>
    <row r="389" spans="7:10" x14ac:dyDescent="0.35">
      <c r="G389" s="47">
        <v>3.85</v>
      </c>
      <c r="H389" s="48">
        <f t="shared" si="17"/>
        <v>0.14961038961038958</v>
      </c>
      <c r="I389" s="51">
        <f t="shared" si="18"/>
        <v>1.8701298701298698E-2</v>
      </c>
      <c r="J389" s="49">
        <f t="shared" si="19"/>
        <v>0</v>
      </c>
    </row>
    <row r="390" spans="7:10" x14ac:dyDescent="0.35">
      <c r="G390" s="47">
        <v>3.86</v>
      </c>
      <c r="H390" s="48">
        <f t="shared" ref="H390:H453" si="20">+IF(G390&lt;$B$6,$B$9*(0.4+0.6*G390/$B$6),IF(AND(G390&lt;=$B$5,$B$6&lt;=G390),$B$9,IF(AND($B$5&lt;G390,$B$4&gt;G390),$B$10/G390,$B$10*$B$4/G390^2)))</f>
        <v>0.14883621036806358</v>
      </c>
      <c r="I390" s="51">
        <f t="shared" ref="I390:I453" si="21">+H390/$B$14</f>
        <v>1.8604526296007947E-2</v>
      </c>
      <c r="J390" s="49">
        <f t="shared" ref="J390:J453" si="22">+I390*$B$13</f>
        <v>0</v>
      </c>
    </row>
    <row r="391" spans="7:10" x14ac:dyDescent="0.35">
      <c r="G391" s="47">
        <v>3.87</v>
      </c>
      <c r="H391" s="48">
        <f t="shared" si="20"/>
        <v>0.14806802475812753</v>
      </c>
      <c r="I391" s="51">
        <f t="shared" si="21"/>
        <v>1.8508503094765941E-2</v>
      </c>
      <c r="J391" s="49">
        <f t="shared" si="22"/>
        <v>0</v>
      </c>
    </row>
    <row r="392" spans="7:10" x14ac:dyDescent="0.35">
      <c r="G392" s="47">
        <v>3.88</v>
      </c>
      <c r="H392" s="48">
        <f t="shared" si="20"/>
        <v>0.14730577107025189</v>
      </c>
      <c r="I392" s="51">
        <f t="shared" si="21"/>
        <v>1.8413221383781486E-2</v>
      </c>
      <c r="J392" s="49">
        <f t="shared" si="22"/>
        <v>0</v>
      </c>
    </row>
    <row r="393" spans="7:10" x14ac:dyDescent="0.35">
      <c r="G393" s="47">
        <v>3.89</v>
      </c>
      <c r="H393" s="48">
        <f t="shared" si="20"/>
        <v>0.14654938838627818</v>
      </c>
      <c r="I393" s="51">
        <f t="shared" si="21"/>
        <v>1.8318673548284772E-2</v>
      </c>
      <c r="J393" s="49">
        <f t="shared" si="22"/>
        <v>0</v>
      </c>
    </row>
    <row r="394" spans="7:10" x14ac:dyDescent="0.35">
      <c r="G394" s="47">
        <v>3.9</v>
      </c>
      <c r="H394" s="48">
        <f t="shared" si="20"/>
        <v>0.14579881656804736</v>
      </c>
      <c r="I394" s="51">
        <f t="shared" si="21"/>
        <v>1.822485207100592E-2</v>
      </c>
      <c r="J394" s="49">
        <f t="shared" si="22"/>
        <v>0</v>
      </c>
    </row>
    <row r="395" spans="7:10" x14ac:dyDescent="0.35">
      <c r="G395" s="47">
        <v>3.91</v>
      </c>
      <c r="H395" s="48">
        <f t="shared" si="20"/>
        <v>0.14505399624544579</v>
      </c>
      <c r="I395" s="51">
        <f t="shared" si="21"/>
        <v>1.8131749530680724E-2</v>
      </c>
      <c r="J395" s="49">
        <f t="shared" si="22"/>
        <v>0</v>
      </c>
    </row>
    <row r="396" spans="7:10" x14ac:dyDescent="0.35">
      <c r="G396" s="47">
        <v>3.92</v>
      </c>
      <c r="H396" s="48">
        <f t="shared" si="20"/>
        <v>0.14431486880466474</v>
      </c>
      <c r="I396" s="51">
        <f t="shared" si="21"/>
        <v>1.8039358600583092E-2</v>
      </c>
      <c r="J396" s="49">
        <f t="shared" si="22"/>
        <v>0</v>
      </c>
    </row>
    <row r="397" spans="7:10" x14ac:dyDescent="0.35">
      <c r="G397" s="47">
        <v>3.93</v>
      </c>
      <c r="H397" s="48">
        <f t="shared" si="20"/>
        <v>0.14358137637666801</v>
      </c>
      <c r="I397" s="51">
        <f t="shared" si="21"/>
        <v>1.7947672047083502E-2</v>
      </c>
      <c r="J397" s="49">
        <f t="shared" si="22"/>
        <v>0</v>
      </c>
    </row>
    <row r="398" spans="7:10" x14ac:dyDescent="0.35">
      <c r="G398" s="47">
        <v>3.94</v>
      </c>
      <c r="H398" s="48">
        <f t="shared" si="20"/>
        <v>0.14285346182586514</v>
      </c>
      <c r="I398" s="51">
        <f t="shared" si="21"/>
        <v>1.7856682728233143E-2</v>
      </c>
      <c r="J398" s="49">
        <f t="shared" si="22"/>
        <v>0</v>
      </c>
    </row>
    <row r="399" spans="7:10" x14ac:dyDescent="0.35">
      <c r="G399" s="47">
        <v>3.95</v>
      </c>
      <c r="H399" s="48">
        <f t="shared" si="20"/>
        <v>0.14213106873898412</v>
      </c>
      <c r="I399" s="51">
        <f t="shared" si="21"/>
        <v>1.7766383592373015E-2</v>
      </c>
      <c r="J399" s="49">
        <f t="shared" si="22"/>
        <v>0</v>
      </c>
    </row>
    <row r="400" spans="7:10" x14ac:dyDescent="0.35">
      <c r="G400" s="47">
        <v>3.96</v>
      </c>
      <c r="H400" s="48">
        <f t="shared" si="20"/>
        <v>0.14141414141414141</v>
      </c>
      <c r="I400" s="51">
        <f t="shared" si="21"/>
        <v>1.7676767676767676E-2</v>
      </c>
      <c r="J400" s="49">
        <f t="shared" si="22"/>
        <v>0</v>
      </c>
    </row>
    <row r="401" spans="7:10" x14ac:dyDescent="0.35">
      <c r="G401" s="47">
        <v>3.97</v>
      </c>
      <c r="H401" s="48">
        <f t="shared" si="20"/>
        <v>0.14070262485010374</v>
      </c>
      <c r="I401" s="51">
        <f t="shared" si="21"/>
        <v>1.7587828106262967E-2</v>
      </c>
      <c r="J401" s="49">
        <f t="shared" si="22"/>
        <v>0</v>
      </c>
    </row>
    <row r="402" spans="7:10" x14ac:dyDescent="0.35">
      <c r="G402" s="47">
        <v>3.98</v>
      </c>
      <c r="H402" s="48">
        <f t="shared" si="20"/>
        <v>0.13999646473573898</v>
      </c>
      <c r="I402" s="51">
        <f t="shared" si="21"/>
        <v>1.7499558091967373E-2</v>
      </c>
      <c r="J402" s="49">
        <f t="shared" si="22"/>
        <v>0</v>
      </c>
    </row>
    <row r="403" spans="7:10" x14ac:dyDescent="0.35">
      <c r="G403" s="47">
        <v>3.99</v>
      </c>
      <c r="H403" s="48">
        <f t="shared" si="20"/>
        <v>0.13929560743965175</v>
      </c>
      <c r="I403" s="51">
        <f t="shared" si="21"/>
        <v>1.7411950929956468E-2</v>
      </c>
      <c r="J403" s="49">
        <f t="shared" si="22"/>
        <v>0</v>
      </c>
    </row>
    <row r="404" spans="7:10" x14ac:dyDescent="0.35">
      <c r="G404" s="47">
        <v>4</v>
      </c>
      <c r="H404" s="48">
        <f t="shared" si="20"/>
        <v>0.1386</v>
      </c>
      <c r="I404" s="51">
        <f t="shared" si="21"/>
        <v>1.7325E-2</v>
      </c>
      <c r="J404" s="49">
        <f t="shared" si="22"/>
        <v>0</v>
      </c>
    </row>
    <row r="405" spans="7:10" x14ac:dyDescent="0.35">
      <c r="G405" s="47">
        <v>4.01</v>
      </c>
      <c r="H405" s="48">
        <f t="shared" si="20"/>
        <v>0.13790959011448936</v>
      </c>
      <c r="I405" s="51">
        <f t="shared" si="21"/>
        <v>1.723869876431117E-2</v>
      </c>
      <c r="J405" s="49">
        <f t="shared" si="22"/>
        <v>0</v>
      </c>
    </row>
    <row r="406" spans="7:10" x14ac:dyDescent="0.35">
      <c r="G406" s="47">
        <v>4.0199999999999996</v>
      </c>
      <c r="H406" s="48">
        <f t="shared" si="20"/>
        <v>0.13722432613054136</v>
      </c>
      <c r="I406" s="51">
        <f t="shared" si="21"/>
        <v>1.715304076631767E-2</v>
      </c>
      <c r="J406" s="49">
        <f t="shared" si="22"/>
        <v>0</v>
      </c>
    </row>
    <row r="407" spans="7:10" x14ac:dyDescent="0.35">
      <c r="G407" s="47">
        <v>4.03</v>
      </c>
      <c r="H407" s="48">
        <f t="shared" si="20"/>
        <v>0.13654415703563225</v>
      </c>
      <c r="I407" s="51">
        <f t="shared" si="21"/>
        <v>1.7068019629454031E-2</v>
      </c>
      <c r="J407" s="49">
        <f t="shared" si="22"/>
        <v>0</v>
      </c>
    </row>
    <row r="408" spans="7:10" x14ac:dyDescent="0.35">
      <c r="G408" s="47">
        <v>4.04</v>
      </c>
      <c r="H408" s="48">
        <f t="shared" si="20"/>
        <v>0.13586903244779924</v>
      </c>
      <c r="I408" s="51">
        <f t="shared" si="21"/>
        <v>1.6983629055974905E-2</v>
      </c>
      <c r="J408" s="49">
        <f t="shared" si="22"/>
        <v>0</v>
      </c>
    </row>
    <row r="409" spans="7:10" x14ac:dyDescent="0.35">
      <c r="G409" s="47">
        <v>4.05</v>
      </c>
      <c r="H409" s="48">
        <f t="shared" si="20"/>
        <v>0.13519890260631001</v>
      </c>
      <c r="I409" s="51">
        <f t="shared" si="21"/>
        <v>1.6899862825788751E-2</v>
      </c>
      <c r="J409" s="49">
        <f t="shared" si="22"/>
        <v>0</v>
      </c>
    </row>
    <row r="410" spans="7:10" x14ac:dyDescent="0.35">
      <c r="G410" s="47">
        <v>4.0599999999999996</v>
      </c>
      <c r="H410" s="48">
        <f t="shared" si="20"/>
        <v>0.13453371836249367</v>
      </c>
      <c r="I410" s="51">
        <f t="shared" si="21"/>
        <v>1.6816714795311709E-2</v>
      </c>
      <c r="J410" s="49">
        <f t="shared" si="22"/>
        <v>0</v>
      </c>
    </row>
    <row r="411" spans="7:10" x14ac:dyDescent="0.35">
      <c r="G411" s="47">
        <v>4.07</v>
      </c>
      <c r="H411" s="48">
        <f t="shared" si="20"/>
        <v>0.13387343117072845</v>
      </c>
      <c r="I411" s="51">
        <f t="shared" si="21"/>
        <v>1.6734178896341056E-2</v>
      </c>
      <c r="J411" s="49">
        <f t="shared" si="22"/>
        <v>0</v>
      </c>
    </row>
    <row r="412" spans="7:10" x14ac:dyDescent="0.35">
      <c r="G412" s="47">
        <v>4.08</v>
      </c>
      <c r="H412" s="48">
        <f t="shared" si="20"/>
        <v>0.13321799307958479</v>
      </c>
      <c r="I412" s="51">
        <f t="shared" si="21"/>
        <v>1.6652249134948099E-2</v>
      </c>
      <c r="J412" s="49">
        <f t="shared" si="22"/>
        <v>0</v>
      </c>
    </row>
    <row r="413" spans="7:10" x14ac:dyDescent="0.35">
      <c r="G413" s="47">
        <v>4.09</v>
      </c>
      <c r="H413" s="48">
        <f t="shared" si="20"/>
        <v>0.13256735672311859</v>
      </c>
      <c r="I413" s="51">
        <f t="shared" si="21"/>
        <v>1.6570919590389824E-2</v>
      </c>
      <c r="J413" s="49">
        <f t="shared" si="22"/>
        <v>0</v>
      </c>
    </row>
    <row r="414" spans="7:10" x14ac:dyDescent="0.35">
      <c r="G414" s="47">
        <v>4.0999999999999996</v>
      </c>
      <c r="H414" s="48">
        <f t="shared" si="20"/>
        <v>0.1319214753123141</v>
      </c>
      <c r="I414" s="51">
        <f t="shared" si="21"/>
        <v>1.6490184414039263E-2</v>
      </c>
      <c r="J414" s="49">
        <f t="shared" si="22"/>
        <v>0</v>
      </c>
    </row>
    <row r="415" spans="7:10" x14ac:dyDescent="0.35">
      <c r="G415" s="47">
        <v>4.1100000000000003</v>
      </c>
      <c r="H415" s="48">
        <f t="shared" si="20"/>
        <v>0.13128030262667162</v>
      </c>
      <c r="I415" s="51">
        <f t="shared" si="21"/>
        <v>1.6410037828333952E-2</v>
      </c>
      <c r="J415" s="49">
        <f t="shared" si="22"/>
        <v>0</v>
      </c>
    </row>
    <row r="416" spans="7:10" x14ac:dyDescent="0.35">
      <c r="G416" s="47">
        <v>4.12</v>
      </c>
      <c r="H416" s="48">
        <f t="shared" si="20"/>
        <v>0.13064379300593837</v>
      </c>
      <c r="I416" s="51">
        <f t="shared" si="21"/>
        <v>1.6330474125742296E-2</v>
      </c>
      <c r="J416" s="49">
        <f t="shared" si="22"/>
        <v>0</v>
      </c>
    </row>
    <row r="417" spans="6:10" x14ac:dyDescent="0.35">
      <c r="G417" s="47">
        <v>4.13</v>
      </c>
      <c r="H417" s="48">
        <f t="shared" si="20"/>
        <v>0.1300119013419789</v>
      </c>
      <c r="I417" s="51">
        <f t="shared" si="21"/>
        <v>1.6251487667747363E-2</v>
      </c>
      <c r="J417" s="49">
        <f t="shared" si="22"/>
        <v>0</v>
      </c>
    </row>
    <row r="418" spans="6:10" x14ac:dyDescent="0.35">
      <c r="G418" s="47">
        <v>4.1399999999999997</v>
      </c>
      <c r="H418" s="48">
        <f t="shared" si="20"/>
        <v>0.12938458307078346</v>
      </c>
      <c r="I418" s="51">
        <f t="shared" si="21"/>
        <v>1.6173072883847932E-2</v>
      </c>
      <c r="J418" s="49">
        <f t="shared" si="22"/>
        <v>0</v>
      </c>
    </row>
    <row r="419" spans="6:10" x14ac:dyDescent="0.35">
      <c r="G419" s="47">
        <v>4.1500000000000004</v>
      </c>
      <c r="H419" s="48">
        <f t="shared" si="20"/>
        <v>0.12876179416461023</v>
      </c>
      <c r="I419" s="51">
        <f t="shared" si="21"/>
        <v>1.6095224270576278E-2</v>
      </c>
      <c r="J419" s="49">
        <f t="shared" si="22"/>
        <v>0</v>
      </c>
    </row>
    <row r="420" spans="6:10" x14ac:dyDescent="0.35">
      <c r="G420" s="47">
        <v>4.16</v>
      </c>
      <c r="H420" s="48">
        <f t="shared" si="20"/>
        <v>0.12814349112426035</v>
      </c>
      <c r="I420" s="51">
        <f t="shared" si="21"/>
        <v>1.6017936390532544E-2</v>
      </c>
      <c r="J420" s="49">
        <f t="shared" si="22"/>
        <v>0</v>
      </c>
    </row>
    <row r="421" spans="6:10" x14ac:dyDescent="0.35">
      <c r="G421" s="47">
        <v>4.17</v>
      </c>
      <c r="H421" s="48">
        <f t="shared" si="20"/>
        <v>0.12752963097148182</v>
      </c>
      <c r="I421" s="51">
        <f t="shared" si="21"/>
        <v>1.5941203871435227E-2</v>
      </c>
      <c r="J421" s="49">
        <f t="shared" si="22"/>
        <v>0</v>
      </c>
    </row>
    <row r="422" spans="6:10" x14ac:dyDescent="0.35">
      <c r="G422" s="47">
        <v>4.18</v>
      </c>
      <c r="H422" s="48">
        <f t="shared" si="20"/>
        <v>0.1269201712415009</v>
      </c>
      <c r="I422" s="51">
        <f t="shared" si="21"/>
        <v>1.5865021405187613E-2</v>
      </c>
      <c r="J422" s="49">
        <f t="shared" si="22"/>
        <v>0</v>
      </c>
    </row>
    <row r="423" spans="6:10" x14ac:dyDescent="0.35">
      <c r="G423" s="47">
        <v>4.1900000000000004</v>
      </c>
      <c r="H423" s="48">
        <f t="shared" si="20"/>
        <v>0.12631506997567793</v>
      </c>
      <c r="I423" s="51">
        <f t="shared" si="21"/>
        <v>1.5789383746959741E-2</v>
      </c>
      <c r="J423" s="49">
        <f t="shared" si="22"/>
        <v>0</v>
      </c>
    </row>
    <row r="424" spans="6:10" x14ac:dyDescent="0.35">
      <c r="G424" s="47">
        <v>4.2</v>
      </c>
      <c r="H424" s="48">
        <f t="shared" si="20"/>
        <v>0.12571428571428572</v>
      </c>
      <c r="I424" s="51">
        <f t="shared" si="21"/>
        <v>1.5714285714285715E-2</v>
      </c>
      <c r="J424" s="49">
        <f t="shared" si="22"/>
        <v>0</v>
      </c>
    </row>
    <row r="425" spans="6:10" x14ac:dyDescent="0.35">
      <c r="G425" s="47">
        <v>4.21</v>
      </c>
      <c r="H425" s="48">
        <f t="shared" si="20"/>
        <v>0.12511777748940708</v>
      </c>
      <c r="I425" s="51">
        <f t="shared" si="21"/>
        <v>1.5639722186175885E-2</v>
      </c>
      <c r="J425" s="49">
        <f t="shared" si="22"/>
        <v>0</v>
      </c>
    </row>
    <row r="426" spans="6:10" x14ac:dyDescent="0.35">
      <c r="G426" s="47">
        <v>4.22</v>
      </c>
      <c r="H426" s="48">
        <f t="shared" si="20"/>
        <v>0.12452550481795109</v>
      </c>
      <c r="I426" s="51">
        <f t="shared" si="21"/>
        <v>1.5565688102243886E-2</v>
      </c>
      <c r="J426" s="49">
        <f t="shared" si="22"/>
        <v>0</v>
      </c>
    </row>
    <row r="427" spans="6:10" x14ac:dyDescent="0.35">
      <c r="G427" s="47">
        <v>4.2300000000000004</v>
      </c>
      <c r="H427" s="48">
        <f t="shared" si="20"/>
        <v>0.12393742769478393</v>
      </c>
      <c r="I427" s="51">
        <f t="shared" si="21"/>
        <v>1.5492178461847991E-2</v>
      </c>
      <c r="J427" s="49">
        <f t="shared" si="22"/>
        <v>0</v>
      </c>
    </row>
    <row r="428" spans="6:10" x14ac:dyDescent="0.35">
      <c r="G428" s="47">
        <v>4.24</v>
      </c>
      <c r="H428" s="48">
        <f t="shared" si="20"/>
        <v>0.12335350658597365</v>
      </c>
      <c r="I428" s="51">
        <f t="shared" si="21"/>
        <v>1.5419188323246706E-2</v>
      </c>
      <c r="J428" s="49">
        <f t="shared" si="22"/>
        <v>0</v>
      </c>
    </row>
    <row r="429" spans="6:10" x14ac:dyDescent="0.35">
      <c r="G429" s="47">
        <v>4.25</v>
      </c>
      <c r="H429" s="48">
        <f t="shared" si="20"/>
        <v>0.12277370242214533</v>
      </c>
      <c r="I429" s="51">
        <f t="shared" si="21"/>
        <v>1.5346712802768166E-2</v>
      </c>
      <c r="J429" s="49">
        <f t="shared" si="22"/>
        <v>0</v>
      </c>
    </row>
    <row r="430" spans="6:10" x14ac:dyDescent="0.35">
      <c r="F430" s="43" t="str">
        <f>+A4</f>
        <v>Tl</v>
      </c>
      <c r="G430" s="47">
        <v>4.26</v>
      </c>
      <c r="H430" s="48">
        <f t="shared" si="20"/>
        <v>0.12219797659194606</v>
      </c>
      <c r="I430" s="51">
        <f t="shared" si="21"/>
        <v>1.5274747073993258E-2</v>
      </c>
      <c r="J430" s="49">
        <f t="shared" si="22"/>
        <v>0</v>
      </c>
    </row>
    <row r="431" spans="6:10" x14ac:dyDescent="0.35">
      <c r="G431" s="47">
        <v>4.2699999999999996</v>
      </c>
      <c r="H431" s="48">
        <f t="shared" si="20"/>
        <v>0.1216262909356164</v>
      </c>
      <c r="I431" s="51">
        <f t="shared" si="21"/>
        <v>1.520328636695205E-2</v>
      </c>
      <c r="J431" s="49">
        <f t="shared" si="22"/>
        <v>0</v>
      </c>
    </row>
    <row r="432" spans="6:10" x14ac:dyDescent="0.35">
      <c r="G432" s="47">
        <v>4.28</v>
      </c>
      <c r="H432" s="48">
        <f t="shared" si="20"/>
        <v>0.12105860773866713</v>
      </c>
      <c r="I432" s="51">
        <f t="shared" si="21"/>
        <v>1.5132325967333391E-2</v>
      </c>
      <c r="J432" s="49">
        <f t="shared" si="22"/>
        <v>0</v>
      </c>
    </row>
    <row r="433" spans="7:10" x14ac:dyDescent="0.35">
      <c r="G433" s="47">
        <v>4.29</v>
      </c>
      <c r="H433" s="48">
        <f t="shared" si="20"/>
        <v>0.12049488972565896</v>
      </c>
      <c r="I433" s="51">
        <f t="shared" si="21"/>
        <v>1.506186121570737E-2</v>
      </c>
      <c r="J433" s="49">
        <f t="shared" si="22"/>
        <v>0</v>
      </c>
    </row>
    <row r="434" spans="7:10" x14ac:dyDescent="0.35">
      <c r="G434" s="47">
        <v>4.3</v>
      </c>
      <c r="H434" s="48">
        <f t="shared" si="20"/>
        <v>0.1199351000540833</v>
      </c>
      <c r="I434" s="51">
        <f t="shared" si="21"/>
        <v>1.4991887506760412E-2</v>
      </c>
      <c r="J434" s="49">
        <f t="shared" si="22"/>
        <v>0</v>
      </c>
    </row>
    <row r="435" spans="7:10" x14ac:dyDescent="0.35">
      <c r="G435" s="47">
        <v>4.3099999999999996</v>
      </c>
      <c r="H435" s="48">
        <f t="shared" si="20"/>
        <v>0.11937920230834247</v>
      </c>
      <c r="I435" s="51">
        <f t="shared" si="21"/>
        <v>1.4922400288542808E-2</v>
      </c>
      <c r="J435" s="49">
        <f t="shared" si="22"/>
        <v>0</v>
      </c>
    </row>
    <row r="436" spans="7:10" x14ac:dyDescent="0.35">
      <c r="G436" s="47">
        <v>4.32</v>
      </c>
      <c r="H436" s="48">
        <f t="shared" si="20"/>
        <v>0.11882716049382715</v>
      </c>
      <c r="I436" s="51">
        <f t="shared" si="21"/>
        <v>1.4853395061728393E-2</v>
      </c>
      <c r="J436" s="49">
        <f t="shared" si="22"/>
        <v>0</v>
      </c>
    </row>
    <row r="437" spans="7:10" x14ac:dyDescent="0.35">
      <c r="G437" s="47">
        <v>4.33</v>
      </c>
      <c r="H437" s="48">
        <f t="shared" si="20"/>
        <v>0.11827893903108982</v>
      </c>
      <c r="I437" s="51">
        <f t="shared" si="21"/>
        <v>1.4784867378886228E-2</v>
      </c>
      <c r="J437" s="49">
        <f t="shared" si="22"/>
        <v>0</v>
      </c>
    </row>
    <row r="438" spans="7:10" x14ac:dyDescent="0.35">
      <c r="G438" s="47">
        <v>4.34</v>
      </c>
      <c r="H438" s="48">
        <f t="shared" si="20"/>
        <v>0.11773450275011149</v>
      </c>
      <c r="I438" s="51">
        <f t="shared" si="21"/>
        <v>1.4716812843763936E-2</v>
      </c>
      <c r="J438" s="49">
        <f t="shared" si="22"/>
        <v>0</v>
      </c>
    </row>
    <row r="439" spans="7:10" x14ac:dyDescent="0.35">
      <c r="G439" s="47">
        <v>4.3499999999999996</v>
      </c>
      <c r="H439" s="48">
        <f t="shared" si="20"/>
        <v>0.11719381688466114</v>
      </c>
      <c r="I439" s="51">
        <f t="shared" si="21"/>
        <v>1.4649227110582643E-2</v>
      </c>
      <c r="J439" s="49">
        <f t="shared" si="22"/>
        <v>0</v>
      </c>
    </row>
    <row r="440" spans="7:10" x14ac:dyDescent="0.35">
      <c r="G440" s="47">
        <v>4.3600000000000003</v>
      </c>
      <c r="H440" s="48">
        <f t="shared" si="20"/>
        <v>0.11665684706674521</v>
      </c>
      <c r="I440" s="51">
        <f t="shared" si="21"/>
        <v>1.4582105883343152E-2</v>
      </c>
      <c r="J440" s="49">
        <f t="shared" si="22"/>
        <v>0</v>
      </c>
    </row>
    <row r="441" spans="7:10" x14ac:dyDescent="0.35">
      <c r="G441" s="47">
        <v>4.37</v>
      </c>
      <c r="H441" s="48">
        <f t="shared" si="20"/>
        <v>0.11612355932114636</v>
      </c>
      <c r="I441" s="51">
        <f t="shared" si="21"/>
        <v>1.4515444915143295E-2</v>
      </c>
      <c r="J441" s="49">
        <f t="shared" si="22"/>
        <v>0</v>
      </c>
    </row>
    <row r="442" spans="7:10" x14ac:dyDescent="0.35">
      <c r="G442" s="47">
        <v>4.38</v>
      </c>
      <c r="H442" s="48">
        <f t="shared" si="20"/>
        <v>0.11559392006004879</v>
      </c>
      <c r="I442" s="51">
        <f t="shared" si="21"/>
        <v>1.4449240007506099E-2</v>
      </c>
      <c r="J442" s="49">
        <f t="shared" si="22"/>
        <v>0</v>
      </c>
    </row>
    <row r="443" spans="7:10" x14ac:dyDescent="0.35">
      <c r="G443" s="47">
        <v>4.3900000000000103</v>
      </c>
      <c r="H443" s="48">
        <f t="shared" si="20"/>
        <v>0.11506789607774916</v>
      </c>
      <c r="I443" s="51">
        <f t="shared" si="21"/>
        <v>1.4383487009718645E-2</v>
      </c>
      <c r="J443" s="49">
        <f t="shared" si="22"/>
        <v>0</v>
      </c>
    </row>
    <row r="444" spans="7:10" x14ac:dyDescent="0.35">
      <c r="G444" s="47">
        <v>4.4000000000000101</v>
      </c>
      <c r="H444" s="48">
        <f t="shared" si="20"/>
        <v>0.11454545454545402</v>
      </c>
      <c r="I444" s="51">
        <f t="shared" si="21"/>
        <v>1.4318181818181753E-2</v>
      </c>
      <c r="J444" s="49">
        <f t="shared" si="22"/>
        <v>0</v>
      </c>
    </row>
    <row r="445" spans="7:10" x14ac:dyDescent="0.35">
      <c r="G445" s="47">
        <v>4.4100000000000099</v>
      </c>
      <c r="H445" s="48">
        <f t="shared" si="20"/>
        <v>0.11402656300615432</v>
      </c>
      <c r="I445" s="51">
        <f t="shared" si="21"/>
        <v>1.4253320375769291E-2</v>
      </c>
      <c r="J445" s="49">
        <f t="shared" si="22"/>
        <v>0</v>
      </c>
    </row>
    <row r="446" spans="7:10" x14ac:dyDescent="0.35">
      <c r="G446" s="47">
        <v>4.4200000000000097</v>
      </c>
      <c r="H446" s="48">
        <f t="shared" si="20"/>
        <v>0.11351118936958653</v>
      </c>
      <c r="I446" s="51">
        <f t="shared" si="21"/>
        <v>1.4188898671198316E-2</v>
      </c>
      <c r="J446" s="49">
        <f t="shared" si="22"/>
        <v>0</v>
      </c>
    </row>
    <row r="447" spans="7:10" x14ac:dyDescent="0.35">
      <c r="G447" s="47">
        <v>4.4300000000000104</v>
      </c>
      <c r="H447" s="48">
        <f t="shared" si="20"/>
        <v>0.11299930190727034</v>
      </c>
      <c r="I447" s="51">
        <f t="shared" si="21"/>
        <v>1.4124912738408792E-2</v>
      </c>
      <c r="J447" s="49">
        <f t="shared" si="22"/>
        <v>0</v>
      </c>
    </row>
    <row r="448" spans="7:10" x14ac:dyDescent="0.35">
      <c r="G448" s="47">
        <v>4.4400000000000102</v>
      </c>
      <c r="H448" s="48">
        <f t="shared" si="20"/>
        <v>0.11249086924762548</v>
      </c>
      <c r="I448" s="51">
        <f t="shared" si="21"/>
        <v>1.4061358655953185E-2</v>
      </c>
      <c r="J448" s="49">
        <f t="shared" si="22"/>
        <v>0</v>
      </c>
    </row>
    <row r="449" spans="7:10" x14ac:dyDescent="0.35">
      <c r="G449" s="47">
        <v>4.4500000000000099</v>
      </c>
      <c r="H449" s="48">
        <f t="shared" si="20"/>
        <v>0.11198586037116476</v>
      </c>
      <c r="I449" s="51">
        <f t="shared" si="21"/>
        <v>1.3998232546395595E-2</v>
      </c>
      <c r="J449" s="49">
        <f t="shared" si="22"/>
        <v>0</v>
      </c>
    </row>
    <row r="450" spans="7:10" x14ac:dyDescent="0.35">
      <c r="G450" s="47">
        <v>4.4600000000000097</v>
      </c>
      <c r="H450" s="48">
        <f t="shared" si="20"/>
        <v>0.11148424460576276</v>
      </c>
      <c r="I450" s="51">
        <f t="shared" si="21"/>
        <v>1.3935530575720344E-2</v>
      </c>
      <c r="J450" s="49">
        <f t="shared" si="22"/>
        <v>0</v>
      </c>
    </row>
    <row r="451" spans="7:10" x14ac:dyDescent="0.35">
      <c r="G451" s="47">
        <v>4.4700000000000104</v>
      </c>
      <c r="H451" s="48">
        <f t="shared" si="20"/>
        <v>0.11098599162199849</v>
      </c>
      <c r="I451" s="51">
        <f t="shared" si="21"/>
        <v>1.3873248952749811E-2</v>
      </c>
      <c r="J451" s="49">
        <f t="shared" si="22"/>
        <v>0</v>
      </c>
    </row>
    <row r="452" spans="7:10" x14ac:dyDescent="0.35">
      <c r="G452" s="47">
        <v>4.4800000000000102</v>
      </c>
      <c r="H452" s="48">
        <f t="shared" si="20"/>
        <v>0.11049107142857093</v>
      </c>
      <c r="I452" s="51">
        <f t="shared" si="21"/>
        <v>1.3811383928571366E-2</v>
      </c>
      <c r="J452" s="49">
        <f t="shared" si="22"/>
        <v>0</v>
      </c>
    </row>
    <row r="453" spans="7:10" x14ac:dyDescent="0.35">
      <c r="G453" s="47">
        <v>4.49000000000001</v>
      </c>
      <c r="H453" s="48">
        <f t="shared" si="20"/>
        <v>0.1099994543677854</v>
      </c>
      <c r="I453" s="51">
        <f t="shared" si="21"/>
        <v>1.3749931795973174E-2</v>
      </c>
      <c r="J453" s="49">
        <f t="shared" si="22"/>
        <v>0</v>
      </c>
    </row>
    <row r="454" spans="7:10" x14ac:dyDescent="0.35">
      <c r="G454" s="47">
        <v>4.5000000000000098</v>
      </c>
      <c r="H454" s="48">
        <f t="shared" ref="H454:H504" si="23">+IF(G454&lt;$B$6,$B$9*(0.4+0.6*G454/$B$6),IF(AND(G454&lt;=$B$5,$B$6&lt;=G454),$B$9,IF(AND($B$5&lt;G454,$B$4&gt;G454),$B$10/G454,$B$10*$B$4/G454^2)))</f>
        <v>0.10951111111111063</v>
      </c>
      <c r="I454" s="51">
        <f t="shared" ref="I454:I490" si="24">+H454/$B$14</f>
        <v>1.3688888888888829E-2</v>
      </c>
      <c r="J454" s="49">
        <f t="shared" ref="J454:J504" si="25">+I454*$B$13</f>
        <v>0</v>
      </c>
    </row>
    <row r="455" spans="7:10" x14ac:dyDescent="0.35">
      <c r="G455" s="47">
        <v>4.5100000000000096</v>
      </c>
      <c r="H455" s="48">
        <f t="shared" si="23"/>
        <v>0.10902601265480459</v>
      </c>
      <c r="I455" s="51">
        <f t="shared" si="24"/>
        <v>1.3628251581850574E-2</v>
      </c>
      <c r="J455" s="49">
        <f t="shared" si="25"/>
        <v>0</v>
      </c>
    </row>
    <row r="456" spans="7:10" x14ac:dyDescent="0.35">
      <c r="G456" s="47">
        <v>4.5200000000000102</v>
      </c>
      <c r="H456" s="48">
        <f t="shared" si="23"/>
        <v>0.10854413031560763</v>
      </c>
      <c r="I456" s="51">
        <f t="shared" si="24"/>
        <v>1.3568016289450953E-2</v>
      </c>
      <c r="J456" s="49">
        <f t="shared" si="25"/>
        <v>0</v>
      </c>
    </row>
    <row r="457" spans="7:10" x14ac:dyDescent="0.35">
      <c r="G457" s="47">
        <v>4.53000000000001</v>
      </c>
      <c r="H457" s="48">
        <f t="shared" si="23"/>
        <v>0.10806543572650275</v>
      </c>
      <c r="I457" s="51">
        <f t="shared" si="24"/>
        <v>1.3508179465812844E-2</v>
      </c>
      <c r="J457" s="49">
        <f t="shared" si="25"/>
        <v>0</v>
      </c>
    </row>
    <row r="458" spans="7:10" x14ac:dyDescent="0.35">
      <c r="G458" s="47">
        <v>4.5400000000000196</v>
      </c>
      <c r="H458" s="48">
        <f t="shared" si="23"/>
        <v>0.10758990083253998</v>
      </c>
      <c r="I458" s="51">
        <f t="shared" si="24"/>
        <v>1.3448737604067498E-2</v>
      </c>
      <c r="J458" s="49">
        <f t="shared" si="25"/>
        <v>0</v>
      </c>
    </row>
    <row r="459" spans="7:10" x14ac:dyDescent="0.35">
      <c r="G459" s="47">
        <v>4.5500000000000203</v>
      </c>
      <c r="H459" s="48">
        <f t="shared" si="23"/>
        <v>0.1071174978867277</v>
      </c>
      <c r="I459" s="51">
        <f t="shared" si="24"/>
        <v>1.3389687235840962E-2</v>
      </c>
      <c r="J459" s="49">
        <f t="shared" si="25"/>
        <v>0</v>
      </c>
    </row>
    <row r="460" spans="7:10" x14ac:dyDescent="0.35">
      <c r="G460" s="47">
        <v>4.56000000000002</v>
      </c>
      <c r="H460" s="48">
        <f t="shared" si="23"/>
        <v>0.10664819944598244</v>
      </c>
      <c r="I460" s="51">
        <f t="shared" si="24"/>
        <v>1.3331024930747806E-2</v>
      </c>
      <c r="J460" s="49">
        <f t="shared" si="25"/>
        <v>0</v>
      </c>
    </row>
    <row r="461" spans="7:10" x14ac:dyDescent="0.35">
      <c r="G461" s="47">
        <v>4.5700000000000198</v>
      </c>
      <c r="H461" s="48">
        <f t="shared" si="23"/>
        <v>0.10618197836714473</v>
      </c>
      <c r="I461" s="51">
        <f t="shared" si="24"/>
        <v>1.3272747295893091E-2</v>
      </c>
      <c r="J461" s="49">
        <f t="shared" si="25"/>
        <v>0</v>
      </c>
    </row>
    <row r="462" spans="7:10" x14ac:dyDescent="0.35">
      <c r="G462" s="47">
        <v>4.5800000000000196</v>
      </c>
      <c r="H462" s="48">
        <f t="shared" si="23"/>
        <v>0.10571880780305395</v>
      </c>
      <c r="I462" s="51">
        <f t="shared" si="24"/>
        <v>1.3214850975381744E-2</v>
      </c>
      <c r="J462" s="49">
        <f t="shared" si="25"/>
        <v>0</v>
      </c>
    </row>
    <row r="463" spans="7:10" x14ac:dyDescent="0.35">
      <c r="G463" s="47">
        <v>4.5900000000000203</v>
      </c>
      <c r="H463" s="48">
        <f t="shared" si="23"/>
        <v>0.10525866119868334</v>
      </c>
      <c r="I463" s="51">
        <f t="shared" si="24"/>
        <v>1.3157332649835417E-2</v>
      </c>
      <c r="J463" s="49">
        <f t="shared" si="25"/>
        <v>0</v>
      </c>
    </row>
    <row r="464" spans="7:10" x14ac:dyDescent="0.35">
      <c r="G464" s="47">
        <v>4.6000000000000201</v>
      </c>
      <c r="H464" s="48">
        <f t="shared" si="23"/>
        <v>0.10480151228733368</v>
      </c>
      <c r="I464" s="51">
        <f t="shared" si="24"/>
        <v>1.3100189035916711E-2</v>
      </c>
      <c r="J464" s="49">
        <f t="shared" si="25"/>
        <v>0</v>
      </c>
    </row>
    <row r="465" spans="7:10" x14ac:dyDescent="0.35">
      <c r="G465" s="47">
        <v>4.6100000000000199</v>
      </c>
      <c r="H465" s="48">
        <f t="shared" si="23"/>
        <v>0.10434733508688464</v>
      </c>
      <c r="I465" s="51">
        <f t="shared" si="24"/>
        <v>1.304341688586058E-2</v>
      </c>
      <c r="J465" s="49">
        <f t="shared" si="25"/>
        <v>0</v>
      </c>
    </row>
    <row r="466" spans="7:10" x14ac:dyDescent="0.35">
      <c r="G466" s="47">
        <v>4.6200000000000196</v>
      </c>
      <c r="H466" s="48">
        <f t="shared" si="23"/>
        <v>0.10389610389610301</v>
      </c>
      <c r="I466" s="51">
        <f t="shared" si="24"/>
        <v>1.2987012987012877E-2</v>
      </c>
      <c r="J466" s="49">
        <f t="shared" si="25"/>
        <v>0</v>
      </c>
    </row>
    <row r="467" spans="7:10" x14ac:dyDescent="0.35">
      <c r="G467" s="47">
        <v>4.6300000000000203</v>
      </c>
      <c r="H467" s="48">
        <f t="shared" si="23"/>
        <v>0.10344779329100665</v>
      </c>
      <c r="I467" s="51">
        <f t="shared" si="24"/>
        <v>1.2930974161375831E-2</v>
      </c>
      <c r="J467" s="49">
        <f t="shared" si="25"/>
        <v>0</v>
      </c>
    </row>
    <row r="468" spans="7:10" x14ac:dyDescent="0.35">
      <c r="G468" s="47">
        <v>4.6400000000000201</v>
      </c>
      <c r="H468" s="48">
        <f t="shared" si="23"/>
        <v>0.10300237812128329</v>
      </c>
      <c r="I468" s="51">
        <f t="shared" si="24"/>
        <v>1.2875297265160412E-2</v>
      </c>
      <c r="J468" s="49">
        <f t="shared" si="25"/>
        <v>0</v>
      </c>
    </row>
    <row r="469" spans="7:10" x14ac:dyDescent="0.35">
      <c r="G469" s="47">
        <v>4.6500000000000199</v>
      </c>
      <c r="H469" s="48">
        <f t="shared" si="23"/>
        <v>0.10255983350676291</v>
      </c>
      <c r="I469" s="51">
        <f t="shared" si="24"/>
        <v>1.2819979188345364E-2</v>
      </c>
      <c r="J469" s="49">
        <f t="shared" si="25"/>
        <v>0</v>
      </c>
    </row>
    <row r="470" spans="7:10" x14ac:dyDescent="0.35">
      <c r="G470" s="47">
        <v>4.6600000000000197</v>
      </c>
      <c r="H470" s="48">
        <f t="shared" si="23"/>
        <v>0.1021201348339434</v>
      </c>
      <c r="I470" s="51">
        <f t="shared" si="24"/>
        <v>1.2765016854242925E-2</v>
      </c>
      <c r="J470" s="49">
        <f t="shared" si="25"/>
        <v>0</v>
      </c>
    </row>
    <row r="471" spans="7:10" x14ac:dyDescent="0.35">
      <c r="G471" s="47">
        <v>4.6700000000000204</v>
      </c>
      <c r="H471" s="48">
        <f t="shared" si="23"/>
        <v>0.10168325775256802</v>
      </c>
      <c r="I471" s="51">
        <f t="shared" si="24"/>
        <v>1.2710407219071003E-2</v>
      </c>
      <c r="J471" s="49">
        <f t="shared" si="25"/>
        <v>0</v>
      </c>
    </row>
    <row r="472" spans="7:10" x14ac:dyDescent="0.35">
      <c r="G472" s="47">
        <v>4.6800000000000201</v>
      </c>
      <c r="H472" s="48">
        <f t="shared" si="23"/>
        <v>0.10124917817225422</v>
      </c>
      <c r="I472" s="51">
        <f t="shared" si="24"/>
        <v>1.2656147271531778E-2</v>
      </c>
      <c r="J472" s="49">
        <f t="shared" si="25"/>
        <v>0</v>
      </c>
    </row>
    <row r="473" spans="7:10" x14ac:dyDescent="0.35">
      <c r="G473" s="47">
        <v>4.6900000000000297</v>
      </c>
      <c r="H473" s="48">
        <f t="shared" si="23"/>
        <v>0.10081787225917194</v>
      </c>
      <c r="I473" s="51">
        <f t="shared" si="24"/>
        <v>1.2602234032396492E-2</v>
      </c>
      <c r="J473" s="49">
        <f t="shared" si="25"/>
        <v>0</v>
      </c>
    </row>
    <row r="474" spans="7:10" x14ac:dyDescent="0.35">
      <c r="G474" s="47">
        <v>4.7000000000000304</v>
      </c>
      <c r="H474" s="48">
        <f t="shared" si="23"/>
        <v>0.10038931643277373</v>
      </c>
      <c r="I474" s="51">
        <f t="shared" si="24"/>
        <v>1.2548664554096716E-2</v>
      </c>
      <c r="J474" s="49">
        <f t="shared" si="25"/>
        <v>0</v>
      </c>
    </row>
    <row r="475" spans="7:10" x14ac:dyDescent="0.35">
      <c r="G475" s="47">
        <v>4.7100000000000302</v>
      </c>
      <c r="H475" s="48">
        <f t="shared" si="23"/>
        <v>9.9963487362569201E-2</v>
      </c>
      <c r="I475" s="51">
        <f t="shared" si="24"/>
        <v>1.249543592032115E-2</v>
      </c>
      <c r="J475" s="49">
        <f t="shared" si="25"/>
        <v>0</v>
      </c>
    </row>
    <row r="476" spans="7:10" x14ac:dyDescent="0.35">
      <c r="G476" s="47">
        <v>4.7200000000000299</v>
      </c>
      <c r="H476" s="48">
        <f t="shared" si="23"/>
        <v>9.9540361964951335E-2</v>
      </c>
      <c r="I476" s="51">
        <f t="shared" si="24"/>
        <v>1.2442545245618917E-2</v>
      </c>
      <c r="J476" s="49">
        <f t="shared" si="25"/>
        <v>0</v>
      </c>
    </row>
    <row r="477" spans="7:10" x14ac:dyDescent="0.35">
      <c r="G477" s="47">
        <v>4.7300000000000297</v>
      </c>
      <c r="H477" s="48">
        <f t="shared" si="23"/>
        <v>9.9119917400067578E-2</v>
      </c>
      <c r="I477" s="51">
        <f t="shared" si="24"/>
        <v>1.2389989675008447E-2</v>
      </c>
      <c r="J477" s="49">
        <f t="shared" si="25"/>
        <v>0</v>
      </c>
    </row>
    <row r="478" spans="7:10" x14ac:dyDescent="0.35">
      <c r="G478" s="47">
        <v>4.7400000000000304</v>
      </c>
      <c r="H478" s="48">
        <f t="shared" si="23"/>
        <v>9.8702131068737722E-2</v>
      </c>
      <c r="I478" s="51">
        <f t="shared" si="24"/>
        <v>1.2337766383592215E-2</v>
      </c>
      <c r="J478" s="49">
        <f t="shared" si="25"/>
        <v>0</v>
      </c>
    </row>
    <row r="479" spans="7:10" x14ac:dyDescent="0.35">
      <c r="G479" s="47">
        <v>4.7500000000000302</v>
      </c>
      <c r="H479" s="48">
        <f t="shared" si="23"/>
        <v>9.8286980609417027E-2</v>
      </c>
      <c r="I479" s="51">
        <f t="shared" si="24"/>
        <v>1.2285872576177128E-2</v>
      </c>
      <c r="J479" s="49">
        <f t="shared" si="25"/>
        <v>0</v>
      </c>
    </row>
    <row r="480" spans="7:10" x14ac:dyDescent="0.35">
      <c r="G480" s="47">
        <v>4.76000000000003</v>
      </c>
      <c r="H480" s="48">
        <f t="shared" si="23"/>
        <v>9.7874443895203903E-2</v>
      </c>
      <c r="I480" s="51">
        <f t="shared" si="24"/>
        <v>1.2234305486900488E-2</v>
      </c>
      <c r="J480" s="49">
        <f t="shared" si="25"/>
        <v>0</v>
      </c>
    </row>
    <row r="481" spans="7:10" x14ac:dyDescent="0.35">
      <c r="G481" s="47">
        <v>4.7700000000000298</v>
      </c>
      <c r="H481" s="48">
        <f t="shared" si="23"/>
        <v>9.7464499030891549E-2</v>
      </c>
      <c r="I481" s="51">
        <f t="shared" si="24"/>
        <v>1.2183062378861444E-2</v>
      </c>
      <c r="J481" s="49">
        <f t="shared" si="25"/>
        <v>0</v>
      </c>
    </row>
    <row r="482" spans="7:10" x14ac:dyDescent="0.35">
      <c r="G482" s="47">
        <v>4.7800000000000296</v>
      </c>
      <c r="H482" s="48">
        <f t="shared" si="23"/>
        <v>9.7057124350062696E-2</v>
      </c>
      <c r="I482" s="51">
        <f t="shared" si="24"/>
        <v>1.2132140543757837E-2</v>
      </c>
      <c r="J482" s="49">
        <f t="shared" si="25"/>
        <v>0</v>
      </c>
    </row>
    <row r="483" spans="7:10" x14ac:dyDescent="0.35">
      <c r="G483" s="47">
        <v>4.7900000000000302</v>
      </c>
      <c r="H483" s="48">
        <f t="shared" si="23"/>
        <v>9.6652298412226764E-2</v>
      </c>
      <c r="I483" s="51">
        <f t="shared" si="24"/>
        <v>1.2081537301528346E-2</v>
      </c>
      <c r="J483" s="49">
        <f t="shared" si="25"/>
        <v>0</v>
      </c>
    </row>
    <row r="484" spans="7:10" x14ac:dyDescent="0.35">
      <c r="G484" s="47">
        <v>4.80000000000003</v>
      </c>
      <c r="H484" s="48">
        <f t="shared" si="23"/>
        <v>9.6249999999998809E-2</v>
      </c>
      <c r="I484" s="51">
        <f t="shared" si="24"/>
        <v>1.2031249999999851E-2</v>
      </c>
      <c r="J484" s="49">
        <f t="shared" si="25"/>
        <v>0</v>
      </c>
    </row>
    <row r="485" spans="7:10" x14ac:dyDescent="0.35">
      <c r="G485" s="47">
        <v>4.8100000000000298</v>
      </c>
      <c r="H485" s="48">
        <f t="shared" si="23"/>
        <v>9.5850208116319197E-2</v>
      </c>
      <c r="I485" s="51">
        <f t="shared" si="24"/>
        <v>1.19812760145399E-2</v>
      </c>
      <c r="J485" s="49">
        <f t="shared" si="25"/>
        <v>0</v>
      </c>
    </row>
    <row r="486" spans="7:10" x14ac:dyDescent="0.35">
      <c r="G486" s="47">
        <v>4.8200000000000296</v>
      </c>
      <c r="H486" s="48">
        <f t="shared" si="23"/>
        <v>9.5452901981714022E-2</v>
      </c>
      <c r="I486" s="51">
        <f t="shared" si="24"/>
        <v>1.1931612747714253E-2</v>
      </c>
      <c r="J486" s="49">
        <f t="shared" si="25"/>
        <v>0</v>
      </c>
    </row>
    <row r="487" spans="7:10" x14ac:dyDescent="0.35">
      <c r="G487" s="47">
        <v>4.8300000000000303</v>
      </c>
      <c r="H487" s="48">
        <f t="shared" si="23"/>
        <v>9.5058061031594809E-2</v>
      </c>
      <c r="I487" s="51">
        <f t="shared" si="24"/>
        <v>1.1882257628949351E-2</v>
      </c>
      <c r="J487" s="49">
        <f t="shared" si="25"/>
        <v>0</v>
      </c>
    </row>
    <row r="488" spans="7:10" x14ac:dyDescent="0.35">
      <c r="G488" s="47">
        <v>4.8400000000000398</v>
      </c>
      <c r="H488" s="48">
        <f t="shared" si="23"/>
        <v>9.4665664913597236E-2</v>
      </c>
      <c r="I488" s="51">
        <f t="shared" si="24"/>
        <v>1.1833208114199655E-2</v>
      </c>
      <c r="J488" s="49">
        <f t="shared" si="25"/>
        <v>0</v>
      </c>
    </row>
    <row r="489" spans="7:10" x14ac:dyDescent="0.35">
      <c r="G489" s="47">
        <v>4.8500000000000396</v>
      </c>
      <c r="H489" s="48">
        <f t="shared" si="23"/>
        <v>9.4275693484959663E-2</v>
      </c>
      <c r="I489" s="51">
        <f t="shared" si="24"/>
        <v>1.1784461685619958E-2</v>
      </c>
      <c r="J489" s="49">
        <f t="shared" si="25"/>
        <v>0</v>
      </c>
    </row>
    <row r="490" spans="7:10" x14ac:dyDescent="0.35">
      <c r="G490" s="47">
        <v>4.8600000000000403</v>
      </c>
      <c r="H490" s="48">
        <f t="shared" si="23"/>
        <v>9.3888126809935954E-2</v>
      </c>
      <c r="I490" s="51">
        <f t="shared" si="24"/>
        <v>1.1736015851241994E-2</v>
      </c>
      <c r="J490" s="49">
        <f t="shared" si="25"/>
        <v>0</v>
      </c>
    </row>
    <row r="491" spans="7:10" x14ac:dyDescent="0.35">
      <c r="G491" s="47">
        <v>4.8700000000000401</v>
      </c>
      <c r="H491" s="48">
        <f t="shared" si="23"/>
        <v>9.3502945157249204E-2</v>
      </c>
      <c r="I491" s="51">
        <f t="shared" ref="I491:I504" si="26">+H491/$B$14</f>
        <v>1.168786814465615E-2</v>
      </c>
      <c r="J491" s="49">
        <f t="shared" si="25"/>
        <v>0</v>
      </c>
    </row>
    <row r="492" spans="7:10" x14ac:dyDescent="0.35">
      <c r="G492" s="47">
        <v>4.8800000000000399</v>
      </c>
      <c r="H492" s="48">
        <f t="shared" si="23"/>
        <v>9.3120128997579765E-2</v>
      </c>
      <c r="I492" s="51">
        <f t="shared" si="26"/>
        <v>1.1640016124697471E-2</v>
      </c>
      <c r="J492" s="49">
        <f t="shared" si="25"/>
        <v>0</v>
      </c>
    </row>
    <row r="493" spans="7:10" x14ac:dyDescent="0.35">
      <c r="G493" s="47">
        <v>4.8900000000000396</v>
      </c>
      <c r="H493" s="48">
        <f t="shared" si="23"/>
        <v>9.2739659001090005E-2</v>
      </c>
      <c r="I493" s="51">
        <f t="shared" si="26"/>
        <v>1.1592457375136251E-2</v>
      </c>
      <c r="J493" s="49">
        <f t="shared" si="25"/>
        <v>0</v>
      </c>
    </row>
    <row r="494" spans="7:10" x14ac:dyDescent="0.35">
      <c r="G494" s="47">
        <v>4.9000000000000403</v>
      </c>
      <c r="H494" s="48">
        <f t="shared" si="23"/>
        <v>9.2361516034983895E-2</v>
      </c>
      <c r="I494" s="51">
        <f t="shared" si="26"/>
        <v>1.1545189504372987E-2</v>
      </c>
      <c r="J494" s="49">
        <f t="shared" si="25"/>
        <v>0</v>
      </c>
    </row>
    <row r="495" spans="7:10" x14ac:dyDescent="0.35">
      <c r="G495" s="47">
        <v>4.9100000000000401</v>
      </c>
      <c r="H495" s="48">
        <f t="shared" si="23"/>
        <v>9.198568116110202E-2</v>
      </c>
      <c r="I495" s="51">
        <f t="shared" si="26"/>
        <v>1.1498210145137753E-2</v>
      </c>
      <c r="J495" s="49">
        <f t="shared" si="25"/>
        <v>0</v>
      </c>
    </row>
    <row r="496" spans="7:10" x14ac:dyDescent="0.35">
      <c r="G496" s="47">
        <v>4.9200000000000399</v>
      </c>
      <c r="H496" s="48">
        <f t="shared" si="23"/>
        <v>9.1612135633549974E-2</v>
      </c>
      <c r="I496" s="51">
        <f t="shared" si="26"/>
        <v>1.1451516954193747E-2</v>
      </c>
      <c r="J496" s="49">
        <f t="shared" si="25"/>
        <v>0</v>
      </c>
    </row>
    <row r="497" spans="7:10" x14ac:dyDescent="0.35">
      <c r="G497" s="47">
        <v>4.9300000000000503</v>
      </c>
      <c r="H497" s="48">
        <f t="shared" si="23"/>
        <v>9.124086089636059E-2</v>
      </c>
      <c r="I497" s="51">
        <f t="shared" si="26"/>
        <v>1.1405107612045074E-2</v>
      </c>
      <c r="J497" s="49">
        <f t="shared" si="25"/>
        <v>0</v>
      </c>
    </row>
    <row r="498" spans="7:10" x14ac:dyDescent="0.35">
      <c r="G498" s="47">
        <v>4.9400000000000501</v>
      </c>
      <c r="H498" s="48">
        <f t="shared" si="23"/>
        <v>9.0871838581191092E-2</v>
      </c>
      <c r="I498" s="51">
        <f t="shared" si="26"/>
        <v>1.1358979822648886E-2</v>
      </c>
      <c r="J498" s="49">
        <f t="shared" si="25"/>
        <v>0</v>
      </c>
    </row>
    <row r="499" spans="7:10" x14ac:dyDescent="0.35">
      <c r="G499" s="47">
        <v>4.9500000000000499</v>
      </c>
      <c r="H499" s="48">
        <f t="shared" si="23"/>
        <v>9.0505050505048673E-2</v>
      </c>
      <c r="I499" s="51">
        <f t="shared" si="26"/>
        <v>1.1313131313131084E-2</v>
      </c>
      <c r="J499" s="49">
        <f t="shared" si="25"/>
        <v>0</v>
      </c>
    </row>
    <row r="500" spans="7:10" x14ac:dyDescent="0.35">
      <c r="G500" s="47">
        <v>4.9600000000000497</v>
      </c>
      <c r="H500" s="48">
        <f t="shared" si="23"/>
        <v>9.0140478668052304E-2</v>
      </c>
      <c r="I500" s="51">
        <f t="shared" si="26"/>
        <v>1.1267559833506538E-2</v>
      </c>
      <c r="J500" s="49">
        <f t="shared" si="25"/>
        <v>0</v>
      </c>
    </row>
    <row r="501" spans="7:10" x14ac:dyDescent="0.35">
      <c r="G501" s="47">
        <v>4.9700000000000504</v>
      </c>
      <c r="H501" s="48">
        <f t="shared" si="23"/>
        <v>8.9778105251223844E-2</v>
      </c>
      <c r="I501" s="51">
        <f t="shared" si="26"/>
        <v>1.1222263156402981E-2</v>
      </c>
      <c r="J501" s="49">
        <f t="shared" si="25"/>
        <v>0</v>
      </c>
    </row>
    <row r="502" spans="7:10" x14ac:dyDescent="0.35">
      <c r="G502" s="47">
        <v>4.9800000000000502</v>
      </c>
      <c r="H502" s="48">
        <f t="shared" si="23"/>
        <v>8.9417912614310868E-2</v>
      </c>
      <c r="I502" s="51">
        <f t="shared" si="26"/>
        <v>1.1177239076788859E-2</v>
      </c>
      <c r="J502" s="49">
        <f t="shared" si="25"/>
        <v>0</v>
      </c>
    </row>
    <row r="503" spans="7:10" x14ac:dyDescent="0.35">
      <c r="G503" s="47">
        <v>4.99000000000005</v>
      </c>
      <c r="H503" s="48">
        <f t="shared" si="23"/>
        <v>8.9059883293639605E-2</v>
      </c>
      <c r="I503" s="51">
        <f t="shared" si="26"/>
        <v>1.1132485411704951E-2</v>
      </c>
      <c r="J503" s="49">
        <f t="shared" si="25"/>
        <v>0</v>
      </c>
    </row>
    <row r="504" spans="7:10" x14ac:dyDescent="0.35">
      <c r="G504" s="47">
        <v>5.0000000000000497</v>
      </c>
      <c r="H504" s="48">
        <f t="shared" si="23"/>
        <v>8.8703999999998243E-2</v>
      </c>
      <c r="I504" s="51">
        <f t="shared" si="26"/>
        <v>1.108799999999978E-2</v>
      </c>
      <c r="J504" s="49">
        <f t="shared" si="25"/>
        <v>0</v>
      </c>
    </row>
  </sheetData>
  <mergeCells count="11">
    <mergeCell ref="A1:B1"/>
    <mergeCell ref="A7:B7"/>
    <mergeCell ref="A12:B12"/>
    <mergeCell ref="W3:W4"/>
    <mergeCell ref="X3:AC4"/>
    <mergeCell ref="W5:W6"/>
    <mergeCell ref="X5:AC6"/>
    <mergeCell ref="W7:W8"/>
    <mergeCell ref="X7:AC8"/>
    <mergeCell ref="X9:AC10"/>
    <mergeCell ref="M2:S4"/>
  </mergeCells>
  <pageMargins left="0.7" right="0.7" top="0.75" bottom="0.75" header="0.3" footer="0.3"/>
  <pageSetup paperSize="8" scale="49" orientation="landscape" horizontalDpi="4294967293" r:id="rId1"/>
  <ignoredErrors>
    <ignoredError sqref="B32 C3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E8BE-D1B8-4CFC-8B14-F74DDEECD536}">
  <dimension ref="A1"/>
  <sheetViews>
    <sheetView topLeftCell="A34" zoomScale="92" zoomScaleNormal="92" workbookViewId="0">
      <selection activeCell="O66" sqref="O6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9B03-D213-4F1F-B6CF-B0BBC19DB10C}">
  <dimension ref="A1"/>
  <sheetViews>
    <sheetView topLeftCell="A28" zoomScale="136" zoomScaleNormal="136" workbookViewId="0">
      <selection activeCell="V29" sqref="V2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86"/>
  <sheetViews>
    <sheetView showGridLines="0" topLeftCell="A69" workbookViewId="0">
      <selection activeCell="F79" sqref="F79"/>
    </sheetView>
  </sheetViews>
  <sheetFormatPr baseColWidth="10" defaultRowHeight="14.4" x14ac:dyDescent="0.3"/>
  <cols>
    <col min="2" max="2" width="12.5546875" customWidth="1"/>
    <col min="3" max="3" width="12.5546875" bestFit="1" customWidth="1"/>
  </cols>
  <sheetData>
    <row r="2" spans="2:3" x14ac:dyDescent="0.3">
      <c r="B2" s="40" t="s">
        <v>442</v>
      </c>
    </row>
    <row r="4" spans="2:3" ht="15" thickBot="1" x14ac:dyDescent="0.35">
      <c r="B4" s="239" t="s">
        <v>443</v>
      </c>
      <c r="C4" s="239"/>
    </row>
    <row r="5" spans="2:3" x14ac:dyDescent="0.3">
      <c r="B5" s="128" t="s">
        <v>444</v>
      </c>
      <c r="C5" s="129">
        <v>4</v>
      </c>
    </row>
    <row r="6" spans="2:3" x14ac:dyDescent="0.3">
      <c r="B6" s="130" t="s">
        <v>445</v>
      </c>
      <c r="C6" s="131">
        <v>6</v>
      </c>
    </row>
    <row r="7" spans="2:3" x14ac:dyDescent="0.3">
      <c r="B7" s="130" t="s">
        <v>446</v>
      </c>
      <c r="C7" s="132">
        <v>40000</v>
      </c>
    </row>
    <row r="8" spans="2:3" x14ac:dyDescent="0.3">
      <c r="B8" s="130" t="s">
        <v>447</v>
      </c>
      <c r="C8" s="133">
        <f>+((C5*2)+(C6*2))/180</f>
        <v>0.1111111111111111</v>
      </c>
    </row>
    <row r="9" spans="2:3" x14ac:dyDescent="0.3">
      <c r="B9" s="130" t="s">
        <v>447</v>
      </c>
      <c r="C9" s="133">
        <f>+((0.8+C7/200000)/(36+9*(C6/C5)))*C6</f>
        <v>0.12121212121212122</v>
      </c>
    </row>
    <row r="10" spans="2:3" ht="15" thickBot="1" x14ac:dyDescent="0.35">
      <c r="B10" s="134" t="s">
        <v>448</v>
      </c>
      <c r="C10" s="135">
        <f>3.5*2.54/100</f>
        <v>8.8900000000000007E-2</v>
      </c>
    </row>
    <row r="11" spans="2:3" ht="15" thickBot="1" x14ac:dyDescent="0.35"/>
    <row r="12" spans="2:3" ht="15" thickBot="1" x14ac:dyDescent="0.35">
      <c r="B12" s="174" t="s">
        <v>449</v>
      </c>
      <c r="C12" s="175">
        <v>14</v>
      </c>
    </row>
    <row r="14" spans="2:3" ht="15" thickBot="1" x14ac:dyDescent="0.35">
      <c r="B14" s="40" t="s">
        <v>450</v>
      </c>
    </row>
    <row r="15" spans="2:3" x14ac:dyDescent="0.3">
      <c r="B15" s="128" t="s">
        <v>451</v>
      </c>
      <c r="C15" s="129">
        <v>4</v>
      </c>
    </row>
    <row r="16" spans="2:3" x14ac:dyDescent="0.3">
      <c r="B16" s="130" t="s">
        <v>452</v>
      </c>
      <c r="C16" s="131">
        <v>6</v>
      </c>
    </row>
    <row r="17" spans="2:6" x14ac:dyDescent="0.3">
      <c r="B17" s="130" t="s">
        <v>453</v>
      </c>
      <c r="C17" s="137" t="s">
        <v>454</v>
      </c>
    </row>
    <row r="18" spans="2:6" ht="15" thickBot="1" x14ac:dyDescent="0.35">
      <c r="B18" s="134" t="s">
        <v>447</v>
      </c>
      <c r="C18" s="138">
        <f>+C15/IF(C17="Simple",20,IF(C17="1 continuidad",24,IF(C17="2 continuidad",28,10)))</f>
        <v>0.2</v>
      </c>
    </row>
    <row r="21" spans="2:6" x14ac:dyDescent="0.3">
      <c r="B21" s="40" t="s">
        <v>455</v>
      </c>
    </row>
    <row r="22" spans="2:6" ht="15" thickBot="1" x14ac:dyDescent="0.35"/>
    <row r="23" spans="2:6" ht="15" thickBot="1" x14ac:dyDescent="0.35">
      <c r="B23" s="240" t="s">
        <v>573</v>
      </c>
      <c r="C23" s="241"/>
      <c r="D23" s="242"/>
    </row>
    <row r="24" spans="2:6" ht="15" thickBot="1" x14ac:dyDescent="0.35"/>
    <row r="25" spans="2:6" ht="15" thickBot="1" x14ac:dyDescent="0.35">
      <c r="B25" s="3" t="s">
        <v>456</v>
      </c>
      <c r="C25" s="162">
        <f>+C6</f>
        <v>6</v>
      </c>
      <c r="D25" s="3"/>
    </row>
    <row r="26" spans="2:6" x14ac:dyDescent="0.3">
      <c r="B26" s="163" t="s">
        <v>457</v>
      </c>
      <c r="C26" s="164" t="s">
        <v>458</v>
      </c>
      <c r="D26" s="165" t="s">
        <v>459</v>
      </c>
    </row>
    <row r="27" spans="2:6" ht="15" thickBot="1" x14ac:dyDescent="0.35">
      <c r="B27" s="166">
        <f>+C25/14</f>
        <v>0.42857142857142855</v>
      </c>
      <c r="C27" s="167">
        <v>0.55000000000000004</v>
      </c>
      <c r="D27" s="168">
        <f>+C25/10</f>
        <v>0.6</v>
      </c>
    </row>
    <row r="28" spans="2:6" ht="15" thickBot="1" x14ac:dyDescent="0.35">
      <c r="B28" s="3"/>
      <c r="C28" s="41">
        <f>+C27*100</f>
        <v>55.000000000000007</v>
      </c>
      <c r="D28" s="3"/>
    </row>
    <row r="29" spans="2:6" x14ac:dyDescent="0.3">
      <c r="B29" s="163" t="s">
        <v>460</v>
      </c>
      <c r="C29" s="169" t="s">
        <v>461</v>
      </c>
      <c r="D29" s="165" t="s">
        <v>462</v>
      </c>
    </row>
    <row r="30" spans="2:6" ht="15" thickBot="1" x14ac:dyDescent="0.35">
      <c r="B30" s="166">
        <f>+C27/2</f>
        <v>0.27500000000000002</v>
      </c>
      <c r="C30" s="167">
        <v>0.35</v>
      </c>
      <c r="D30" s="168">
        <f>+(2*C27)/3</f>
        <v>0.3666666666666667</v>
      </c>
    </row>
    <row r="31" spans="2:6" ht="15" thickBot="1" x14ac:dyDescent="0.35">
      <c r="B31" s="170" t="s">
        <v>463</v>
      </c>
      <c r="C31" s="147">
        <f>+MAX(25,0.3*C28)</f>
        <v>25</v>
      </c>
      <c r="D31" s="3"/>
    </row>
    <row r="32" spans="2:6" x14ac:dyDescent="0.3">
      <c r="B32" s="3"/>
      <c r="C32" s="139">
        <f>+MAX(C31,C30*100)</f>
        <v>35</v>
      </c>
      <c r="D32" s="3"/>
      <c r="F32">
        <f>0.3*C28</f>
        <v>16.5</v>
      </c>
    </row>
    <row r="33" spans="2:4" x14ac:dyDescent="0.3">
      <c r="B33" s="243" t="str">
        <f>CONCATENATE(" VY ",C28, "cm X ",C32,"cm")</f>
        <v xml:space="preserve"> VY 55cm X 35cm</v>
      </c>
      <c r="C33" s="244"/>
      <c r="D33" s="244"/>
    </row>
    <row r="34" spans="2:4" ht="15" thickBot="1" x14ac:dyDescent="0.35">
      <c r="B34" s="127"/>
      <c r="C34" s="127"/>
    </row>
    <row r="35" spans="2:4" ht="15" thickBot="1" x14ac:dyDescent="0.35">
      <c r="B35" s="240" t="s">
        <v>574</v>
      </c>
      <c r="C35" s="241"/>
      <c r="D35" s="242"/>
    </row>
    <row r="36" spans="2:4" ht="15" thickBot="1" x14ac:dyDescent="0.35"/>
    <row r="37" spans="2:4" ht="15" thickBot="1" x14ac:dyDescent="0.35">
      <c r="B37" t="s">
        <v>456</v>
      </c>
      <c r="C37" s="140">
        <f>+C5</f>
        <v>4</v>
      </c>
    </row>
    <row r="38" spans="2:4" x14ac:dyDescent="0.3">
      <c r="B38" s="128" t="s">
        <v>457</v>
      </c>
      <c r="C38" s="141" t="s">
        <v>458</v>
      </c>
      <c r="D38" s="142" t="s">
        <v>459</v>
      </c>
    </row>
    <row r="39" spans="2:4" ht="15" thickBot="1" x14ac:dyDescent="0.35">
      <c r="B39" s="143">
        <f>+C37/14</f>
        <v>0.2857142857142857</v>
      </c>
      <c r="C39" s="144">
        <v>0.35</v>
      </c>
      <c r="D39" s="145">
        <f>+C37/10</f>
        <v>0.4</v>
      </c>
    </row>
    <row r="40" spans="2:4" ht="15" thickBot="1" x14ac:dyDescent="0.35">
      <c r="C40" s="41">
        <f>+C39*100</f>
        <v>35</v>
      </c>
    </row>
    <row r="41" spans="2:4" x14ac:dyDescent="0.3">
      <c r="B41" s="128" t="s">
        <v>460</v>
      </c>
      <c r="C41" s="146" t="s">
        <v>461</v>
      </c>
      <c r="D41" s="142" t="s">
        <v>462</v>
      </c>
    </row>
    <row r="42" spans="2:4" ht="15" thickBot="1" x14ac:dyDescent="0.35">
      <c r="B42" s="143">
        <f>+C39/2</f>
        <v>0.17499999999999999</v>
      </c>
      <c r="C42" s="144">
        <v>0.2</v>
      </c>
      <c r="D42" s="145">
        <f>+(2*C39)/3</f>
        <v>0.23333333333333331</v>
      </c>
    </row>
    <row r="43" spans="2:4" ht="15" thickBot="1" x14ac:dyDescent="0.35">
      <c r="B43" s="136" t="s">
        <v>463</v>
      </c>
      <c r="C43" s="147">
        <f>+MAX(25,0.3*C40)</f>
        <v>25</v>
      </c>
    </row>
    <row r="45" spans="2:4" x14ac:dyDescent="0.3">
      <c r="B45" s="243" t="str">
        <f>CONCATENATE(" VX ",C40, "cm X ",C43,"cm")</f>
        <v xml:space="preserve"> VX 35cm X 25cm</v>
      </c>
      <c r="C45" s="244"/>
      <c r="D45" s="244"/>
    </row>
    <row r="47" spans="2:4" x14ac:dyDescent="0.3">
      <c r="B47" s="40" t="s">
        <v>464</v>
      </c>
    </row>
    <row r="48" spans="2:4" ht="15" thickBot="1" x14ac:dyDescent="0.35"/>
    <row r="49" spans="2:8" x14ac:dyDescent="0.3">
      <c r="B49" s="128" t="s">
        <v>575</v>
      </c>
      <c r="C49" s="148">
        <f>5.75*3.7</f>
        <v>21.275000000000002</v>
      </c>
      <c r="E49" t="s">
        <v>465</v>
      </c>
    </row>
    <row r="50" spans="2:8" x14ac:dyDescent="0.3">
      <c r="B50" s="130" t="s">
        <v>576</v>
      </c>
      <c r="C50" s="137">
        <v>3</v>
      </c>
    </row>
    <row r="51" spans="2:8" ht="15" thickBot="1" x14ac:dyDescent="0.35">
      <c r="B51" s="134" t="s">
        <v>577</v>
      </c>
      <c r="C51" s="149">
        <f>+C49*C50</f>
        <v>63.825000000000003</v>
      </c>
      <c r="F51" s="2" t="s">
        <v>466</v>
      </c>
    </row>
    <row r="52" spans="2:8" ht="15" thickBot="1" x14ac:dyDescent="0.35">
      <c r="F52" t="s">
        <v>467</v>
      </c>
    </row>
    <row r="53" spans="2:8" x14ac:dyDescent="0.3">
      <c r="B53" s="128" t="s">
        <v>578</v>
      </c>
      <c r="C53" s="158">
        <v>500</v>
      </c>
      <c r="D53" t="s">
        <v>484</v>
      </c>
      <c r="E53">
        <v>315</v>
      </c>
      <c r="F53">
        <v>4.79</v>
      </c>
      <c r="G53">
        <f>+F53/9.81</f>
        <v>0.48827726809378186</v>
      </c>
      <c r="H53">
        <f>+G53*1000</f>
        <v>488.27726809378186</v>
      </c>
    </row>
    <row r="54" spans="2:8" ht="15" thickBot="1" x14ac:dyDescent="0.35">
      <c r="B54" s="134" t="s">
        <v>579</v>
      </c>
      <c r="C54" s="150">
        <v>300</v>
      </c>
    </row>
    <row r="55" spans="2:8" x14ac:dyDescent="0.3">
      <c r="C55" s="155"/>
    </row>
    <row r="56" spans="2:8" ht="15" thickBot="1" x14ac:dyDescent="0.35">
      <c r="B56" s="173" t="s">
        <v>468</v>
      </c>
      <c r="C56" s="173" t="s">
        <v>469</v>
      </c>
    </row>
    <row r="57" spans="2:8" x14ac:dyDescent="0.3">
      <c r="B57" s="128" t="s">
        <v>580</v>
      </c>
      <c r="C57" s="151">
        <f>+(1.2*C54*C51)+(1.6*C53*C51)</f>
        <v>74037</v>
      </c>
    </row>
    <row r="58" spans="2:8" x14ac:dyDescent="0.3">
      <c r="B58" s="152" t="s">
        <v>581</v>
      </c>
      <c r="C58" s="137">
        <f>+IF(C56="CENTRAL",1.1,IF(C56="PERIMETRAL",1.25,1.5))</f>
        <v>1.1000000000000001</v>
      </c>
    </row>
    <row r="59" spans="2:8" x14ac:dyDescent="0.3">
      <c r="B59" s="130" t="s">
        <v>582</v>
      </c>
      <c r="C59" s="137">
        <f>+IF(C58=1.1,0.3,IF(C58=1.25,0.25,0.2))</f>
        <v>0.3</v>
      </c>
    </row>
    <row r="60" spans="2:8" x14ac:dyDescent="0.3">
      <c r="B60" s="130" t="s">
        <v>583</v>
      </c>
      <c r="C60" s="153">
        <v>281</v>
      </c>
    </row>
    <row r="61" spans="2:8" ht="15" thickBot="1" x14ac:dyDescent="0.35">
      <c r="B61" s="134" t="s">
        <v>584</v>
      </c>
      <c r="C61" s="154">
        <f>+(C58*C57)/(C59*C60)</f>
        <v>966.08185053380805</v>
      </c>
    </row>
    <row r="62" spans="2:8" ht="15" thickBot="1" x14ac:dyDescent="0.35"/>
    <row r="63" spans="2:8" x14ac:dyDescent="0.3">
      <c r="B63" s="156" t="s">
        <v>470</v>
      </c>
      <c r="C63" s="157" t="s">
        <v>458</v>
      </c>
      <c r="F63" s="3"/>
    </row>
    <row r="64" spans="2:8" x14ac:dyDescent="0.3">
      <c r="B64" s="171">
        <v>30</v>
      </c>
      <c r="C64" s="172">
        <f t="shared" ref="C64:C72" si="0">+$C$61/B64</f>
        <v>32.202728351126936</v>
      </c>
    </row>
    <row r="65" spans="2:12" x14ac:dyDescent="0.3">
      <c r="B65" s="171">
        <f>+B64+5</f>
        <v>35</v>
      </c>
      <c r="C65" s="172">
        <f t="shared" si="0"/>
        <v>27.602338586680229</v>
      </c>
    </row>
    <row r="66" spans="2:12" x14ac:dyDescent="0.3">
      <c r="B66" s="171">
        <f>+B65+5</f>
        <v>40</v>
      </c>
      <c r="C66" s="172">
        <f t="shared" si="0"/>
        <v>24.152046263345202</v>
      </c>
    </row>
    <row r="67" spans="2:12" x14ac:dyDescent="0.3">
      <c r="B67" s="171">
        <f>+B66+5</f>
        <v>45</v>
      </c>
      <c r="C67" s="172">
        <f t="shared" si="0"/>
        <v>21.468485567417957</v>
      </c>
    </row>
    <row r="68" spans="2:12" x14ac:dyDescent="0.3">
      <c r="B68" s="171">
        <f>+B67+5</f>
        <v>50</v>
      </c>
      <c r="C68" s="172">
        <f t="shared" si="0"/>
        <v>19.321637010676159</v>
      </c>
    </row>
    <row r="69" spans="2:12" x14ac:dyDescent="0.3">
      <c r="B69" s="171">
        <f>+B68+5</f>
        <v>55</v>
      </c>
      <c r="C69" s="172">
        <f t="shared" si="0"/>
        <v>17.565124555160146</v>
      </c>
      <c r="I69" s="3">
        <v>1</v>
      </c>
      <c r="J69" s="3">
        <v>2</v>
      </c>
      <c r="K69" s="3">
        <v>3</v>
      </c>
      <c r="L69" s="3">
        <v>4</v>
      </c>
    </row>
    <row r="70" spans="2:12" x14ac:dyDescent="0.3">
      <c r="B70" s="171">
        <f t="shared" ref="B70:B72" si="1">+B69+5</f>
        <v>60</v>
      </c>
      <c r="C70" s="172">
        <f t="shared" si="0"/>
        <v>16.101364175563468</v>
      </c>
      <c r="I70" s="3">
        <v>12</v>
      </c>
      <c r="J70" s="3"/>
      <c r="K70" s="3"/>
      <c r="L70" s="3">
        <v>5</v>
      </c>
    </row>
    <row r="71" spans="2:12" x14ac:dyDescent="0.3">
      <c r="B71" s="171">
        <f t="shared" si="1"/>
        <v>65</v>
      </c>
      <c r="C71" s="172">
        <f t="shared" si="0"/>
        <v>14.862797700520124</v>
      </c>
      <c r="I71" s="3">
        <v>11</v>
      </c>
      <c r="J71" s="3"/>
      <c r="K71" s="3"/>
      <c r="L71" s="3">
        <v>6</v>
      </c>
    </row>
    <row r="72" spans="2:12" x14ac:dyDescent="0.3">
      <c r="B72" s="171">
        <f t="shared" si="1"/>
        <v>70</v>
      </c>
      <c r="C72" s="172">
        <f t="shared" si="0"/>
        <v>13.801169293340115</v>
      </c>
      <c r="I72" s="3">
        <v>10</v>
      </c>
      <c r="J72" s="3">
        <v>9</v>
      </c>
      <c r="K72" s="3">
        <v>8</v>
      </c>
      <c r="L72" s="3">
        <v>7</v>
      </c>
    </row>
    <row r="73" spans="2:12" ht="15" thickBot="1" x14ac:dyDescent="0.35">
      <c r="B73" s="159">
        <v>40</v>
      </c>
      <c r="C73" s="160">
        <v>40</v>
      </c>
    </row>
    <row r="75" spans="2:12" x14ac:dyDescent="0.3">
      <c r="B75" s="231" t="str">
        <f>CONCATENATE(" C ",B73, "cm X ",C73,"cm")</f>
        <v xml:space="preserve"> C 40cm X 40cm</v>
      </c>
      <c r="C75" s="232"/>
    </row>
    <row r="77" spans="2:12" x14ac:dyDescent="0.3">
      <c r="B77" s="1" t="s">
        <v>471</v>
      </c>
      <c r="C77" s="42">
        <f>+B73*C73*1%</f>
        <v>16</v>
      </c>
    </row>
    <row r="78" spans="2:12" x14ac:dyDescent="0.3">
      <c r="B78" s="1" t="s">
        <v>472</v>
      </c>
      <c r="C78" s="1">
        <v>6</v>
      </c>
      <c r="F78" t="s">
        <v>473</v>
      </c>
    </row>
    <row r="79" spans="2:12" x14ac:dyDescent="0.3">
      <c r="B79" s="1" t="s">
        <v>474</v>
      </c>
      <c r="C79" s="42">
        <f>+C77/C78</f>
        <v>2.6666666666666665</v>
      </c>
      <c r="D79" s="3" t="s">
        <v>475</v>
      </c>
      <c r="E79" s="42">
        <f>+((PI()/4)*(F79*(2.54/8))^2)</f>
        <v>2.8502295699234246</v>
      </c>
      <c r="F79" s="161">
        <v>6</v>
      </c>
    </row>
    <row r="83" spans="2:4" ht="15" thickBot="1" x14ac:dyDescent="0.35"/>
    <row r="84" spans="2:4" x14ac:dyDescent="0.3">
      <c r="B84" s="235" t="s">
        <v>585</v>
      </c>
      <c r="C84" s="236"/>
      <c r="D84" s="176">
        <v>21</v>
      </c>
    </row>
    <row r="85" spans="2:4" x14ac:dyDescent="0.3">
      <c r="B85" s="237" t="s">
        <v>586</v>
      </c>
      <c r="C85" s="238"/>
      <c r="D85" s="177">
        <v>17.5</v>
      </c>
    </row>
    <row r="86" spans="2:4" ht="15" thickBot="1" x14ac:dyDescent="0.35">
      <c r="B86" s="233" t="s">
        <v>587</v>
      </c>
      <c r="C86" s="234"/>
      <c r="D86" s="178">
        <f>D84/D85</f>
        <v>1.2</v>
      </c>
    </row>
  </sheetData>
  <mergeCells count="9">
    <mergeCell ref="B75:C75"/>
    <mergeCell ref="B86:C86"/>
    <mergeCell ref="B84:C84"/>
    <mergeCell ref="B85:C85"/>
    <mergeCell ref="B4:C4"/>
    <mergeCell ref="B23:D23"/>
    <mergeCell ref="B35:D35"/>
    <mergeCell ref="B33:D33"/>
    <mergeCell ref="B45:D45"/>
  </mergeCells>
  <dataValidations count="3">
    <dataValidation type="list" allowBlank="1" showInputMessage="1" showErrorMessage="1" sqref="C56" xr:uid="{00000000-0002-0000-0300-000000000000}">
      <formula1>"CENTRAL,PERIMETRAL,ESQUINA"</formula1>
    </dataValidation>
    <dataValidation type="list" allowBlank="1" showInputMessage="1" showErrorMessage="1" sqref="F79" xr:uid="{00000000-0002-0000-0300-000001000000}">
      <formula1>"2,3,4,5,6,7,8,9,10,11,12"</formula1>
    </dataValidation>
    <dataValidation type="list" allowBlank="1" showInputMessage="1" showErrorMessage="1" sqref="C17" xr:uid="{00000000-0002-0000-0300-000002000000}">
      <formula1>"Simple,1 continuidad,2 continuidad,Voladizo"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A6C-77A7-4BBD-B58A-CBAE3BA881C3}">
  <dimension ref="B2:F67"/>
  <sheetViews>
    <sheetView topLeftCell="A46" workbookViewId="0">
      <selection activeCell="D74" sqref="D74"/>
    </sheetView>
  </sheetViews>
  <sheetFormatPr baseColWidth="10" defaultRowHeight="14.4" x14ac:dyDescent="0.3"/>
  <cols>
    <col min="2" max="2" width="11.5546875" customWidth="1"/>
    <col min="4" max="4" width="27" customWidth="1"/>
    <col min="5" max="6" width="11.5546875" style="3"/>
  </cols>
  <sheetData>
    <row r="2" spans="2:6" x14ac:dyDescent="0.3">
      <c r="B2" t="s">
        <v>485</v>
      </c>
    </row>
    <row r="3" spans="2:6" x14ac:dyDescent="0.3">
      <c r="B3" s="246" t="s">
        <v>489</v>
      </c>
      <c r="C3" s="246"/>
      <c r="D3" s="246"/>
      <c r="E3" s="3" t="s">
        <v>493</v>
      </c>
      <c r="F3" s="3" t="s">
        <v>494</v>
      </c>
    </row>
    <row r="4" spans="2:6" x14ac:dyDescent="0.3">
      <c r="B4" t="s">
        <v>486</v>
      </c>
    </row>
    <row r="5" spans="2:6" x14ac:dyDescent="0.3">
      <c r="C5" t="s">
        <v>490</v>
      </c>
      <c r="E5" s="3" t="s">
        <v>495</v>
      </c>
    </row>
    <row r="6" spans="2:6" x14ac:dyDescent="0.3">
      <c r="C6" s="246" t="s">
        <v>491</v>
      </c>
      <c r="D6" s="246"/>
      <c r="E6" s="3" t="s">
        <v>496</v>
      </c>
    </row>
    <row r="7" spans="2:6" x14ac:dyDescent="0.3">
      <c r="C7" t="s">
        <v>492</v>
      </c>
      <c r="E7" s="3">
        <v>300</v>
      </c>
    </row>
    <row r="8" spans="2:6" x14ac:dyDescent="0.3">
      <c r="B8" t="s">
        <v>487</v>
      </c>
    </row>
    <row r="9" spans="2:6" x14ac:dyDescent="0.3">
      <c r="C9" s="247" t="s">
        <v>497</v>
      </c>
      <c r="D9" s="247"/>
      <c r="E9" s="3">
        <v>300</v>
      </c>
    </row>
    <row r="10" spans="2:6" x14ac:dyDescent="0.3">
      <c r="C10" t="s">
        <v>498</v>
      </c>
      <c r="E10" s="3" t="s">
        <v>505</v>
      </c>
      <c r="F10" s="3">
        <v>800</v>
      </c>
    </row>
    <row r="11" spans="2:6" x14ac:dyDescent="0.3">
      <c r="C11" t="s">
        <v>499</v>
      </c>
      <c r="E11" s="3">
        <v>500</v>
      </c>
    </row>
    <row r="12" spans="2:6" x14ac:dyDescent="0.3">
      <c r="B12" t="s">
        <v>488</v>
      </c>
    </row>
    <row r="13" spans="2:6" x14ac:dyDescent="0.3">
      <c r="C13" t="s">
        <v>500</v>
      </c>
      <c r="E13" s="3">
        <v>500</v>
      </c>
      <c r="F13" s="3">
        <v>450</v>
      </c>
    </row>
    <row r="14" spans="2:6" x14ac:dyDescent="0.3">
      <c r="C14" t="s">
        <v>501</v>
      </c>
      <c r="E14" s="3" t="s">
        <v>505</v>
      </c>
    </row>
    <row r="15" spans="2:6" x14ac:dyDescent="0.3">
      <c r="C15" t="s">
        <v>502</v>
      </c>
      <c r="E15" s="3" t="s">
        <v>506</v>
      </c>
      <c r="F15" s="3">
        <v>800</v>
      </c>
    </row>
    <row r="16" spans="2:6" x14ac:dyDescent="0.3">
      <c r="C16" t="s">
        <v>503</v>
      </c>
      <c r="E16" s="3">
        <v>500</v>
      </c>
    </row>
    <row r="17" spans="2:6" x14ac:dyDescent="0.3">
      <c r="C17" t="s">
        <v>492</v>
      </c>
      <c r="E17" s="3">
        <v>500</v>
      </c>
    </row>
    <row r="18" spans="2:6" x14ac:dyDescent="0.3">
      <c r="C18" t="s">
        <v>504</v>
      </c>
      <c r="E18" s="3">
        <v>500</v>
      </c>
    </row>
    <row r="20" spans="2:6" x14ac:dyDescent="0.3">
      <c r="B20" t="s">
        <v>507</v>
      </c>
    </row>
    <row r="21" spans="2:6" x14ac:dyDescent="0.3">
      <c r="B21" s="246" t="s">
        <v>489</v>
      </c>
      <c r="C21" s="246"/>
      <c r="D21" s="246"/>
      <c r="E21" s="3" t="s">
        <v>493</v>
      </c>
      <c r="F21" s="3" t="s">
        <v>494</v>
      </c>
    </row>
    <row r="22" spans="2:6" x14ac:dyDescent="0.3">
      <c r="B22" t="s">
        <v>508</v>
      </c>
    </row>
    <row r="23" spans="2:6" x14ac:dyDescent="0.3">
      <c r="C23" t="s">
        <v>510</v>
      </c>
      <c r="E23" s="3" t="s">
        <v>511</v>
      </c>
      <c r="F23" s="3">
        <v>450</v>
      </c>
    </row>
    <row r="24" spans="2:6" x14ac:dyDescent="0.3">
      <c r="C24" t="s">
        <v>509</v>
      </c>
      <c r="E24" s="3">
        <v>500</v>
      </c>
      <c r="F24" s="3">
        <v>800</v>
      </c>
    </row>
    <row r="25" spans="2:6" x14ac:dyDescent="0.3">
      <c r="B25" t="s">
        <v>512</v>
      </c>
    </row>
    <row r="26" spans="2:6" x14ac:dyDescent="0.3">
      <c r="C26" t="s">
        <v>513</v>
      </c>
      <c r="E26" s="3" t="s">
        <v>496</v>
      </c>
      <c r="F26" s="3">
        <v>400</v>
      </c>
    </row>
    <row r="27" spans="2:6" x14ac:dyDescent="0.3">
      <c r="C27" t="s">
        <v>514</v>
      </c>
      <c r="E27" s="3">
        <v>500</v>
      </c>
    </row>
    <row r="28" spans="2:6" x14ac:dyDescent="0.3">
      <c r="C28" t="s">
        <v>515</v>
      </c>
      <c r="E28" s="3" t="s">
        <v>496</v>
      </c>
      <c r="F28" s="3">
        <v>400</v>
      </c>
    </row>
    <row r="29" spans="2:6" x14ac:dyDescent="0.3">
      <c r="C29" t="s">
        <v>516</v>
      </c>
      <c r="E29" s="3">
        <v>700</v>
      </c>
      <c r="F29" s="3">
        <v>800</v>
      </c>
    </row>
    <row r="30" spans="2:6" x14ac:dyDescent="0.3">
      <c r="B30" t="s">
        <v>517</v>
      </c>
    </row>
    <row r="31" spans="2:6" x14ac:dyDescent="0.3">
      <c r="C31" t="s">
        <v>518</v>
      </c>
      <c r="E31" s="3" t="s">
        <v>495</v>
      </c>
      <c r="F31" s="3" t="s">
        <v>525</v>
      </c>
    </row>
    <row r="32" spans="2:6" x14ac:dyDescent="0.3">
      <c r="C32" t="s">
        <v>519</v>
      </c>
      <c r="E32" s="3">
        <v>500</v>
      </c>
      <c r="F32" s="3" t="s">
        <v>525</v>
      </c>
    </row>
    <row r="33" spans="2:6" x14ac:dyDescent="0.3">
      <c r="C33" t="s">
        <v>490</v>
      </c>
      <c r="E33" s="3">
        <v>500</v>
      </c>
    </row>
    <row r="34" spans="2:6" x14ac:dyDescent="0.3">
      <c r="C34" t="s">
        <v>520</v>
      </c>
      <c r="E34" s="3">
        <v>500</v>
      </c>
    </row>
    <row r="35" spans="2:6" x14ac:dyDescent="0.3">
      <c r="C35" t="s">
        <v>521</v>
      </c>
      <c r="E35" s="3">
        <v>500</v>
      </c>
      <c r="F35" s="3">
        <v>800</v>
      </c>
    </row>
    <row r="36" spans="2:6" x14ac:dyDescent="0.3">
      <c r="C36" t="s">
        <v>522</v>
      </c>
      <c r="E36" s="3" t="s">
        <v>495</v>
      </c>
    </row>
    <row r="37" spans="2:6" x14ac:dyDescent="0.3">
      <c r="C37" t="s">
        <v>523</v>
      </c>
      <c r="E37" s="3">
        <v>500</v>
      </c>
      <c r="F37" s="3">
        <v>800</v>
      </c>
    </row>
    <row r="38" spans="2:6" x14ac:dyDescent="0.3">
      <c r="C38" t="s">
        <v>524</v>
      </c>
      <c r="E38" s="3">
        <v>500</v>
      </c>
    </row>
    <row r="39" spans="2:6" x14ac:dyDescent="0.3">
      <c r="B39" t="s">
        <v>526</v>
      </c>
    </row>
    <row r="40" spans="2:6" x14ac:dyDescent="0.3">
      <c r="C40" t="s">
        <v>527</v>
      </c>
      <c r="E40" s="3">
        <v>250</v>
      </c>
      <c r="F40" s="3" t="s">
        <v>528</v>
      </c>
    </row>
    <row r="41" spans="2:6" x14ac:dyDescent="0.3">
      <c r="C41" t="s">
        <v>529</v>
      </c>
      <c r="E41" s="3">
        <v>500</v>
      </c>
      <c r="F41" s="3" t="s">
        <v>528</v>
      </c>
    </row>
    <row r="42" spans="2:6" x14ac:dyDescent="0.3">
      <c r="C42" t="s">
        <v>530</v>
      </c>
      <c r="E42" s="3">
        <v>500</v>
      </c>
      <c r="F42" s="3" t="s">
        <v>528</v>
      </c>
    </row>
    <row r="43" spans="2:6" x14ac:dyDescent="0.3">
      <c r="C43" t="s">
        <v>531</v>
      </c>
      <c r="E43" s="3">
        <v>250</v>
      </c>
      <c r="F43" s="3" t="s">
        <v>528</v>
      </c>
    </row>
    <row r="44" spans="2:6" x14ac:dyDescent="0.3">
      <c r="C44" t="s">
        <v>532</v>
      </c>
      <c r="E44" s="3">
        <v>500</v>
      </c>
      <c r="F44" s="3" t="s">
        <v>528</v>
      </c>
    </row>
    <row r="45" spans="2:6" x14ac:dyDescent="0.3">
      <c r="B45" t="s">
        <v>533</v>
      </c>
    </row>
    <row r="46" spans="2:6" x14ac:dyDescent="0.3">
      <c r="C46" t="s">
        <v>534</v>
      </c>
      <c r="E46" s="3">
        <v>500</v>
      </c>
    </row>
    <row r="47" spans="2:6" x14ac:dyDescent="0.3">
      <c r="C47" t="s">
        <v>535</v>
      </c>
      <c r="E47" s="3">
        <v>400</v>
      </c>
    </row>
    <row r="48" spans="2:6" x14ac:dyDescent="0.3">
      <c r="C48" t="s">
        <v>536</v>
      </c>
      <c r="E48" s="3">
        <v>800</v>
      </c>
    </row>
    <row r="49" spans="2:6" x14ac:dyDescent="0.3">
      <c r="C49" t="s">
        <v>537</v>
      </c>
      <c r="E49" s="3" t="s">
        <v>538</v>
      </c>
    </row>
    <row r="50" spans="2:6" x14ac:dyDescent="0.3">
      <c r="B50" t="s">
        <v>539</v>
      </c>
    </row>
    <row r="51" spans="2:6" x14ac:dyDescent="0.3">
      <c r="C51" t="s">
        <v>540</v>
      </c>
      <c r="E51" s="3">
        <v>500</v>
      </c>
      <c r="F51" s="3">
        <v>800</v>
      </c>
    </row>
    <row r="52" spans="2:6" x14ac:dyDescent="0.3">
      <c r="C52" t="s">
        <v>541</v>
      </c>
      <c r="E52" s="3">
        <v>600</v>
      </c>
      <c r="F52" s="3">
        <v>1200</v>
      </c>
    </row>
    <row r="53" spans="2:6" x14ac:dyDescent="0.3">
      <c r="B53" t="s">
        <v>542</v>
      </c>
    </row>
    <row r="54" spans="2:6" x14ac:dyDescent="0.3">
      <c r="C54" t="s">
        <v>543</v>
      </c>
      <c r="E54" s="3">
        <v>600</v>
      </c>
      <c r="F54" s="3">
        <v>800</v>
      </c>
    </row>
    <row r="55" spans="2:6" x14ac:dyDescent="0.3">
      <c r="C55" t="s">
        <v>544</v>
      </c>
      <c r="E55" s="3">
        <v>1200</v>
      </c>
      <c r="F55" s="3">
        <v>1200</v>
      </c>
    </row>
    <row r="56" spans="2:6" x14ac:dyDescent="0.3">
      <c r="B56" t="s">
        <v>545</v>
      </c>
    </row>
    <row r="57" spans="2:6" x14ac:dyDescent="0.3">
      <c r="C57" t="s">
        <v>546</v>
      </c>
      <c r="E57" s="3">
        <v>500</v>
      </c>
      <c r="F57" s="3">
        <v>800</v>
      </c>
    </row>
    <row r="58" spans="2:6" x14ac:dyDescent="0.3">
      <c r="C58" t="s">
        <v>547</v>
      </c>
      <c r="E58" s="3">
        <v>1000</v>
      </c>
      <c r="F58" s="3">
        <v>1200</v>
      </c>
    </row>
    <row r="59" spans="2:6" x14ac:dyDescent="0.3">
      <c r="B59" t="s">
        <v>548</v>
      </c>
    </row>
    <row r="60" spans="2:6" x14ac:dyDescent="0.3">
      <c r="C60" t="s">
        <v>549</v>
      </c>
      <c r="E60" s="3">
        <v>200</v>
      </c>
    </row>
    <row r="61" spans="2:6" x14ac:dyDescent="0.3">
      <c r="C61" t="s">
        <v>550</v>
      </c>
      <c r="E61" s="3">
        <v>100</v>
      </c>
    </row>
    <row r="62" spans="2:6" x14ac:dyDescent="0.3">
      <c r="C62" t="s">
        <v>551</v>
      </c>
      <c r="E62" s="3" t="s">
        <v>553</v>
      </c>
    </row>
    <row r="63" spans="2:6" x14ac:dyDescent="0.3">
      <c r="C63" t="s">
        <v>552</v>
      </c>
      <c r="E63" s="3">
        <v>500</v>
      </c>
    </row>
    <row r="64" spans="2:6" x14ac:dyDescent="0.3">
      <c r="B64" t="s">
        <v>554</v>
      </c>
    </row>
    <row r="65" spans="3:6" x14ac:dyDescent="0.3">
      <c r="C65" t="s">
        <v>555</v>
      </c>
      <c r="E65" s="245" t="s">
        <v>558</v>
      </c>
      <c r="F65" s="245">
        <v>135</v>
      </c>
    </row>
    <row r="66" spans="3:6" x14ac:dyDescent="0.3">
      <c r="C66" t="s">
        <v>556</v>
      </c>
      <c r="E66" s="245"/>
      <c r="F66" s="245"/>
    </row>
    <row r="67" spans="3:6" x14ac:dyDescent="0.3">
      <c r="C67" t="s">
        <v>557</v>
      </c>
      <c r="E67" s="245"/>
      <c r="F67" s="245"/>
    </row>
  </sheetData>
  <mergeCells count="6">
    <mergeCell ref="F65:F67"/>
    <mergeCell ref="B3:D3"/>
    <mergeCell ref="C6:D6"/>
    <mergeCell ref="C9:D9"/>
    <mergeCell ref="B21:D21"/>
    <mergeCell ref="E65:E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Tabla de datos </vt:lpstr>
      <vt:lpstr>Datos Espectro</vt:lpstr>
      <vt:lpstr>Espectro de Respuesta</vt:lpstr>
      <vt:lpstr>Coeficientes y factores para di</vt:lpstr>
      <vt:lpstr>Factor de Carga de Ocupación</vt:lpstr>
      <vt:lpstr>PREDIMENSIONAMIENTO</vt:lpstr>
      <vt:lpstr>CARGGAS VIVAS </vt:lpstr>
      <vt:lpstr>'Datos Espectro'!Área_de_impresión</vt:lpstr>
      <vt:lpstr>'Espectro de Respuesta'!Área_de_impresión</vt:lpstr>
      <vt:lpstr>SA</vt:lpstr>
      <vt:lpstr>SB</vt:lpstr>
      <vt:lpstr>SC</vt:lpstr>
      <vt:lpstr>SD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RODAS ALONZO</dc:creator>
  <cp:lastModifiedBy>ARQUITECTONICA</cp:lastModifiedBy>
  <cp:lastPrinted>2023-11-10T19:52:36Z</cp:lastPrinted>
  <dcterms:created xsi:type="dcterms:W3CDTF">2023-10-03T00:51:24Z</dcterms:created>
  <dcterms:modified xsi:type="dcterms:W3CDTF">2025-04-21T04:13:54Z</dcterms:modified>
</cp:coreProperties>
</file>