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arcial 2\"/>
    </mc:Choice>
  </mc:AlternateContent>
  <xr:revisionPtr revIDLastSave="0" documentId="13_ncr:1_{BC37E7C9-0BB1-4582-A25E-523FEAB5BAE3}" xr6:coauthVersionLast="47" xr6:coauthVersionMax="47" xr10:uidLastSave="{00000000-0000-0000-0000-000000000000}"/>
  <bookViews>
    <workbookView xWindow="-120" yWindow="-120" windowWidth="20730" windowHeight="11160" firstSheet="3" xr2:uid="{B6A68628-609C-43D2-84D2-C965BD01739A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E18" i="1"/>
  <c r="F18" i="1"/>
  <c r="E19" i="1"/>
  <c r="F19" i="1"/>
  <c r="E20" i="1"/>
  <c r="F20" i="1"/>
  <c r="E21" i="1"/>
  <c r="F21" i="1"/>
  <c r="E17" i="1"/>
  <c r="E5" i="1"/>
  <c r="F5" i="1"/>
  <c r="E6" i="1"/>
  <c r="F6" i="1"/>
  <c r="B20" i="4"/>
  <c r="B15" i="4"/>
  <c r="B9" i="4"/>
  <c r="B4" i="4"/>
  <c r="I11" i="3"/>
  <c r="G11" i="3"/>
  <c r="H11" i="3" s="1"/>
  <c r="I10" i="3"/>
  <c r="G10" i="3"/>
  <c r="J10" i="3" s="1"/>
  <c r="I9" i="3"/>
  <c r="G9" i="3"/>
  <c r="H9" i="3" s="1"/>
  <c r="J5" i="3"/>
  <c r="J6" i="3"/>
  <c r="J4" i="3"/>
  <c r="I5" i="3"/>
  <c r="I6" i="3"/>
  <c r="I4" i="3"/>
  <c r="H5" i="3"/>
  <c r="H6" i="3"/>
  <c r="H4" i="3"/>
  <c r="G6" i="3"/>
  <c r="G5" i="3"/>
  <c r="G4" i="3"/>
  <c r="I26" i="2"/>
  <c r="H26" i="2"/>
  <c r="I25" i="2"/>
  <c r="H25" i="2"/>
  <c r="I24" i="2"/>
  <c r="H24" i="2"/>
  <c r="I23" i="2"/>
  <c r="I27" i="2" s="1"/>
  <c r="H23" i="2"/>
  <c r="H27" i="2" s="1"/>
  <c r="G29" i="2" s="1"/>
  <c r="I22" i="2"/>
  <c r="H22" i="2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F9" i="2"/>
  <c r="E9" i="2"/>
  <c r="F8" i="2"/>
  <c r="E8" i="2"/>
  <c r="G8" i="2" s="1"/>
  <c r="F7" i="2"/>
  <c r="E7" i="2"/>
  <c r="G7" i="2" s="1"/>
  <c r="F6" i="2"/>
  <c r="E6" i="2"/>
  <c r="G6" i="2" s="1"/>
  <c r="F5" i="2"/>
  <c r="E5" i="2"/>
  <c r="G5" i="2" s="1"/>
  <c r="I37" i="1"/>
  <c r="I38" i="1"/>
  <c r="I39" i="1"/>
  <c r="I40" i="1"/>
  <c r="I36" i="1"/>
  <c r="H37" i="1"/>
  <c r="H38" i="1"/>
  <c r="H39" i="1"/>
  <c r="H40" i="1"/>
  <c r="H36" i="1"/>
  <c r="G20" i="1" l="1"/>
  <c r="G18" i="1"/>
  <c r="G21" i="1"/>
  <c r="G19" i="1"/>
  <c r="G16" i="1"/>
  <c r="G5" i="1"/>
  <c r="G6" i="1"/>
  <c r="J11" i="3"/>
  <c r="J9" i="3"/>
  <c r="H10" i="3"/>
  <c r="G9" i="2"/>
  <c r="I41" i="1"/>
  <c r="H41" i="1"/>
  <c r="G43" i="1" l="1"/>
  <c r="F22" i="1"/>
  <c r="E22" i="1"/>
  <c r="F17" i="1"/>
  <c r="F15" i="1"/>
  <c r="E15" i="1"/>
  <c r="F14" i="1"/>
  <c r="E14" i="1"/>
  <c r="F13" i="1"/>
  <c r="E13" i="1"/>
  <c r="F7" i="1"/>
  <c r="F8" i="1"/>
  <c r="F9" i="1"/>
  <c r="E7" i="1"/>
  <c r="E8" i="1"/>
  <c r="E9" i="1"/>
  <c r="G9" i="1" l="1"/>
  <c r="G14" i="1"/>
  <c r="G17" i="1"/>
  <c r="G8" i="1"/>
  <c r="G13" i="1"/>
  <c r="G15" i="1"/>
  <c r="G22" i="1"/>
  <c r="G7" i="1"/>
</calcChain>
</file>

<file path=xl/sharedStrings.xml><?xml version="1.0" encoding="utf-8"?>
<sst xmlns="http://schemas.openxmlformats.org/spreadsheetml/2006/main" count="100" uniqueCount="48">
  <si>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</si>
  <si>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</si>
  <si>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</si>
  <si>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</si>
  <si>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</si>
  <si>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</si>
  <si>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</si>
  <si>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</si>
  <si>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</si>
  <si>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</si>
  <si>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</si>
  <si>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</si>
  <si>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</si>
  <si>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</si>
  <si>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</si>
  <si>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</si>
  <si>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</si>
  <si>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</si>
  <si>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</si>
  <si>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</si>
  <si>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</si>
  <si>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</si>
  <si>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</si>
  <si>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</si>
  <si>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</si>
  <si>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</si>
  <si>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</si>
  <si>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</si>
  <si>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</si>
  <si>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</si>
  <si>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</si>
  <si>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</si>
  <si>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</si>
  <si>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</si>
  <si>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</si>
  <si>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</si>
  <si>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</si>
  <si>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DEFLEXIÓN EN VIGA</t>
  </si>
  <si>
    <t>L =</t>
  </si>
  <si>
    <t>m</t>
  </si>
  <si>
    <t>Δmax =</t>
  </si>
  <si>
    <t>mm</t>
  </si>
  <si>
    <t>ΔD =</t>
  </si>
  <si>
    <t>ΔV =</t>
  </si>
  <si>
    <t>K =</t>
  </si>
  <si>
    <t>ΔT =</t>
  </si>
  <si>
    <t>C50X45</t>
  </si>
  <si>
    <t>Cs = 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</si>
</sst>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10" fontId="0" fillId="3" borderId="0" xfId="1" applyNumberFormat="1" applyFont="1" applyFill="1"/>
  </cellXfs>
  <cellStyles count="2">
    <cellStyle name="Normal" xfId="0" builtinId="0"/>
    <cellStyle name="Porcentaj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9" totalsRowShown="0" headerRowDxfId="23">
  <autoFilter ref="B4:G9" xr:uid="{8A42B45D-63CF-415D-A57C-ADF780097182}"/>
  <tableColumns count="6">
    <tableColumn id="1" xr3:uid="{BD754B45-7BCC-43F4-83D8-CE4B405BC257}" name="Piso" dataDxfId="22"/>
    <tableColumn id="2" xr3:uid="{CBF87AFF-70EE-48F0-893A-1858EAA55749}" name="hp (m)" dataDxfId="21"/>
    <tableColumn id="3" xr3:uid="{A8359B20-B71D-4DF2-8507-998CC600A17D}" name="Δxt (mm)"/>
    <tableColumn id="4" xr3:uid="{ECF3443E-84F5-4649-8144-E6C04BD0DF33}" name="Δxp (mm)" dataDxfId="20">
      <calculatedColumnFormula>D5-D7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1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2:G22" totalsRowShown="0" headerRowDxfId="18">
  <autoFilter ref="B12:G22" xr:uid="{78F7F588-51A8-4AEE-B1A7-410497AD0140}"/>
  <tableColumns count="6">
    <tableColumn id="1" xr3:uid="{F791FF9D-0C85-4F4F-938F-1AF0425FC42E}" name="Piso" dataDxfId="17"/>
    <tableColumn id="2" xr3:uid="{DB35479F-C4FD-4560-A720-524038A51EF4}" name="hp (m)" dataDxfId="16"/>
    <tableColumn id="3" xr3:uid="{61ED02DD-10CC-4D19-A1B5-E37D1AD1A552}" name="Δyt (mm)"/>
    <tableColumn id="4" xr3:uid="{D0DF1B5C-4BCD-4CD6-A330-D5CD917BA598}" name="Δyp (mm)" dataDxfId="15">
      <calculatedColumnFormula>D13-D14</calculatedColumnFormula>
    </tableColumn>
    <tableColumn id="5" xr3:uid="{77E9F31A-A89F-4628-A2EF-B1CF3CB791E1}" name="ΔUmax (mm)">
      <calculatedColumnFormula>0.02*C13*1000/$D$2</calculatedColumnFormula>
    </tableColumn>
    <tableColumn id="6" xr3:uid="{EDFEA732-04D6-46FC-8F52-BDBB2166FEBF}" name="D/CΔy" dataDxfId="14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9" totalsRowShown="0" headerRowDxfId="13">
  <autoFilter ref="B4:G9" xr:uid="{8A42B45D-63CF-415D-A57C-ADF780097182}"/>
  <tableColumns count="6">
    <tableColumn id="1" xr3:uid="{D6C3B5AA-122C-4B34-92D6-D0CEE4CC1960}" name="Piso" dataDxfId="12"/>
    <tableColumn id="2" xr3:uid="{C482CA32-2858-4422-92F3-DD28DC756638}" name="hp (m)" dataDxfId="11"/>
    <tableColumn id="3" xr3:uid="{BB8A2FBD-2A04-4EE7-B6DB-261B16A6E171}" name="Δxt (mm)"/>
    <tableColumn id="4" xr3:uid="{20CA4914-F4B7-4B10-8D32-7BC12B23F664}" name="Δxp (mm)" dataDxfId="10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12:G17" totalsRowShown="0" headerRowDxfId="8">
  <autoFilter ref="B12:G17" xr:uid="{78F7F588-51A8-4AEE-B1A7-410497AD0140}"/>
  <tableColumns count="6">
    <tableColumn id="1" xr3:uid="{76F2A9A1-61A1-42AF-8C20-EB6958456A8B}" name="Piso" dataDxfId="7"/>
    <tableColumn id="2" xr3:uid="{B7DFA318-D0F8-49AD-9595-7445F34552D8}" name="hp (m)" dataDxfId="6"/>
    <tableColumn id="3" xr3:uid="{F8101295-BDFB-48ED-9C6B-9C810BDBA34B}" name="Δyt (mm)"/>
    <tableColumn id="4" xr3:uid="{DB3B7255-071C-42C6-BE8D-A0ADA8F960E9}" name="Δyp (mm)" dataDxfId="5">
      <calculatedColumnFormula>D13-D14</calculatedColumnFormula>
    </tableColumn>
    <tableColumn id="5" xr3:uid="{3F5ADD08-C562-406B-BF16-33A1005E4D98}" name="ΔUmax (mm)">
      <calculatedColumnFormula>0.02*C13*1000/$D$2</calculatedColumnFormula>
    </tableColumn>
    <tableColumn id="6" xr3:uid="{A480893F-2457-49DD-B77B-DD56F5731DBE}" name="D/CΔy" dataDxfId="4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47"/>
  <sheetViews>
    <sheetView tabSelected="1" zoomScale="130" zoomScaleNormal="130" workbookViewId="0">
      <selection activeCell="I6" sqref="I6"/>
    </sheetView>
  </sheetViews>
  <sheetFormatPr baseColWidth="10" defaultColWidth="11.42578125" defaultRowHeight="15" x14ac:dyDescent="0.25"/>
  <cols>
    <col min="6" max="6" width="13.42578125" customWidth="1"/>
  </cols>
  <sheetData>
    <row r="1" spans="2:7" x14ac:dyDescent="0.25">
      <c r="B1" t="s">
        <v>47</v>
      </c>
      <c r="D1" t="s">
        <v>46</v>
      </c>
    </row>
    <row r="2" spans="2:7" x14ac:dyDescent="0.25">
      <c r="C2" s="3" t="s">
        <v>0</v>
      </c>
      <c r="D2">
        <v>5.5</v>
      </c>
    </row>
    <row r="4" spans="2:7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7" x14ac:dyDescent="0.25">
      <c r="B5" s="2">
        <v>5</v>
      </c>
      <c r="C5" s="2">
        <v>3.2</v>
      </c>
      <c r="D5" s="1">
        <v>41.014000000000003</v>
      </c>
      <c r="E5" s="2">
        <f>D5-D6</f>
        <v>4.4180000000000064</v>
      </c>
      <c r="F5">
        <f>0.02*C5*1000/$D$2</f>
        <v>11.636363636363637</v>
      </c>
      <c r="G5" s="6">
        <f>E5/F5</f>
        <v>0.37967187500000055</v>
      </c>
    </row>
    <row r="6" spans="2:7" x14ac:dyDescent="0.25">
      <c r="B6" s="2">
        <v>4</v>
      </c>
      <c r="C6" s="2">
        <v>3.2</v>
      </c>
      <c r="D6" s="1">
        <v>36.595999999999997</v>
      </c>
      <c r="E6" s="2">
        <f>D6-D7</f>
        <v>7.1169999999999973</v>
      </c>
      <c r="F6">
        <f>0.02*C6*1000/$D$2</f>
        <v>11.636363636363637</v>
      </c>
      <c r="G6" s="6">
        <f>E6/F6</f>
        <v>0.61161718749999971</v>
      </c>
    </row>
    <row r="7" spans="2:7" x14ac:dyDescent="0.25">
      <c r="B7" s="2">
        <v>3</v>
      </c>
      <c r="C7" s="2">
        <v>3.2</v>
      </c>
      <c r="D7" s="1">
        <v>29.478999999999999</v>
      </c>
      <c r="E7" s="2">
        <f t="shared" ref="E7:E9" si="0">D7-D8</f>
        <v>9.4659999999999975</v>
      </c>
      <c r="F7">
        <f t="shared" ref="F7:F9" si="1">0.02*C7*1000/$D$2</f>
        <v>11.636363636363637</v>
      </c>
      <c r="G7" s="6">
        <f t="shared" ref="G7:G9" si="2">E7/F7</f>
        <v>0.81348437499999982</v>
      </c>
    </row>
    <row r="8" spans="2:7" x14ac:dyDescent="0.25">
      <c r="B8" s="2">
        <v>2</v>
      </c>
      <c r="C8" s="2">
        <v>3.2</v>
      </c>
      <c r="D8" s="1">
        <v>20.013000000000002</v>
      </c>
      <c r="E8" s="2">
        <f t="shared" si="0"/>
        <v>10.575000000000001</v>
      </c>
      <c r="F8">
        <f t="shared" si="1"/>
        <v>11.636363636363637</v>
      </c>
      <c r="G8" s="24">
        <f t="shared" si="2"/>
        <v>0.90878906250000002</v>
      </c>
    </row>
    <row r="9" spans="2:7" x14ac:dyDescent="0.25">
      <c r="B9" s="2">
        <v>1</v>
      </c>
      <c r="C9" s="2">
        <v>4</v>
      </c>
      <c r="D9" s="1">
        <v>9.4380000000000006</v>
      </c>
      <c r="E9" s="2">
        <f t="shared" si="0"/>
        <v>9.4380000000000006</v>
      </c>
      <c r="F9">
        <f t="shared" si="1"/>
        <v>14.545454545454545</v>
      </c>
      <c r="G9" s="6">
        <f t="shared" si="2"/>
        <v>0.64886250000000001</v>
      </c>
    </row>
    <row r="12" spans="2:7" x14ac:dyDescent="0.25">
      <c r="B12" s="4" t="s">
        <v>1</v>
      </c>
      <c r="C12" s="4" t="s">
        <v>2</v>
      </c>
      <c r="D12" s="5" t="s">
        <v>7</v>
      </c>
      <c r="E12" s="5" t="s">
        <v>8</v>
      </c>
      <c r="F12" s="5" t="s">
        <v>5</v>
      </c>
      <c r="G12" s="5" t="s">
        <v>9</v>
      </c>
    </row>
    <row r="13" spans="2:7" x14ac:dyDescent="0.25">
      <c r="B13" s="2">
        <v>10</v>
      </c>
      <c r="C13" s="2">
        <v>3.2</v>
      </c>
      <c r="D13" s="1">
        <v>42.609000000000002</v>
      </c>
      <c r="E13" s="2">
        <f>D13-D14</f>
        <v>6.490000000000002</v>
      </c>
      <c r="F13">
        <f>0.02*C13*1000/$D$2</f>
        <v>11.636363636363637</v>
      </c>
      <c r="G13" s="6">
        <f>E13/F13</f>
        <v>0.55773437500000012</v>
      </c>
    </row>
    <row r="14" spans="2:7" x14ac:dyDescent="0.25">
      <c r="B14" s="2">
        <v>9</v>
      </c>
      <c r="C14" s="2">
        <v>3.2</v>
      </c>
      <c r="D14" s="1">
        <v>36.119</v>
      </c>
      <c r="E14" s="2">
        <f t="shared" ref="E14" si="3">D14-D15</f>
        <v>9.152000000000001</v>
      </c>
      <c r="F14">
        <f t="shared" ref="F14:F22" si="4">0.02*C14*1000/$D$2</f>
        <v>11.636363636363637</v>
      </c>
      <c r="G14" s="6">
        <f t="shared" ref="G14:G22" si="5">E14/F14</f>
        <v>0.78650000000000009</v>
      </c>
    </row>
    <row r="15" spans="2:7" x14ac:dyDescent="0.25">
      <c r="B15" s="2">
        <v>9</v>
      </c>
      <c r="C15" s="2">
        <v>3.2</v>
      </c>
      <c r="D15" s="1">
        <v>26.966999999999999</v>
      </c>
      <c r="E15" s="2">
        <f>D15-D17</f>
        <v>11.148999999999999</v>
      </c>
      <c r="F15">
        <f t="shared" si="4"/>
        <v>11.636363636363637</v>
      </c>
      <c r="G15" s="6">
        <f t="shared" si="5"/>
        <v>0.95811718749999986</v>
      </c>
    </row>
    <row r="16" spans="2:7" x14ac:dyDescent="0.25">
      <c r="B16" s="2">
        <v>7</v>
      </c>
      <c r="C16" s="2">
        <v>3.2</v>
      </c>
      <c r="D16" s="1">
        <v>54</v>
      </c>
      <c r="E16" s="2">
        <f>D16-D17</f>
        <v>38.182000000000002</v>
      </c>
      <c r="F16">
        <f>0.02*C16*1000/$D$2</f>
        <v>11.636363636363637</v>
      </c>
      <c r="G16" s="6">
        <f>E16/F16</f>
        <v>3.2812656250000001</v>
      </c>
    </row>
    <row r="17" spans="2:7" x14ac:dyDescent="0.25">
      <c r="B17" s="2">
        <v>6</v>
      </c>
      <c r="C17" s="2">
        <v>3.2</v>
      </c>
      <c r="D17" s="1">
        <v>15.818</v>
      </c>
      <c r="E17" s="2">
        <f>D17-D22</f>
        <v>10.68</v>
      </c>
      <c r="F17">
        <f t="shared" si="4"/>
        <v>11.636363636363637</v>
      </c>
      <c r="G17" s="6">
        <f t="shared" si="5"/>
        <v>0.91781249999999992</v>
      </c>
    </row>
    <row r="18" spans="2:7" x14ac:dyDescent="0.25">
      <c r="B18" s="2">
        <v>5</v>
      </c>
      <c r="C18" s="2">
        <v>3.2</v>
      </c>
      <c r="D18" s="1">
        <v>34</v>
      </c>
      <c r="E18" s="2">
        <f>D18-D19</f>
        <v>-11</v>
      </c>
      <c r="F18">
        <f>0.02*C18*1000/$D$2</f>
        <v>11.636363636363637</v>
      </c>
      <c r="G18" s="6">
        <f>E18/F18</f>
        <v>-0.9453125</v>
      </c>
    </row>
    <row r="19" spans="2:7" x14ac:dyDescent="0.25">
      <c r="B19" s="2">
        <v>4</v>
      </c>
      <c r="C19" s="2">
        <v>3.2</v>
      </c>
      <c r="D19" s="1">
        <v>45</v>
      </c>
      <c r="E19" s="2">
        <f>D19-D20</f>
        <v>-9</v>
      </c>
      <c r="F19">
        <f>0.02*C19*1000/$D$2</f>
        <v>11.636363636363637</v>
      </c>
      <c r="G19" s="6">
        <f>E19/F19</f>
        <v>-0.7734375</v>
      </c>
    </row>
    <row r="20" spans="2:7" x14ac:dyDescent="0.25">
      <c r="B20" s="2">
        <v>3</v>
      </c>
      <c r="C20" s="2">
        <v>3.2</v>
      </c>
      <c r="D20" s="1">
        <v>54</v>
      </c>
      <c r="E20" s="2">
        <f>D20-D21</f>
        <v>0</v>
      </c>
      <c r="F20">
        <f>0.02*C20*1000/$D$2</f>
        <v>11.636363636363637</v>
      </c>
      <c r="G20" s="6">
        <f>E20/F20</f>
        <v>0</v>
      </c>
    </row>
    <row r="21" spans="2:7" x14ac:dyDescent="0.25">
      <c r="B21" s="2">
        <v>2</v>
      </c>
      <c r="C21" s="2">
        <v>3.2</v>
      </c>
      <c r="D21" s="1">
        <v>54</v>
      </c>
      <c r="E21" s="2">
        <f>D21-D22</f>
        <v>48.862000000000002</v>
      </c>
      <c r="F21">
        <f>0.02*C21*1000/$D$2</f>
        <v>11.636363636363637</v>
      </c>
      <c r="G21" s="6">
        <f>E21/F21</f>
        <v>4.1990781249999998</v>
      </c>
    </row>
    <row r="22" spans="2:7" x14ac:dyDescent="0.25">
      <c r="B22" s="2">
        <v>1</v>
      </c>
      <c r="C22" s="2">
        <v>3</v>
      </c>
      <c r="D22" s="1">
        <v>5.1379999999999999</v>
      </c>
      <c r="E22" s="2">
        <f>D22-D24</f>
        <v>5.1379999999999999</v>
      </c>
      <c r="F22">
        <f t="shared" si="4"/>
        <v>10.909090909090908</v>
      </c>
      <c r="G22" s="6">
        <f t="shared" si="5"/>
        <v>0.47098333333333336</v>
      </c>
    </row>
    <row r="23" spans="2:7" x14ac:dyDescent="0.25">
      <c r="B23" s="2"/>
      <c r="C23" s="2"/>
      <c r="D23" s="1"/>
      <c r="E23" s="2"/>
      <c r="G23" s="6"/>
    </row>
    <row r="35" spans="2:9" x14ac:dyDescent="0.25">
      <c r="B35" s="7" t="s">
        <v>1</v>
      </c>
      <c r="C35" s="8" t="s">
        <v>2</v>
      </c>
      <c r="D35" s="9" t="s">
        <v>10</v>
      </c>
      <c r="E35" s="9" t="s">
        <v>11</v>
      </c>
      <c r="F35" s="9" t="s">
        <v>12</v>
      </c>
      <c r="H35" s="9" t="s">
        <v>13</v>
      </c>
      <c r="I35" s="9" t="s">
        <v>14</v>
      </c>
    </row>
    <row r="36" spans="2:9" x14ac:dyDescent="0.25">
      <c r="B36" s="10">
        <v>5</v>
      </c>
      <c r="C36" s="11">
        <v>3.2</v>
      </c>
      <c r="D36" s="12">
        <v>4.4368999999999999E-2</v>
      </c>
      <c r="E36">
        <v>139724.9</v>
      </c>
      <c r="F36">
        <v>32113.500000000004</v>
      </c>
      <c r="H36">
        <f>E36*D36^2</f>
        <v>275.06357843490889</v>
      </c>
      <c r="I36">
        <f>F36*D36</f>
        <v>1424.8438815000002</v>
      </c>
    </row>
    <row r="37" spans="2:9" x14ac:dyDescent="0.25">
      <c r="B37" s="10">
        <v>4</v>
      </c>
      <c r="C37" s="11">
        <v>3.2</v>
      </c>
      <c r="D37" s="12">
        <v>3.6493999999999999E-2</v>
      </c>
      <c r="E37">
        <v>223601.62</v>
      </c>
      <c r="F37">
        <v>40982.9</v>
      </c>
      <c r="H37">
        <f t="shared" ref="H37:H40" si="6">E37*D37^2</f>
        <v>297.79532878509832</v>
      </c>
      <c r="I37">
        <f t="shared" ref="I37:I40" si="7">F37*D37</f>
        <v>1495.6299526</v>
      </c>
    </row>
    <row r="38" spans="2:9" x14ac:dyDescent="0.25">
      <c r="B38" s="10">
        <v>3</v>
      </c>
      <c r="C38" s="11">
        <v>3.2</v>
      </c>
      <c r="D38" s="12">
        <v>2.6464999999999999E-2</v>
      </c>
      <c r="E38">
        <v>223601.62</v>
      </c>
      <c r="F38">
        <v>30574.5</v>
      </c>
      <c r="H38">
        <f t="shared" si="6"/>
        <v>156.60973055188447</v>
      </c>
      <c r="I38">
        <f t="shared" si="7"/>
        <v>809.15414249999992</v>
      </c>
    </row>
    <row r="39" spans="2:9" x14ac:dyDescent="0.25">
      <c r="B39" s="10">
        <v>2</v>
      </c>
      <c r="C39" s="11">
        <v>3.2</v>
      </c>
      <c r="D39" s="12">
        <v>1.5050000000000001E-2</v>
      </c>
      <c r="E39">
        <v>223601.62</v>
      </c>
      <c r="F39">
        <v>20166.2</v>
      </c>
      <c r="H39">
        <f t="shared" si="6"/>
        <v>50.646325934050004</v>
      </c>
      <c r="I39">
        <f t="shared" si="7"/>
        <v>303.50131000000005</v>
      </c>
    </row>
    <row r="40" spans="2:9" x14ac:dyDescent="0.25">
      <c r="B40" s="13">
        <v>1</v>
      </c>
      <c r="C40" s="14">
        <v>3</v>
      </c>
      <c r="D40" s="15">
        <v>4.7190000000000001E-3</v>
      </c>
      <c r="E40">
        <v>239691.63</v>
      </c>
      <c r="F40">
        <v>10460</v>
      </c>
      <c r="H40">
        <f t="shared" si="6"/>
        <v>5.3376835604964299</v>
      </c>
      <c r="I40">
        <f t="shared" si="7"/>
        <v>49.36074</v>
      </c>
    </row>
    <row r="41" spans="2:9" x14ac:dyDescent="0.25">
      <c r="H41">
        <f>SUM(H36:H40)</f>
        <v>785.45264726643813</v>
      </c>
      <c r="I41">
        <f>SUM(I36:I40)</f>
        <v>4082.4900266000004</v>
      </c>
    </row>
    <row r="43" spans="2:9" x14ac:dyDescent="0.25">
      <c r="D43" s="12"/>
      <c r="F43" s="16" t="s">
        <v>15</v>
      </c>
      <c r="G43" s="17">
        <f>2*PI()*SQRT(H41/(9.81*I41))</f>
        <v>0.87991921649861293</v>
      </c>
    </row>
    <row r="44" spans="2:9" x14ac:dyDescent="0.25">
      <c r="D44" s="12"/>
    </row>
    <row r="45" spans="2:9" x14ac:dyDescent="0.25">
      <c r="D45" s="12"/>
    </row>
    <row r="46" spans="2:9" x14ac:dyDescent="0.25">
      <c r="D46" s="12"/>
    </row>
    <row r="47" spans="2:9" x14ac:dyDescent="0.25">
      <c r="D47" s="15"/>
    </row>
  </sheetData>
  <conditionalFormatting sqref="G5:G9">
    <cfRule type="cellIs" dxfId="3" priority="2" operator="greaterThan">
      <formula>1</formula>
    </cfRule>
  </conditionalFormatting>
  <conditionalFormatting sqref="G13:G23">
    <cfRule type="cellIs" dxfId="2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33"/>
  <sheetViews>
    <sheetView zoomScale="130" zoomScaleNormal="130" workbookViewId="0">
      <selection activeCell="E1" sqref="E1"/>
    </sheetView>
  </sheetViews>
  <sheetFormatPr baseColWidth="10" defaultColWidth="11.42578125" defaultRowHeight="15" x14ac:dyDescent="0.25"/>
  <cols>
    <col min="6" max="6" width="13.42578125" customWidth="1"/>
  </cols>
  <sheetData>
    <row r="1" spans="2:7" x14ac:dyDescent="0.25">
      <c r="E1" t="s">
        <v>16</v>
      </c>
    </row>
    <row r="2" spans="2:7" x14ac:dyDescent="0.25">
      <c r="C2" s="3" t="s">
        <v>0</v>
      </c>
      <c r="D2">
        <v>5.5</v>
      </c>
    </row>
    <row r="4" spans="2:7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7" x14ac:dyDescent="0.25">
      <c r="B5" s="2">
        <v>5</v>
      </c>
      <c r="C5" s="2">
        <v>3.2</v>
      </c>
      <c r="D5" s="1">
        <v>46.283000000000001</v>
      </c>
      <c r="E5" s="2">
        <f>D5-D6</f>
        <v>6.1920000000000002</v>
      </c>
      <c r="F5">
        <f>0.02*C5*1000/$D$2</f>
        <v>11.636363636363637</v>
      </c>
      <c r="G5" s="6">
        <f>E5/F5</f>
        <v>0.53212499999999996</v>
      </c>
    </row>
    <row r="6" spans="2:7" x14ac:dyDescent="0.25">
      <c r="B6" s="2">
        <v>4</v>
      </c>
      <c r="C6" s="2">
        <v>3.2</v>
      </c>
      <c r="D6" s="1">
        <v>40.091000000000001</v>
      </c>
      <c r="E6" s="2">
        <f t="shared" ref="E6:E9" si="0">D6-D7</f>
        <v>8.652000000000001</v>
      </c>
      <c r="F6">
        <f t="shared" ref="F6:F9" si="1">0.02*C6*1000/$D$2</f>
        <v>11.636363636363637</v>
      </c>
      <c r="G6" s="6">
        <f t="shared" ref="G6:G9" si="2">E6/F6</f>
        <v>0.74353125000000009</v>
      </c>
    </row>
    <row r="7" spans="2:7" x14ac:dyDescent="0.25">
      <c r="B7" s="2">
        <v>3</v>
      </c>
      <c r="C7" s="2">
        <v>3.2</v>
      </c>
      <c r="D7" s="1">
        <v>31.439</v>
      </c>
      <c r="E7" s="2">
        <f t="shared" si="0"/>
        <v>10.768999999999998</v>
      </c>
      <c r="F7">
        <f t="shared" si="1"/>
        <v>11.636363636363637</v>
      </c>
      <c r="G7" s="6">
        <f t="shared" si="2"/>
        <v>0.9254609374999998</v>
      </c>
    </row>
    <row r="8" spans="2:7" x14ac:dyDescent="0.25">
      <c r="B8" s="2">
        <v>2</v>
      </c>
      <c r="C8" s="2">
        <v>3.2</v>
      </c>
      <c r="D8" s="1">
        <v>20.67</v>
      </c>
      <c r="E8" s="2">
        <f t="shared" si="0"/>
        <v>11.251000000000001</v>
      </c>
      <c r="F8">
        <f t="shared" si="1"/>
        <v>11.636363636363637</v>
      </c>
      <c r="G8" s="6">
        <f t="shared" si="2"/>
        <v>0.96688281250000008</v>
      </c>
    </row>
    <row r="9" spans="2:7" x14ac:dyDescent="0.25">
      <c r="B9" s="2">
        <v>1</v>
      </c>
      <c r="C9" s="2">
        <v>4.3</v>
      </c>
      <c r="D9" s="1">
        <v>9.4190000000000005</v>
      </c>
      <c r="E9" s="2">
        <f t="shared" si="0"/>
        <v>9.4190000000000005</v>
      </c>
      <c r="F9">
        <f t="shared" si="1"/>
        <v>15.636363636363637</v>
      </c>
      <c r="G9" s="6">
        <f t="shared" si="2"/>
        <v>0.6023779069767442</v>
      </c>
    </row>
    <row r="12" spans="2:7" x14ac:dyDescent="0.25">
      <c r="B12" s="4" t="s">
        <v>1</v>
      </c>
      <c r="C12" s="4" t="s">
        <v>2</v>
      </c>
      <c r="D12" s="5" t="s">
        <v>7</v>
      </c>
      <c r="E12" s="5" t="s">
        <v>8</v>
      </c>
      <c r="F12" s="5" t="s">
        <v>5</v>
      </c>
      <c r="G12" s="5" t="s">
        <v>9</v>
      </c>
    </row>
    <row r="13" spans="2:7" x14ac:dyDescent="0.25">
      <c r="B13" s="2">
        <v>5</v>
      </c>
      <c r="C13" s="2">
        <v>3.2</v>
      </c>
      <c r="D13" s="1">
        <v>42.171999999999997</v>
      </c>
      <c r="E13" s="2">
        <f>D13-D14</f>
        <v>4.6459999999999937</v>
      </c>
      <c r="F13">
        <f>0.02*C13*1000/$D$2</f>
        <v>11.636363636363637</v>
      </c>
      <c r="G13" s="6">
        <f>E13/F13</f>
        <v>0.39926562499999946</v>
      </c>
    </row>
    <row r="14" spans="2:7" x14ac:dyDescent="0.25">
      <c r="B14" s="2">
        <v>4</v>
      </c>
      <c r="C14" s="2">
        <v>3.2</v>
      </c>
      <c r="D14" s="1">
        <v>37.526000000000003</v>
      </c>
      <c r="E14" s="2">
        <f t="shared" ref="E14:E17" si="3">D14-D15</f>
        <v>7.289000000000005</v>
      </c>
      <c r="F14">
        <f t="shared" ref="F14:F17" si="4">0.02*C14*1000/$D$2</f>
        <v>11.636363636363637</v>
      </c>
      <c r="G14" s="6">
        <f t="shared" ref="G14:G17" si="5">E14/F14</f>
        <v>0.62639843750000046</v>
      </c>
    </row>
    <row r="15" spans="2:7" x14ac:dyDescent="0.25">
      <c r="B15" s="2">
        <v>3</v>
      </c>
      <c r="C15" s="2">
        <v>3.2</v>
      </c>
      <c r="D15" s="1">
        <v>30.236999999999998</v>
      </c>
      <c r="E15" s="2">
        <f t="shared" si="3"/>
        <v>9.6629999999999967</v>
      </c>
      <c r="F15">
        <f t="shared" si="4"/>
        <v>11.636363636363637</v>
      </c>
      <c r="G15" s="6">
        <f t="shared" si="5"/>
        <v>0.83041406249999972</v>
      </c>
    </row>
    <row r="16" spans="2:7" x14ac:dyDescent="0.25">
      <c r="B16" s="2">
        <v>2</v>
      </c>
      <c r="C16" s="2">
        <v>3.2</v>
      </c>
      <c r="D16" s="1">
        <v>20.574000000000002</v>
      </c>
      <c r="E16" s="2">
        <f t="shared" si="3"/>
        <v>10.695000000000002</v>
      </c>
      <c r="F16">
        <f t="shared" si="4"/>
        <v>11.636363636363637</v>
      </c>
      <c r="G16" s="6">
        <f t="shared" si="5"/>
        <v>0.91910156250000019</v>
      </c>
    </row>
    <row r="17" spans="2:9" x14ac:dyDescent="0.25">
      <c r="B17" s="2">
        <v>1</v>
      </c>
      <c r="C17" s="2">
        <v>4.3</v>
      </c>
      <c r="D17" s="1">
        <v>9.8789999999999996</v>
      </c>
      <c r="E17" s="2">
        <f t="shared" si="3"/>
        <v>9.8789999999999996</v>
      </c>
      <c r="F17">
        <f t="shared" si="4"/>
        <v>15.636363636363637</v>
      </c>
      <c r="G17" s="6">
        <f t="shared" si="5"/>
        <v>0.63179651162790695</v>
      </c>
    </row>
    <row r="21" spans="2:9" x14ac:dyDescent="0.25">
      <c r="B21" s="7" t="s">
        <v>1</v>
      </c>
      <c r="C21" s="8" t="s">
        <v>2</v>
      </c>
      <c r="D21" s="9" t="s">
        <v>10</v>
      </c>
      <c r="E21" s="9" t="s">
        <v>11</v>
      </c>
      <c r="F21" s="9" t="s">
        <v>12</v>
      </c>
      <c r="H21" s="9" t="s">
        <v>13</v>
      </c>
      <c r="I21" s="9" t="s">
        <v>14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15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1" priority="2" operator="greaterThan">
      <formula>1</formula>
    </cfRule>
  </conditionalFormatting>
  <conditionalFormatting sqref="G13:G17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/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x14ac:dyDescent="0.25">
      <c r="A1" s="17" t="s">
        <v>17</v>
      </c>
    </row>
    <row r="3" spans="1:10" ht="30" x14ac:dyDescent="0.25">
      <c r="B3" s="19" t="s">
        <v>18</v>
      </c>
      <c r="C3" s="19" t="s">
        <v>19</v>
      </c>
      <c r="D3" s="19" t="s">
        <v>20</v>
      </c>
      <c r="E3" s="20" t="s">
        <v>21</v>
      </c>
      <c r="F3" s="20" t="s">
        <v>22</v>
      </c>
      <c r="G3" s="20" t="s">
        <v>23</v>
      </c>
      <c r="H3" s="21" t="s">
        <v>24</v>
      </c>
      <c r="I3" s="20" t="s">
        <v>25</v>
      </c>
      <c r="J3" s="20" t="s">
        <v>26</v>
      </c>
    </row>
    <row r="4" spans="1:10" x14ac:dyDescent="0.25">
      <c r="B4" s="22">
        <v>5</v>
      </c>
      <c r="C4" s="22" t="s">
        <v>27</v>
      </c>
      <c r="D4" s="22" t="s">
        <v>28</v>
      </c>
      <c r="E4" s="22">
        <v>43.83</v>
      </c>
      <c r="F4" s="22">
        <v>48.56</v>
      </c>
      <c r="G4" s="22">
        <f>AVERAGE(E4:F4)</f>
        <v>46.195</v>
      </c>
      <c r="H4" s="22">
        <f>1.2*G4</f>
        <v>55.433999999999997</v>
      </c>
      <c r="I4" s="22">
        <f>MAX(E4:F4)</f>
        <v>48.56</v>
      </c>
      <c r="J4" s="23">
        <f>I4/G4</f>
        <v>1.0511960168849444</v>
      </c>
    </row>
    <row r="5" spans="1:10" x14ac:dyDescent="0.25">
      <c r="B5" s="22">
        <v>5</v>
      </c>
      <c r="C5" s="22" t="s">
        <v>27</v>
      </c>
      <c r="D5" s="22" t="s">
        <v>29</v>
      </c>
      <c r="E5" s="22">
        <v>47.38</v>
      </c>
      <c r="F5" s="22">
        <v>44.79</v>
      </c>
      <c r="G5" s="22">
        <f>AVERAGE(E5:F5)</f>
        <v>46.085000000000001</v>
      </c>
      <c r="H5" s="22">
        <f t="shared" ref="H5:H6" si="0">1.2*G5</f>
        <v>55.302</v>
      </c>
      <c r="I5" s="22">
        <f t="shared" ref="I5:I6" si="1">MAX(E5:F5)</f>
        <v>47.38</v>
      </c>
      <c r="J5" s="23">
        <f t="shared" ref="J5:J6" si="2">I5/G5</f>
        <v>1.0281002495388956</v>
      </c>
    </row>
    <row r="6" spans="1:10" x14ac:dyDescent="0.25">
      <c r="B6" s="22">
        <v>5</v>
      </c>
      <c r="C6" s="22" t="s">
        <v>27</v>
      </c>
      <c r="D6" s="22" t="s">
        <v>30</v>
      </c>
      <c r="E6" s="22">
        <v>40.28</v>
      </c>
      <c r="F6" s="22">
        <v>52.33</v>
      </c>
      <c r="G6" s="22">
        <f>AVERAGE(E6:F6)</f>
        <v>46.305</v>
      </c>
      <c r="H6" s="22">
        <f t="shared" si="0"/>
        <v>55.565999999999995</v>
      </c>
      <c r="I6" s="22">
        <f t="shared" si="1"/>
        <v>52.33</v>
      </c>
      <c r="J6" s="23">
        <f t="shared" si="2"/>
        <v>1.1301155382788035</v>
      </c>
    </row>
    <row r="8" spans="1:10" ht="30" x14ac:dyDescent="0.25">
      <c r="B8" s="19" t="s">
        <v>18</v>
      </c>
      <c r="C8" s="19" t="s">
        <v>19</v>
      </c>
      <c r="D8" s="19" t="s">
        <v>20</v>
      </c>
      <c r="E8" s="20" t="s">
        <v>31</v>
      </c>
      <c r="F8" s="20" t="s">
        <v>32</v>
      </c>
      <c r="G8" s="20" t="s">
        <v>23</v>
      </c>
      <c r="H8" s="21" t="s">
        <v>24</v>
      </c>
      <c r="I8" s="20" t="s">
        <v>25</v>
      </c>
      <c r="J8" s="20" t="s">
        <v>26</v>
      </c>
    </row>
    <row r="9" spans="1:10" x14ac:dyDescent="0.25">
      <c r="B9" s="22">
        <v>5</v>
      </c>
      <c r="C9" s="22" t="s">
        <v>33</v>
      </c>
      <c r="D9" s="22" t="s">
        <v>34</v>
      </c>
      <c r="E9" s="22">
        <v>38.590000000000003</v>
      </c>
      <c r="F9" s="22">
        <v>44.82</v>
      </c>
      <c r="G9" s="22">
        <f>AVERAGE(E9:F9)</f>
        <v>41.704999999999998</v>
      </c>
      <c r="H9" s="22">
        <f>1.2*G9</f>
        <v>50.045999999999999</v>
      </c>
      <c r="I9" s="22">
        <f>MAX(E9:F9)</f>
        <v>44.82</v>
      </c>
      <c r="J9" s="23">
        <f>I9/G9</f>
        <v>1.0746912840187028</v>
      </c>
    </row>
    <row r="10" spans="1:10" x14ac:dyDescent="0.25">
      <c r="B10" s="22">
        <v>5</v>
      </c>
      <c r="C10" s="22" t="s">
        <v>33</v>
      </c>
      <c r="D10" s="22" t="s">
        <v>35</v>
      </c>
      <c r="E10" s="22">
        <v>33.979999999999997</v>
      </c>
      <c r="F10" s="22">
        <v>48.83</v>
      </c>
      <c r="G10" s="22">
        <f>AVERAGE(E10:F10)</f>
        <v>41.405000000000001</v>
      </c>
      <c r="H10" s="22">
        <f t="shared" ref="H10:H11" si="3">1.2*G10</f>
        <v>49.686</v>
      </c>
      <c r="I10" s="22">
        <f t="shared" ref="I10:I11" si="4">MAX(E10:F10)</f>
        <v>48.83</v>
      </c>
      <c r="J10" s="23">
        <f t="shared" ref="J10:J11" si="5">I10/G10</f>
        <v>1.1793261683371572</v>
      </c>
    </row>
    <row r="11" spans="1:10" x14ac:dyDescent="0.25">
      <c r="B11" s="22">
        <v>5</v>
      </c>
      <c r="C11" s="22" t="s">
        <v>33</v>
      </c>
      <c r="D11" s="22" t="s">
        <v>36</v>
      </c>
      <c r="E11" s="22">
        <v>43.2</v>
      </c>
      <c r="F11" s="22">
        <v>40.799999999999997</v>
      </c>
      <c r="G11" s="22">
        <f>AVERAGE(E11:F11)</f>
        <v>42</v>
      </c>
      <c r="H11" s="22">
        <f t="shared" si="3"/>
        <v>50.4</v>
      </c>
      <c r="I11" s="22">
        <f t="shared" si="4"/>
        <v>43.2</v>
      </c>
      <c r="J11" s="23">
        <f t="shared" si="5"/>
        <v>1.0285714285714287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BFA-5E4D-4BB0-8B43-2D2FC333C5DD}">
  <dimension ref="A1:C20"/>
  <sheetViews>
    <sheetView workbookViewId="0">
      <selection activeCell="B15" sqref="B15"/>
    </sheetView>
  </sheetViews>
  <sheetFormatPr baseColWidth="10" defaultColWidth="11.42578125" defaultRowHeight="15" x14ac:dyDescent="0.25"/>
  <sheetData>
    <row r="1" spans="1:3" x14ac:dyDescent="0.25">
      <c r="A1" t="s">
        <v>37</v>
      </c>
    </row>
    <row r="3" spans="1:3" x14ac:dyDescent="0.25">
      <c r="A3" t="s">
        <v>38</v>
      </c>
      <c r="B3">
        <v>5.5</v>
      </c>
      <c r="C3" t="s">
        <v>39</v>
      </c>
    </row>
    <row r="4" spans="1:3" x14ac:dyDescent="0.25">
      <c r="A4" s="18" t="s">
        <v>40</v>
      </c>
      <c r="B4">
        <f>B3*1000/180</f>
        <v>30.555555555555557</v>
      </c>
      <c r="C4" t="s">
        <v>41</v>
      </c>
    </row>
    <row r="5" spans="1:3" x14ac:dyDescent="0.25">
      <c r="A5" s="18" t="s">
        <v>42</v>
      </c>
      <c r="B5">
        <v>2.073</v>
      </c>
      <c r="C5" t="s">
        <v>41</v>
      </c>
    </row>
    <row r="6" spans="1:3" x14ac:dyDescent="0.25">
      <c r="A6" s="18" t="s">
        <v>43</v>
      </c>
      <c r="B6">
        <v>2.0680000000000001</v>
      </c>
      <c r="C6" t="s">
        <v>41</v>
      </c>
    </row>
    <row r="7" spans="1:3" x14ac:dyDescent="0.25">
      <c r="A7" s="18" t="s">
        <v>44</v>
      </c>
      <c r="B7">
        <v>2</v>
      </c>
    </row>
    <row r="9" spans="1:3" x14ac:dyDescent="0.25">
      <c r="A9" s="18" t="s">
        <v>45</v>
      </c>
      <c r="B9">
        <f>B7*B5+B6</f>
        <v>6.2140000000000004</v>
      </c>
      <c r="C9" t="s">
        <v>41</v>
      </c>
    </row>
    <row r="12" spans="1:3" x14ac:dyDescent="0.25">
      <c r="A12" t="s">
        <v>37</v>
      </c>
    </row>
    <row r="14" spans="1:3" x14ac:dyDescent="0.25">
      <c r="A14" t="s">
        <v>38</v>
      </c>
      <c r="B14">
        <v>5.5</v>
      </c>
      <c r="C14" t="s">
        <v>39</v>
      </c>
    </row>
    <row r="15" spans="1:3" x14ac:dyDescent="0.25">
      <c r="A15" s="18" t="s">
        <v>40</v>
      </c>
      <c r="B15">
        <f>B14*1000/180</f>
        <v>30.555555555555557</v>
      </c>
      <c r="C15" t="s">
        <v>41</v>
      </c>
    </row>
    <row r="16" spans="1:3" x14ac:dyDescent="0.25">
      <c r="A16" s="18" t="s">
        <v>42</v>
      </c>
      <c r="B16">
        <v>8.07</v>
      </c>
      <c r="C16" t="s">
        <v>41</v>
      </c>
    </row>
    <row r="17" spans="1:3" x14ac:dyDescent="0.25">
      <c r="A17" s="18" t="s">
        <v>43</v>
      </c>
      <c r="B17">
        <v>8.82</v>
      </c>
      <c r="C17" t="s">
        <v>41</v>
      </c>
    </row>
    <row r="18" spans="1:3" x14ac:dyDescent="0.25">
      <c r="A18" s="18" t="s">
        <v>44</v>
      </c>
      <c r="B18">
        <v>2</v>
      </c>
    </row>
    <row r="20" spans="1:3" x14ac:dyDescent="0.25">
      <c r="A20" s="18" t="s">
        <v>45</v>
      </c>
      <c r="B20">
        <f>B18*B16+B17</f>
        <v>24.96</v>
      </c>
      <c r="C20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51F44-9852-4B63-9C4D-CE92C8CA42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2025-06-25T00:52:10Z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