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cunocxela.sharepoint.com/sites/Diseoasistidoporcomputadora-Junio2025/Documentos compartidos/General/Documentos del curso/"/>
    </mc:Choice>
  </mc:AlternateContent>
  <xr:revisionPtr revIDLastSave="4" documentId="13_ncr:1_{AEDB9053-7629-437E-913C-A1A67EE59F85}" xr6:coauthVersionLast="47" xr6:coauthVersionMax="47" xr10:uidLastSave="{3D2ACBD2-CF82-43F1-9872-D762A985BCBC}"/>
  <bookViews>
    <workbookView xWindow="-108" yWindow="-108" windowWidth="23256" windowHeight="12576" firstSheet="3" xr2:uid="{B6A68628-609C-43D2-84D2-C965BD01739A}"/>
  </bookViews>
  <sheets>
    <sheet name="Hoja1" sheetId="1" r:id="rId1"/>
    <sheet name="Hoja2" sheetId="2" r:id="rId2"/>
    <sheet name="Hoja3" sheetId="3" r:id="rId3"/>
    <sheet name="Hoja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4" l="1"/>
  <c r="B15" i="4"/>
  <c r="B9" i="4"/>
  <c r="B4" i="4"/>
  <c r="I11" i="3"/>
  <c r="G11" i="3"/>
  <c r="H11" i="3" s="1"/>
  <c r="I10" i="3"/>
  <c r="G10" i="3"/>
  <c r="J10" i="3" s="1"/>
  <c r="I9" i="3"/>
  <c r="G9" i="3"/>
  <c r="H9" i="3" s="1"/>
  <c r="J5" i="3"/>
  <c r="J6" i="3"/>
  <c r="J4" i="3"/>
  <c r="I5" i="3"/>
  <c r="I6" i="3"/>
  <c r="I4" i="3"/>
  <c r="H5" i="3"/>
  <c r="H6" i="3"/>
  <c r="H4" i="3"/>
  <c r="G6" i="3"/>
  <c r="G5" i="3"/>
  <c r="G4" i="3"/>
  <c r="I26" i="2"/>
  <c r="H26" i="2"/>
  <c r="I25" i="2"/>
  <c r="H25" i="2"/>
  <c r="I24" i="2"/>
  <c r="H24" i="2"/>
  <c r="I23" i="2"/>
  <c r="I27" i="2" s="1"/>
  <c r="H23" i="2"/>
  <c r="H27" i="2" s="1"/>
  <c r="G29" i="2" s="1"/>
  <c r="I22" i="2"/>
  <c r="H22" i="2"/>
  <c r="F17" i="2"/>
  <c r="E17" i="2"/>
  <c r="G17" i="2" s="1"/>
  <c r="G16" i="2"/>
  <c r="F16" i="2"/>
  <c r="E16" i="2"/>
  <c r="F15" i="2"/>
  <c r="E15" i="2"/>
  <c r="G15" i="2" s="1"/>
  <c r="F14" i="2"/>
  <c r="E14" i="2"/>
  <c r="G14" i="2" s="1"/>
  <c r="F13" i="2"/>
  <c r="E13" i="2"/>
  <c r="G13" i="2" s="1"/>
  <c r="F9" i="2"/>
  <c r="E9" i="2"/>
  <c r="F8" i="2"/>
  <c r="E8" i="2"/>
  <c r="G8" i="2" s="1"/>
  <c r="F7" i="2"/>
  <c r="E7" i="2"/>
  <c r="G7" i="2" s="1"/>
  <c r="F6" i="2"/>
  <c r="E6" i="2"/>
  <c r="G6" i="2" s="1"/>
  <c r="F5" i="2"/>
  <c r="E5" i="2"/>
  <c r="G5" i="2" s="1"/>
  <c r="I23" i="1"/>
  <c r="I24" i="1"/>
  <c r="I25" i="1"/>
  <c r="I26" i="1"/>
  <c r="I22" i="1"/>
  <c r="H23" i="1"/>
  <c r="H24" i="1"/>
  <c r="H25" i="1"/>
  <c r="H26" i="1"/>
  <c r="H22" i="1"/>
  <c r="J11" i="3" l="1"/>
  <c r="J9" i="3"/>
  <c r="H10" i="3"/>
  <c r="G9" i="2"/>
  <c r="I27" i="1"/>
  <c r="H27" i="1"/>
  <c r="G29" i="1"/>
  <c r="F17" i="1" l="1"/>
  <c r="E17" i="1"/>
  <c r="G17" i="1" s="1"/>
  <c r="F16" i="1"/>
  <c r="E16" i="1"/>
  <c r="G16" i="1" s="1"/>
  <c r="F15" i="1"/>
  <c r="E15" i="1"/>
  <c r="G15" i="1" s="1"/>
  <c r="F14" i="1"/>
  <c r="E14" i="1"/>
  <c r="G14" i="1" s="1"/>
  <c r="F13" i="1"/>
  <c r="E13" i="1"/>
  <c r="G13" i="1" s="1"/>
  <c r="F6" i="1"/>
  <c r="F7" i="1"/>
  <c r="F8" i="1"/>
  <c r="F9" i="1"/>
  <c r="F5" i="1"/>
  <c r="E6" i="1"/>
  <c r="E7" i="1"/>
  <c r="E8" i="1"/>
  <c r="G8" i="1" s="1"/>
  <c r="E9" i="1"/>
  <c r="G9" i="1" s="1"/>
  <c r="E5" i="1"/>
  <c r="G5" i="1" s="1"/>
  <c r="G7" i="1" l="1"/>
  <c r="G6" i="1"/>
</calcChain>
</file>

<file path=xl/sharedStrings.xml><?xml version="1.0" encoding="utf-8"?>
<sst xmlns="http://schemas.openxmlformats.org/spreadsheetml/2006/main" count="100" uniqueCount="48">
  <si>
    <t>C65X55</t>
  </si>
  <si>
    <t>Cd =</t>
  </si>
  <si>
    <t>Piso</t>
  </si>
  <si>
    <t>hp (m)</t>
  </si>
  <si>
    <t>Δxt (mm)</t>
  </si>
  <si>
    <t>Δxp (mm)</t>
  </si>
  <si>
    <t>ΔUmax (mm)</t>
  </si>
  <si>
    <t>D/CΔx</t>
  </si>
  <si>
    <t>Δyt (mm)</t>
  </si>
  <si>
    <t>Δyp (mm)</t>
  </si>
  <si>
    <t>D/CΔy</t>
  </si>
  <si>
    <t>Δxt (m)</t>
  </si>
  <si>
    <t>Wp (kgf)</t>
  </si>
  <si>
    <t>Fp (kgf)</t>
  </si>
  <si>
    <t>Wp *Δxt^2</t>
  </si>
  <si>
    <t>Fp *Δxt</t>
  </si>
  <si>
    <t>Tf =</t>
  </si>
  <si>
    <t>C60X50</t>
  </si>
  <si>
    <t>IRREGULARIDAD H1-A</t>
  </si>
  <si>
    <t>NIVEL</t>
  </si>
  <si>
    <t>EJE</t>
  </si>
  <si>
    <t>CASO</t>
  </si>
  <si>
    <t>Δ4 (mm)</t>
  </si>
  <si>
    <t>Δ1 (mm)</t>
  </si>
  <si>
    <t>Δprom (mm)</t>
  </si>
  <si>
    <t>1.2Δprom (mm)</t>
  </si>
  <si>
    <t>Δmax (mm)</t>
  </si>
  <si>
    <t>Δmax/Δprom</t>
  </si>
  <si>
    <t>X</t>
  </si>
  <si>
    <t>x</t>
  </si>
  <si>
    <t>x+e</t>
  </si>
  <si>
    <t>x-e</t>
  </si>
  <si>
    <t>ΔA (mm)</t>
  </si>
  <si>
    <t>ΔD (mm)</t>
  </si>
  <si>
    <t>Y</t>
  </si>
  <si>
    <t>y</t>
  </si>
  <si>
    <t>y+e</t>
  </si>
  <si>
    <t>y-e</t>
  </si>
  <si>
    <t>DEFLEXIÓN EN VIGA</t>
  </si>
  <si>
    <t>L =</t>
  </si>
  <si>
    <t>m</t>
  </si>
  <si>
    <t>Δmax =</t>
  </si>
  <si>
    <t>mm</t>
  </si>
  <si>
    <t>ΔD =</t>
  </si>
  <si>
    <t>ΔV =</t>
  </si>
  <si>
    <t>K =</t>
  </si>
  <si>
    <t>ΔT =</t>
  </si>
  <si>
    <t>Cs = 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</si>
</sst>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6" fillId="0" borderId="0" xfId="0" applyFont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/>
  </cellXfs>
  <cellStyles count="2">
    <cellStyle name="Normal" xfId="0" builtinId="0"/>
    <cellStyle name="Porcentaje" xfId="1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2B45D-63CF-415D-A57C-ADF780097182}" name="Tabla1" displayName="Tabla1" ref="B4:G9" totalsRowShown="0" headerRowDxfId="22">
  <autoFilter ref="B4:G9" xr:uid="{8A42B45D-63CF-415D-A57C-ADF780097182}"/>
  <tableColumns count="6">
    <tableColumn id="1" xr3:uid="{BD754B45-7BCC-43F4-83D8-CE4B405BC257}" name="Piso" dataDxfId="21"/>
    <tableColumn id="2" xr3:uid="{CBF87AFF-70EE-48F0-893A-1858EAA55749}" name="hp (m)"/>
    <tableColumn id="3" xr3:uid="{A8359B20-B71D-4DF2-8507-998CC600A17D}" name="Δxt (mm)"/>
    <tableColumn id="4" xr3:uid="{ECF3443E-84F5-4649-8144-E6C04BD0DF33}" name="Δxp (mm)" dataDxfId="20">
      <calculatedColumnFormula>D5-D6</calculatedColumnFormula>
    </tableColumn>
    <tableColumn id="5" xr3:uid="{49F1BDCA-1FC3-4EB0-BB2C-CD396A5A6BE2}" name="ΔUmax (mm)">
      <calculatedColumnFormula>0.02*C5*1000/$D$2</calculatedColumnFormula>
    </tableColumn>
    <tableColumn id="6" xr3:uid="{508CA371-7403-4650-9839-DC37AB228368}" name="D/CΔx" dataDxfId="19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7F588-51A8-4AEE-B1A7-410497AD0140}" name="Tabla13" displayName="Tabla13" ref="B12:G17" totalsRowShown="0" headerRowDxfId="18">
  <autoFilter ref="B12:G17" xr:uid="{78F7F588-51A8-4AEE-B1A7-410497AD0140}"/>
  <tableColumns count="6">
    <tableColumn id="1" xr3:uid="{F791FF9D-0C85-4F4F-938F-1AF0425FC42E}" name="Piso" dataDxfId="17"/>
    <tableColumn id="2" xr3:uid="{DB35479F-C4FD-4560-A720-524038A51EF4}" name="hp (m)" dataDxfId="16"/>
    <tableColumn id="3" xr3:uid="{61ED02DD-10CC-4D19-A1B5-E37D1AD1A552}" name="Δyt (mm)"/>
    <tableColumn id="4" xr3:uid="{D0DF1B5C-4BCD-4CD6-A330-D5CD917BA598}" name="Δyp (mm)" dataDxfId="15">
      <calculatedColumnFormula>D13-D14</calculatedColumnFormula>
    </tableColumn>
    <tableColumn id="5" xr3:uid="{77E9F31A-A89F-4628-A2EF-B1CF3CB791E1}" name="ΔUmax (mm)">
      <calculatedColumnFormula>0.02*C13*1000/$D$2</calculatedColumnFormula>
    </tableColumn>
    <tableColumn id="6" xr3:uid="{EDFEA732-04D6-46FC-8F52-BDBB2166FEBF}" name="D/CΔy" dataDxfId="14" dataCellStyle="Porcentaje">
      <calculatedColumnFormula>E13/F13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2C258A-3C3B-4140-938E-13A2A91FC4FA}" name="Tabla14" displayName="Tabla14" ref="B4:G9" totalsRowShown="0" headerRowDxfId="13">
  <autoFilter ref="B4:G9" xr:uid="{8A42B45D-63CF-415D-A57C-ADF780097182}"/>
  <tableColumns count="6">
    <tableColumn id="1" xr3:uid="{D6C3B5AA-122C-4B34-92D6-D0CEE4CC1960}" name="Piso" dataDxfId="12"/>
    <tableColumn id="2" xr3:uid="{C482CA32-2858-4422-92F3-DD28DC756638}" name="hp (m)" dataDxfId="11"/>
    <tableColumn id="3" xr3:uid="{BB8A2FBD-2A04-4EE7-B6DB-261B16A6E171}" name="Δxt (mm)"/>
    <tableColumn id="4" xr3:uid="{20CA4914-F4B7-4B10-8D32-7BC12B23F664}" name="Δxp (mm)" dataDxfId="10">
      <calculatedColumnFormula>D5-D6</calculatedColumnFormula>
    </tableColumn>
    <tableColumn id="5" xr3:uid="{4981C3F8-DD05-4E12-A39D-37F5471B6857}" name="ΔUmax (mm)">
      <calculatedColumnFormula>0.02*C5*1000/$D$2</calculatedColumnFormula>
    </tableColumn>
    <tableColumn id="6" xr3:uid="{4CC325D4-32D4-4135-81E1-3FCC63535241}" name="D/CΔx" dataDxfId="9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7AA3B6-BB8B-43B7-B312-58E650DE3AE3}" name="Tabla135" displayName="Tabla135" ref="B12:G17" totalsRowShown="0" headerRowDxfId="8">
  <autoFilter ref="B12:G17" xr:uid="{78F7F588-51A8-4AEE-B1A7-410497AD0140}"/>
  <tableColumns count="6">
    <tableColumn id="1" xr3:uid="{76F2A9A1-61A1-42AF-8C20-EB6958456A8B}" name="Piso" dataDxfId="7"/>
    <tableColumn id="2" xr3:uid="{B7DFA318-D0F8-49AD-9595-7445F34552D8}" name="hp (m)" dataDxfId="6"/>
    <tableColumn id="3" xr3:uid="{F8101295-BDFB-48ED-9C6B-9C810BDBA34B}" name="Δyt (mm)"/>
    <tableColumn id="4" xr3:uid="{DB3B7255-071C-42C6-BE8D-A0ADA8F960E9}" name="Δyp (mm)" dataDxfId="5">
      <calculatedColumnFormula>D13-D14</calculatedColumnFormula>
    </tableColumn>
    <tableColumn id="5" xr3:uid="{3F5ADD08-C562-406B-BF16-33A1005E4D98}" name="ΔUmax (mm)">
      <calculatedColumnFormula>0.02*C13*1000/$D$2</calculatedColumnFormula>
    </tableColumn>
    <tableColumn id="6" xr3:uid="{A480893F-2457-49DD-B77B-DD56F5731DBE}" name="D/CΔy" dataDxfId="4" dataCellStyle="Porcentaje">
      <calculatedColumnFormula>E13/F13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B4AE-A4AE-41AE-96D7-05147BC35298}">
  <dimension ref="B1:I33"/>
  <sheetViews>
    <sheetView tabSelected="1" zoomScale="130" zoomScaleNormal="130" workbookViewId="0">
      <selection activeCell="D5" sqref="D5:D9"/>
    </sheetView>
  </sheetViews>
  <sheetFormatPr baseColWidth="10" defaultColWidth="11.3984375" defaultRowHeight="13.8" x14ac:dyDescent="0.25"/>
  <cols>
    <col min="6" max="6" width="13.3984375" customWidth="1"/>
  </cols>
  <sheetData>
    <row r="1" spans="2:7" x14ac:dyDescent="0.25">
      <c r="B1" t="s">
        <v>47</v>
      </c>
      <c r="D1" t="s">
        <v>0</v>
      </c>
    </row>
    <row r="2" spans="2:7" x14ac:dyDescent="0.25">
      <c r="C2" s="3" t="s">
        <v>1</v>
      </c>
      <c r="D2">
        <v>5.5</v>
      </c>
    </row>
    <row r="4" spans="2:7" x14ac:dyDescent="0.25">
      <c r="B4" s="4" t="s">
        <v>2</v>
      </c>
      <c r="C4" s="4" t="s">
        <v>3</v>
      </c>
      <c r="D4" s="5" t="s">
        <v>4</v>
      </c>
      <c r="E4" s="5" t="s">
        <v>5</v>
      </c>
      <c r="F4" s="5" t="s">
        <v>6</v>
      </c>
      <c r="G4" s="5" t="s">
        <v>7</v>
      </c>
    </row>
    <row r="5" spans="2:7" x14ac:dyDescent="0.25">
      <c r="B5" s="2">
        <v>5</v>
      </c>
      <c r="C5" s="1">
        <v>16.8</v>
      </c>
      <c r="D5" s="1">
        <v>34.795999999999999</v>
      </c>
      <c r="E5" s="2">
        <f>D5-D6</f>
        <v>6.2249999999999979</v>
      </c>
      <c r="F5">
        <f>0.02*C5*1000/$D$2</f>
        <v>61.090909090909093</v>
      </c>
      <c r="G5" s="6">
        <f>E5/F5</f>
        <v>0.10189732142857139</v>
      </c>
    </row>
    <row r="6" spans="2:7" x14ac:dyDescent="0.25">
      <c r="B6" s="2">
        <v>4</v>
      </c>
      <c r="C6" s="1">
        <v>13.6</v>
      </c>
      <c r="D6" s="1">
        <v>28.571000000000002</v>
      </c>
      <c r="E6" s="2">
        <f t="shared" ref="E6:E9" si="0">D6-D7</f>
        <v>7.9009999999999998</v>
      </c>
      <c r="F6">
        <f t="shared" ref="F6:F9" si="1">0.02*C6*1000/$D$2</f>
        <v>49.454545454545453</v>
      </c>
      <c r="G6" s="6">
        <f t="shared" ref="G6:G9" si="2">E6/F6</f>
        <v>0.15976286764705883</v>
      </c>
    </row>
    <row r="7" spans="2:7" x14ac:dyDescent="0.25">
      <c r="B7" s="2">
        <v>3</v>
      </c>
      <c r="C7" s="1">
        <v>10.4</v>
      </c>
      <c r="D7" s="1">
        <v>20.67</v>
      </c>
      <c r="E7" s="2">
        <f t="shared" si="0"/>
        <v>8.9490000000000016</v>
      </c>
      <c r="F7">
        <f t="shared" si="1"/>
        <v>37.81818181818182</v>
      </c>
      <c r="G7" s="6">
        <f t="shared" si="2"/>
        <v>0.23663221153846156</v>
      </c>
    </row>
    <row r="8" spans="2:7" x14ac:dyDescent="0.25">
      <c r="B8" s="2">
        <v>2</v>
      </c>
      <c r="C8" s="1">
        <v>7.2</v>
      </c>
      <c r="D8" s="1">
        <v>11.721</v>
      </c>
      <c r="E8" s="2">
        <f t="shared" si="0"/>
        <v>8.0560000000000009</v>
      </c>
      <c r="F8">
        <f t="shared" si="1"/>
        <v>26.181818181818187</v>
      </c>
      <c r="G8" s="6">
        <f t="shared" si="2"/>
        <v>0.30769444444444444</v>
      </c>
    </row>
    <row r="9" spans="2:7" x14ac:dyDescent="0.25">
      <c r="B9" s="2">
        <v>1</v>
      </c>
      <c r="C9" s="1">
        <v>4</v>
      </c>
      <c r="D9" s="1">
        <v>3.665</v>
      </c>
      <c r="E9" s="2">
        <f t="shared" si="0"/>
        <v>3.665</v>
      </c>
      <c r="F9">
        <f t="shared" si="1"/>
        <v>14.545454545454545</v>
      </c>
      <c r="G9" s="6">
        <f t="shared" si="2"/>
        <v>0.25196875000000002</v>
      </c>
    </row>
    <row r="12" spans="2:7" x14ac:dyDescent="0.25">
      <c r="B12" s="4" t="s">
        <v>2</v>
      </c>
      <c r="C12" s="4" t="s">
        <v>3</v>
      </c>
      <c r="D12" s="5" t="s">
        <v>8</v>
      </c>
      <c r="E12" s="5" t="s">
        <v>9</v>
      </c>
      <c r="F12" s="5" t="s">
        <v>6</v>
      </c>
      <c r="G12" s="5" t="s">
        <v>10</v>
      </c>
    </row>
    <row r="13" spans="2:7" x14ac:dyDescent="0.25">
      <c r="B13" s="2">
        <v>5</v>
      </c>
      <c r="C13" s="2">
        <v>3.2</v>
      </c>
      <c r="D13" s="1">
        <v>42.609000000000002</v>
      </c>
      <c r="E13" s="2">
        <f>D13-D14</f>
        <v>6.490000000000002</v>
      </c>
      <c r="F13">
        <f>0.02*C13*1000/$D$2</f>
        <v>11.636363636363637</v>
      </c>
      <c r="G13" s="6">
        <f>E13/F13</f>
        <v>0.55773437500000012</v>
      </c>
    </row>
    <row r="14" spans="2:7" x14ac:dyDescent="0.25">
      <c r="B14" s="2">
        <v>4</v>
      </c>
      <c r="C14" s="2">
        <v>3.2</v>
      </c>
      <c r="D14" s="1">
        <v>36.119</v>
      </c>
      <c r="E14" s="2">
        <f t="shared" ref="E14:E17" si="3">D14-D15</f>
        <v>9.152000000000001</v>
      </c>
      <c r="F14">
        <f t="shared" ref="F14:F17" si="4">0.02*C14*1000/$D$2</f>
        <v>11.636363636363637</v>
      </c>
      <c r="G14" s="6">
        <f t="shared" ref="G14:G17" si="5">E14/F14</f>
        <v>0.78650000000000009</v>
      </c>
    </row>
    <row r="15" spans="2:7" x14ac:dyDescent="0.25">
      <c r="B15" s="2">
        <v>3</v>
      </c>
      <c r="C15" s="2">
        <v>3.2</v>
      </c>
      <c r="D15" s="1">
        <v>26.966999999999999</v>
      </c>
      <c r="E15" s="2">
        <f t="shared" si="3"/>
        <v>11.148999999999999</v>
      </c>
      <c r="F15">
        <f t="shared" si="4"/>
        <v>11.636363636363637</v>
      </c>
      <c r="G15" s="6">
        <f t="shared" si="5"/>
        <v>0.95811718749999986</v>
      </c>
    </row>
    <row r="16" spans="2:7" x14ac:dyDescent="0.25">
      <c r="B16" s="2">
        <v>2</v>
      </c>
      <c r="C16" s="2">
        <v>3.2</v>
      </c>
      <c r="D16" s="1">
        <v>15.818</v>
      </c>
      <c r="E16" s="2">
        <f t="shared" si="3"/>
        <v>10.68</v>
      </c>
      <c r="F16">
        <f t="shared" si="4"/>
        <v>11.636363636363637</v>
      </c>
      <c r="G16" s="6">
        <f t="shared" si="5"/>
        <v>0.91781249999999992</v>
      </c>
    </row>
    <row r="17" spans="2:9" x14ac:dyDescent="0.25">
      <c r="B17" s="2">
        <v>1</v>
      </c>
      <c r="C17" s="2">
        <v>3</v>
      </c>
      <c r="D17" s="1">
        <v>5.1379999999999999</v>
      </c>
      <c r="E17" s="2">
        <f t="shared" si="3"/>
        <v>5.1379999999999999</v>
      </c>
      <c r="F17">
        <f t="shared" si="4"/>
        <v>10.909090909090908</v>
      </c>
      <c r="G17" s="6">
        <f t="shared" si="5"/>
        <v>0.47098333333333336</v>
      </c>
    </row>
    <row r="21" spans="2:9" ht="14.4" x14ac:dyDescent="0.3">
      <c r="B21" s="7" t="s">
        <v>2</v>
      </c>
      <c r="C21" s="8" t="s">
        <v>3</v>
      </c>
      <c r="D21" s="9" t="s">
        <v>11</v>
      </c>
      <c r="E21" s="9" t="s">
        <v>12</v>
      </c>
      <c r="F21" s="9" t="s">
        <v>13</v>
      </c>
      <c r="H21" s="9" t="s">
        <v>14</v>
      </c>
      <c r="I21" s="9" t="s">
        <v>15</v>
      </c>
    </row>
    <row r="22" spans="2:9" x14ac:dyDescent="0.25">
      <c r="B22" s="10">
        <v>5</v>
      </c>
      <c r="C22" s="11">
        <v>3.2</v>
      </c>
      <c r="D22" s="12">
        <v>4.4368999999999999E-2</v>
      </c>
      <c r="E22">
        <v>139724.9</v>
      </c>
      <c r="F22">
        <v>32113.500000000004</v>
      </c>
      <c r="H22">
        <f>E22*D22^2</f>
        <v>275.06357843490889</v>
      </c>
      <c r="I22">
        <f>F22*D22</f>
        <v>1424.8438815000002</v>
      </c>
    </row>
    <row r="23" spans="2:9" x14ac:dyDescent="0.25">
      <c r="B23" s="10">
        <v>4</v>
      </c>
      <c r="C23" s="11">
        <v>3.2</v>
      </c>
      <c r="D23" s="12">
        <v>3.6493999999999999E-2</v>
      </c>
      <c r="E23">
        <v>223601.62</v>
      </c>
      <c r="F23">
        <v>40982.9</v>
      </c>
      <c r="H23">
        <f t="shared" ref="H23:H26" si="6">E23*D23^2</f>
        <v>297.79532878509832</v>
      </c>
      <c r="I23">
        <f t="shared" ref="I23:I26" si="7">F23*D23</f>
        <v>1495.6299526</v>
      </c>
    </row>
    <row r="24" spans="2:9" x14ac:dyDescent="0.25">
      <c r="B24" s="10">
        <v>3</v>
      </c>
      <c r="C24" s="11">
        <v>3.2</v>
      </c>
      <c r="D24" s="12">
        <v>2.6464999999999999E-2</v>
      </c>
      <c r="E24">
        <v>223601.62</v>
      </c>
      <c r="F24">
        <v>30574.5</v>
      </c>
      <c r="H24">
        <f t="shared" si="6"/>
        <v>156.60973055188447</v>
      </c>
      <c r="I24">
        <f t="shared" si="7"/>
        <v>809.15414249999992</v>
      </c>
    </row>
    <row r="25" spans="2:9" x14ac:dyDescent="0.25">
      <c r="B25" s="10">
        <v>2</v>
      </c>
      <c r="C25" s="11">
        <v>3.2</v>
      </c>
      <c r="D25" s="12">
        <v>1.5050000000000001E-2</v>
      </c>
      <c r="E25">
        <v>223601.62</v>
      </c>
      <c r="F25">
        <v>20166.2</v>
      </c>
      <c r="H25">
        <f t="shared" si="6"/>
        <v>50.646325934050004</v>
      </c>
      <c r="I25">
        <f t="shared" si="7"/>
        <v>303.50131000000005</v>
      </c>
    </row>
    <row r="26" spans="2:9" x14ac:dyDescent="0.25">
      <c r="B26" s="13">
        <v>1</v>
      </c>
      <c r="C26" s="14">
        <v>3</v>
      </c>
      <c r="D26" s="15">
        <v>4.7190000000000001E-3</v>
      </c>
      <c r="E26">
        <v>239691.63</v>
      </c>
      <c r="F26">
        <v>10460</v>
      </c>
      <c r="H26">
        <f t="shared" si="6"/>
        <v>5.3376835604964299</v>
      </c>
      <c r="I26">
        <f t="shared" si="7"/>
        <v>49.36074</v>
      </c>
    </row>
    <row r="27" spans="2:9" x14ac:dyDescent="0.25">
      <c r="H27">
        <f>SUM(H22:H26)</f>
        <v>785.45264726643813</v>
      </c>
      <c r="I27">
        <f>SUM(I22:I26)</f>
        <v>4082.4900266000004</v>
      </c>
    </row>
    <row r="29" spans="2:9" x14ac:dyDescent="0.25">
      <c r="D29" s="12"/>
      <c r="F29" s="16" t="s">
        <v>16</v>
      </c>
      <c r="G29" s="17">
        <f>2*PI()*SQRT(H27/(9.81*I27))</f>
        <v>0.87991921649861293</v>
      </c>
    </row>
    <row r="30" spans="2:9" x14ac:dyDescent="0.25">
      <c r="D30" s="12"/>
    </row>
    <row r="31" spans="2:9" x14ac:dyDescent="0.25">
      <c r="D31" s="12"/>
    </row>
    <row r="32" spans="2:9" x14ac:dyDescent="0.25">
      <c r="D32" s="12"/>
    </row>
    <row r="33" spans="4:4" x14ac:dyDescent="0.25">
      <c r="D33" s="15"/>
    </row>
  </sheetData>
  <conditionalFormatting sqref="G5:G9">
    <cfRule type="cellIs" dxfId="3" priority="2" operator="greaterThan">
      <formula>1</formula>
    </cfRule>
  </conditionalFormatting>
  <conditionalFormatting sqref="G13:G17">
    <cfRule type="cellIs" dxfId="2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DB04-ECD6-4ADF-931D-FEA3AA090BA4}">
  <dimension ref="B1:I33"/>
  <sheetViews>
    <sheetView zoomScale="130" zoomScaleNormal="130" workbookViewId="0">
      <selection activeCell="E1" sqref="E1"/>
    </sheetView>
  </sheetViews>
  <sheetFormatPr baseColWidth="10" defaultColWidth="11.3984375" defaultRowHeight="13.8" x14ac:dyDescent="0.25"/>
  <cols>
    <col min="6" max="6" width="13.3984375" customWidth="1"/>
  </cols>
  <sheetData>
    <row r="1" spans="2:7" x14ac:dyDescent="0.25">
      <c r="E1" t="s">
        <v>17</v>
      </c>
    </row>
    <row r="2" spans="2:7" x14ac:dyDescent="0.25">
      <c r="C2" s="3" t="s">
        <v>1</v>
      </c>
      <c r="D2">
        <v>5.5</v>
      </c>
    </row>
    <row r="4" spans="2:7" x14ac:dyDescent="0.25">
      <c r="B4" s="4" t="s">
        <v>2</v>
      </c>
      <c r="C4" s="4" t="s">
        <v>3</v>
      </c>
      <c r="D4" s="5" t="s">
        <v>4</v>
      </c>
      <c r="E4" s="5" t="s">
        <v>5</v>
      </c>
      <c r="F4" s="5" t="s">
        <v>6</v>
      </c>
      <c r="G4" s="5" t="s">
        <v>7</v>
      </c>
    </row>
    <row r="5" spans="2:7" x14ac:dyDescent="0.25">
      <c r="B5" s="2">
        <v>5</v>
      </c>
      <c r="C5" s="2">
        <v>3.2</v>
      </c>
      <c r="D5" s="1">
        <v>46.283000000000001</v>
      </c>
      <c r="E5" s="2">
        <f>D5-D6</f>
        <v>6.1920000000000002</v>
      </c>
      <c r="F5">
        <f>0.02*C5*1000/$D$2</f>
        <v>11.636363636363637</v>
      </c>
      <c r="G5" s="6">
        <f>E5/F5</f>
        <v>0.53212499999999996</v>
      </c>
    </row>
    <row r="6" spans="2:7" x14ac:dyDescent="0.25">
      <c r="B6" s="2">
        <v>4</v>
      </c>
      <c r="C6" s="2">
        <v>3.2</v>
      </c>
      <c r="D6" s="1">
        <v>40.091000000000001</v>
      </c>
      <c r="E6" s="2">
        <f t="shared" ref="E6:E9" si="0">D6-D7</f>
        <v>8.652000000000001</v>
      </c>
      <c r="F6">
        <f t="shared" ref="F6:F9" si="1">0.02*C6*1000/$D$2</f>
        <v>11.636363636363637</v>
      </c>
      <c r="G6" s="6">
        <f t="shared" ref="G6:G9" si="2">E6/F6</f>
        <v>0.74353125000000009</v>
      </c>
    </row>
    <row r="7" spans="2:7" x14ac:dyDescent="0.25">
      <c r="B7" s="2">
        <v>3</v>
      </c>
      <c r="C7" s="2">
        <v>3.2</v>
      </c>
      <c r="D7" s="1">
        <v>31.439</v>
      </c>
      <c r="E7" s="2">
        <f t="shared" si="0"/>
        <v>10.768999999999998</v>
      </c>
      <c r="F7">
        <f t="shared" si="1"/>
        <v>11.636363636363637</v>
      </c>
      <c r="G7" s="6">
        <f t="shared" si="2"/>
        <v>0.9254609374999998</v>
      </c>
    </row>
    <row r="8" spans="2:7" x14ac:dyDescent="0.25">
      <c r="B8" s="2">
        <v>2</v>
      </c>
      <c r="C8" s="2">
        <v>3.2</v>
      </c>
      <c r="D8" s="1">
        <v>20.67</v>
      </c>
      <c r="E8" s="2">
        <f t="shared" si="0"/>
        <v>11.251000000000001</v>
      </c>
      <c r="F8">
        <f t="shared" si="1"/>
        <v>11.636363636363637</v>
      </c>
      <c r="G8" s="6">
        <f t="shared" si="2"/>
        <v>0.96688281250000008</v>
      </c>
    </row>
    <row r="9" spans="2:7" x14ac:dyDescent="0.25">
      <c r="B9" s="2">
        <v>1</v>
      </c>
      <c r="C9" s="2">
        <v>4.3</v>
      </c>
      <c r="D9" s="1">
        <v>9.4190000000000005</v>
      </c>
      <c r="E9" s="2">
        <f t="shared" si="0"/>
        <v>9.4190000000000005</v>
      </c>
      <c r="F9">
        <f t="shared" si="1"/>
        <v>15.636363636363637</v>
      </c>
      <c r="G9" s="6">
        <f t="shared" si="2"/>
        <v>0.6023779069767442</v>
      </c>
    </row>
    <row r="12" spans="2:7" x14ac:dyDescent="0.25">
      <c r="B12" s="4" t="s">
        <v>2</v>
      </c>
      <c r="C12" s="4" t="s">
        <v>3</v>
      </c>
      <c r="D12" s="5" t="s">
        <v>8</v>
      </c>
      <c r="E12" s="5" t="s">
        <v>9</v>
      </c>
      <c r="F12" s="5" t="s">
        <v>6</v>
      </c>
      <c r="G12" s="5" t="s">
        <v>10</v>
      </c>
    </row>
    <row r="13" spans="2:7" x14ac:dyDescent="0.25">
      <c r="B13" s="2">
        <v>5</v>
      </c>
      <c r="C13" s="2">
        <v>3.2</v>
      </c>
      <c r="D13" s="1">
        <v>42.171999999999997</v>
      </c>
      <c r="E13" s="2">
        <f>D13-D14</f>
        <v>4.6459999999999937</v>
      </c>
      <c r="F13">
        <f>0.02*C13*1000/$D$2</f>
        <v>11.636363636363637</v>
      </c>
      <c r="G13" s="6">
        <f>E13/F13</f>
        <v>0.39926562499999946</v>
      </c>
    </row>
    <row r="14" spans="2:7" x14ac:dyDescent="0.25">
      <c r="B14" s="2">
        <v>4</v>
      </c>
      <c r="C14" s="2">
        <v>3.2</v>
      </c>
      <c r="D14" s="1">
        <v>37.526000000000003</v>
      </c>
      <c r="E14" s="2">
        <f t="shared" ref="E14:E17" si="3">D14-D15</f>
        <v>7.289000000000005</v>
      </c>
      <c r="F14">
        <f t="shared" ref="F14:F17" si="4">0.02*C14*1000/$D$2</f>
        <v>11.636363636363637</v>
      </c>
      <c r="G14" s="6">
        <f t="shared" ref="G14:G17" si="5">E14/F14</f>
        <v>0.62639843750000046</v>
      </c>
    </row>
    <row r="15" spans="2:7" x14ac:dyDescent="0.25">
      <c r="B15" s="2">
        <v>3</v>
      </c>
      <c r="C15" s="2">
        <v>3.2</v>
      </c>
      <c r="D15" s="1">
        <v>30.236999999999998</v>
      </c>
      <c r="E15" s="2">
        <f t="shared" si="3"/>
        <v>9.6629999999999967</v>
      </c>
      <c r="F15">
        <f t="shared" si="4"/>
        <v>11.636363636363637</v>
      </c>
      <c r="G15" s="6">
        <f t="shared" si="5"/>
        <v>0.83041406249999972</v>
      </c>
    </row>
    <row r="16" spans="2:7" x14ac:dyDescent="0.25">
      <c r="B16" s="2">
        <v>2</v>
      </c>
      <c r="C16" s="2">
        <v>3.2</v>
      </c>
      <c r="D16" s="1">
        <v>20.574000000000002</v>
      </c>
      <c r="E16" s="2">
        <f t="shared" si="3"/>
        <v>10.695000000000002</v>
      </c>
      <c r="F16">
        <f t="shared" si="4"/>
        <v>11.636363636363637</v>
      </c>
      <c r="G16" s="6">
        <f t="shared" si="5"/>
        <v>0.91910156250000019</v>
      </c>
    </row>
    <row r="17" spans="2:9" x14ac:dyDescent="0.25">
      <c r="B17" s="2">
        <v>1</v>
      </c>
      <c r="C17" s="2">
        <v>4.3</v>
      </c>
      <c r="D17" s="1">
        <v>9.8789999999999996</v>
      </c>
      <c r="E17" s="2">
        <f t="shared" si="3"/>
        <v>9.8789999999999996</v>
      </c>
      <c r="F17">
        <f t="shared" si="4"/>
        <v>15.636363636363637</v>
      </c>
      <c r="G17" s="6">
        <f t="shared" si="5"/>
        <v>0.63179651162790695</v>
      </c>
    </row>
    <row r="21" spans="2:9" ht="14.4" x14ac:dyDescent="0.3">
      <c r="B21" s="7" t="s">
        <v>2</v>
      </c>
      <c r="C21" s="8" t="s">
        <v>3</v>
      </c>
      <c r="D21" s="9" t="s">
        <v>11</v>
      </c>
      <c r="E21" s="9" t="s">
        <v>12</v>
      </c>
      <c r="F21" s="9" t="s">
        <v>13</v>
      </c>
      <c r="H21" s="9" t="s">
        <v>14</v>
      </c>
      <c r="I21" s="9" t="s">
        <v>15</v>
      </c>
    </row>
    <row r="22" spans="2:9" x14ac:dyDescent="0.25">
      <c r="B22" s="10">
        <v>5</v>
      </c>
      <c r="C22" s="11">
        <v>3.2</v>
      </c>
      <c r="D22" s="12">
        <v>4.4368999999999999E-2</v>
      </c>
      <c r="E22">
        <v>139724.9</v>
      </c>
      <c r="F22">
        <v>32113.500000000004</v>
      </c>
      <c r="H22">
        <f>E22*D22^2</f>
        <v>275.06357843490889</v>
      </c>
      <c r="I22">
        <f>F22*D22</f>
        <v>1424.8438815000002</v>
      </c>
    </row>
    <row r="23" spans="2:9" x14ac:dyDescent="0.25">
      <c r="B23" s="10">
        <v>4</v>
      </c>
      <c r="C23" s="11">
        <v>3.2</v>
      </c>
      <c r="D23" s="12">
        <v>3.6493999999999999E-2</v>
      </c>
      <c r="E23">
        <v>223601.62</v>
      </c>
      <c r="F23">
        <v>40982.9</v>
      </c>
      <c r="H23">
        <f t="shared" ref="H23:H26" si="6">E23*D23^2</f>
        <v>297.79532878509832</v>
      </c>
      <c r="I23">
        <f t="shared" ref="I23:I26" si="7">F23*D23</f>
        <v>1495.6299526</v>
      </c>
    </row>
    <row r="24" spans="2:9" x14ac:dyDescent="0.25">
      <c r="B24" s="10">
        <v>3</v>
      </c>
      <c r="C24" s="11">
        <v>3.2</v>
      </c>
      <c r="D24" s="12">
        <v>2.6464999999999999E-2</v>
      </c>
      <c r="E24">
        <v>223601.62</v>
      </c>
      <c r="F24">
        <v>30574.5</v>
      </c>
      <c r="H24">
        <f t="shared" si="6"/>
        <v>156.60973055188447</v>
      </c>
      <c r="I24">
        <f t="shared" si="7"/>
        <v>809.15414249999992</v>
      </c>
    </row>
    <row r="25" spans="2:9" x14ac:dyDescent="0.25">
      <c r="B25" s="10">
        <v>2</v>
      </c>
      <c r="C25" s="11">
        <v>3.2</v>
      </c>
      <c r="D25" s="12">
        <v>1.5050000000000001E-2</v>
      </c>
      <c r="E25">
        <v>223601.62</v>
      </c>
      <c r="F25">
        <v>20166.2</v>
      </c>
      <c r="H25">
        <f t="shared" si="6"/>
        <v>50.646325934050004</v>
      </c>
      <c r="I25">
        <f t="shared" si="7"/>
        <v>303.50131000000005</v>
      </c>
    </row>
    <row r="26" spans="2:9" x14ac:dyDescent="0.25">
      <c r="B26" s="13">
        <v>1</v>
      </c>
      <c r="C26" s="14">
        <v>3</v>
      </c>
      <c r="D26" s="15">
        <v>4.7190000000000001E-3</v>
      </c>
      <c r="E26">
        <v>239691.63</v>
      </c>
      <c r="F26">
        <v>10460</v>
      </c>
      <c r="H26">
        <f t="shared" si="6"/>
        <v>5.3376835604964299</v>
      </c>
      <c r="I26">
        <f t="shared" si="7"/>
        <v>49.36074</v>
      </c>
    </row>
    <row r="27" spans="2:9" x14ac:dyDescent="0.25">
      <c r="H27">
        <f>SUM(H22:H26)</f>
        <v>785.45264726643813</v>
      </c>
      <c r="I27">
        <f>SUM(I22:I26)</f>
        <v>4082.4900266000004</v>
      </c>
    </row>
    <row r="29" spans="2:9" x14ac:dyDescent="0.25">
      <c r="D29" s="12"/>
      <c r="F29" s="16" t="s">
        <v>16</v>
      </c>
      <c r="G29" s="17">
        <f>2*PI()*SQRT(H27/(9.81*I27))</f>
        <v>0.87991921649861293</v>
      </c>
    </row>
    <row r="30" spans="2:9" x14ac:dyDescent="0.25">
      <c r="D30" s="12"/>
    </row>
    <row r="31" spans="2:9" x14ac:dyDescent="0.25">
      <c r="D31" s="12"/>
    </row>
    <row r="32" spans="2:9" x14ac:dyDescent="0.25">
      <c r="D32" s="12"/>
    </row>
    <row r="33" spans="4:4" x14ac:dyDescent="0.25">
      <c r="D33" s="15"/>
    </row>
  </sheetData>
  <conditionalFormatting sqref="G5:G9">
    <cfRule type="cellIs" dxfId="1" priority="2" operator="greaterThan">
      <formula>1</formula>
    </cfRule>
  </conditionalFormatting>
  <conditionalFormatting sqref="G13:G17">
    <cfRule type="cellIs" dxfId="0" priority="1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DF2A-5670-40AD-8980-CB274DEA67F1}">
  <dimension ref="A1:J11"/>
  <sheetViews>
    <sheetView workbookViewId="0"/>
  </sheetViews>
  <sheetFormatPr baseColWidth="10" defaultColWidth="11.3984375" defaultRowHeight="13.8" x14ac:dyDescent="0.25"/>
  <cols>
    <col min="7" max="7" width="13" customWidth="1"/>
    <col min="10" max="10" width="12.3984375" customWidth="1"/>
  </cols>
  <sheetData>
    <row r="1" spans="1:10" x14ac:dyDescent="0.25">
      <c r="A1" s="17" t="s">
        <v>18</v>
      </c>
    </row>
    <row r="3" spans="1:10" ht="27.6" x14ac:dyDescent="0.25">
      <c r="B3" s="19" t="s">
        <v>19</v>
      </c>
      <c r="C3" s="19" t="s">
        <v>20</v>
      </c>
      <c r="D3" s="19" t="s">
        <v>21</v>
      </c>
      <c r="E3" s="20" t="s">
        <v>22</v>
      </c>
      <c r="F3" s="20" t="s">
        <v>23</v>
      </c>
      <c r="G3" s="20" t="s">
        <v>24</v>
      </c>
      <c r="H3" s="21" t="s">
        <v>25</v>
      </c>
      <c r="I3" s="20" t="s">
        <v>26</v>
      </c>
      <c r="J3" s="20" t="s">
        <v>27</v>
      </c>
    </row>
    <row r="4" spans="1:10" x14ac:dyDescent="0.25">
      <c r="B4" s="22">
        <v>5</v>
      </c>
      <c r="C4" s="22" t="s">
        <v>28</v>
      </c>
      <c r="D4" s="22" t="s">
        <v>29</v>
      </c>
      <c r="E4" s="22">
        <v>43.83</v>
      </c>
      <c r="F4" s="22">
        <v>48.56</v>
      </c>
      <c r="G4" s="22">
        <f>AVERAGE(E4:F4)</f>
        <v>46.195</v>
      </c>
      <c r="H4" s="22">
        <f>1.2*G4</f>
        <v>55.433999999999997</v>
      </c>
      <c r="I4" s="22">
        <f>MAX(E4:F4)</f>
        <v>48.56</v>
      </c>
      <c r="J4" s="23">
        <f>I4/G4</f>
        <v>1.0511960168849444</v>
      </c>
    </row>
    <row r="5" spans="1:10" x14ac:dyDescent="0.25">
      <c r="B5" s="22">
        <v>5</v>
      </c>
      <c r="C5" s="22" t="s">
        <v>28</v>
      </c>
      <c r="D5" s="22" t="s">
        <v>30</v>
      </c>
      <c r="E5" s="22">
        <v>47.38</v>
      </c>
      <c r="F5" s="22">
        <v>44.79</v>
      </c>
      <c r="G5" s="22">
        <f>AVERAGE(E5:F5)</f>
        <v>46.085000000000001</v>
      </c>
      <c r="H5" s="22">
        <f t="shared" ref="H5:H6" si="0">1.2*G5</f>
        <v>55.302</v>
      </c>
      <c r="I5" s="22">
        <f t="shared" ref="I5:I6" si="1">MAX(E5:F5)</f>
        <v>47.38</v>
      </c>
      <c r="J5" s="23">
        <f t="shared" ref="J5:J6" si="2">I5/G5</f>
        <v>1.0281002495388956</v>
      </c>
    </row>
    <row r="6" spans="1:10" x14ac:dyDescent="0.25">
      <c r="B6" s="22">
        <v>5</v>
      </c>
      <c r="C6" s="22" t="s">
        <v>28</v>
      </c>
      <c r="D6" s="22" t="s">
        <v>31</v>
      </c>
      <c r="E6" s="22">
        <v>40.28</v>
      </c>
      <c r="F6" s="22">
        <v>52.33</v>
      </c>
      <c r="G6" s="22">
        <f>AVERAGE(E6:F6)</f>
        <v>46.305</v>
      </c>
      <c r="H6" s="22">
        <f t="shared" si="0"/>
        <v>55.565999999999995</v>
      </c>
      <c r="I6" s="22">
        <f t="shared" si="1"/>
        <v>52.33</v>
      </c>
      <c r="J6" s="23">
        <f t="shared" si="2"/>
        <v>1.1301155382788035</v>
      </c>
    </row>
    <row r="8" spans="1:10" ht="27.6" x14ac:dyDescent="0.25">
      <c r="B8" s="19" t="s">
        <v>19</v>
      </c>
      <c r="C8" s="19" t="s">
        <v>20</v>
      </c>
      <c r="D8" s="19" t="s">
        <v>21</v>
      </c>
      <c r="E8" s="20" t="s">
        <v>32</v>
      </c>
      <c r="F8" s="20" t="s">
        <v>33</v>
      </c>
      <c r="G8" s="20" t="s">
        <v>24</v>
      </c>
      <c r="H8" s="21" t="s">
        <v>25</v>
      </c>
      <c r="I8" s="20" t="s">
        <v>26</v>
      </c>
      <c r="J8" s="20" t="s">
        <v>27</v>
      </c>
    </row>
    <row r="9" spans="1:10" x14ac:dyDescent="0.25">
      <c r="B9" s="22">
        <v>5</v>
      </c>
      <c r="C9" s="22" t="s">
        <v>34</v>
      </c>
      <c r="D9" s="22" t="s">
        <v>35</v>
      </c>
      <c r="E9" s="22">
        <v>38.590000000000003</v>
      </c>
      <c r="F9" s="22">
        <v>44.82</v>
      </c>
      <c r="G9" s="22">
        <f>AVERAGE(E9:F9)</f>
        <v>41.704999999999998</v>
      </c>
      <c r="H9" s="22">
        <f>1.2*G9</f>
        <v>50.045999999999999</v>
      </c>
      <c r="I9" s="22">
        <f>MAX(E9:F9)</f>
        <v>44.82</v>
      </c>
      <c r="J9" s="23">
        <f>I9/G9</f>
        <v>1.0746912840187028</v>
      </c>
    </row>
    <row r="10" spans="1:10" x14ac:dyDescent="0.25">
      <c r="B10" s="22">
        <v>5</v>
      </c>
      <c r="C10" s="22" t="s">
        <v>34</v>
      </c>
      <c r="D10" s="22" t="s">
        <v>36</v>
      </c>
      <c r="E10" s="22">
        <v>33.979999999999997</v>
      </c>
      <c r="F10" s="22">
        <v>48.83</v>
      </c>
      <c r="G10" s="22">
        <f>AVERAGE(E10:F10)</f>
        <v>41.405000000000001</v>
      </c>
      <c r="H10" s="22">
        <f t="shared" ref="H10:H11" si="3">1.2*G10</f>
        <v>49.686</v>
      </c>
      <c r="I10" s="22">
        <f t="shared" ref="I10:I11" si="4">MAX(E10:F10)</f>
        <v>48.83</v>
      </c>
      <c r="J10" s="23">
        <f t="shared" ref="J10:J11" si="5">I10/G10</f>
        <v>1.1793261683371572</v>
      </c>
    </row>
    <row r="11" spans="1:10" x14ac:dyDescent="0.25">
      <c r="B11" s="22">
        <v>5</v>
      </c>
      <c r="C11" s="22" t="s">
        <v>34</v>
      </c>
      <c r="D11" s="22" t="s">
        <v>37</v>
      </c>
      <c r="E11" s="22">
        <v>43.2</v>
      </c>
      <c r="F11" s="22">
        <v>40.799999999999997</v>
      </c>
      <c r="G11" s="22">
        <f>AVERAGE(E11:F11)</f>
        <v>42</v>
      </c>
      <c r="H11" s="22">
        <f t="shared" si="3"/>
        <v>50.4</v>
      </c>
      <c r="I11" s="22">
        <f t="shared" si="4"/>
        <v>43.2</v>
      </c>
      <c r="J11" s="23">
        <f t="shared" si="5"/>
        <v>1.0285714285714287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EBFA-5E4D-4BB0-8B43-2D2FC333C5DD}">
  <dimension ref="A1:C20"/>
  <sheetViews>
    <sheetView workbookViewId="0">
      <selection activeCell="B15" sqref="B15"/>
    </sheetView>
  </sheetViews>
  <sheetFormatPr baseColWidth="10" defaultColWidth="11.3984375" defaultRowHeight="13.8" x14ac:dyDescent="0.25"/>
  <sheetData>
    <row r="1" spans="1:3" x14ac:dyDescent="0.25">
      <c r="A1" t="s">
        <v>38</v>
      </c>
    </row>
    <row r="3" spans="1:3" x14ac:dyDescent="0.25">
      <c r="A3" t="s">
        <v>39</v>
      </c>
      <c r="B3">
        <v>5.5</v>
      </c>
      <c r="C3" t="s">
        <v>40</v>
      </c>
    </row>
    <row r="4" spans="1:3" x14ac:dyDescent="0.25">
      <c r="A4" s="18" t="s">
        <v>41</v>
      </c>
      <c r="B4">
        <f>B3*1000/180</f>
        <v>30.555555555555557</v>
      </c>
      <c r="C4" t="s">
        <v>42</v>
      </c>
    </row>
    <row r="5" spans="1:3" x14ac:dyDescent="0.25">
      <c r="A5" s="18" t="s">
        <v>43</v>
      </c>
      <c r="B5">
        <v>2.073</v>
      </c>
      <c r="C5" t="s">
        <v>42</v>
      </c>
    </row>
    <row r="6" spans="1:3" x14ac:dyDescent="0.25">
      <c r="A6" s="18" t="s">
        <v>44</v>
      </c>
      <c r="B6">
        <v>2.0680000000000001</v>
      </c>
      <c r="C6" t="s">
        <v>42</v>
      </c>
    </row>
    <row r="7" spans="1:3" x14ac:dyDescent="0.25">
      <c r="A7" s="18" t="s">
        <v>45</v>
      </c>
      <c r="B7">
        <v>2</v>
      </c>
    </row>
    <row r="9" spans="1:3" x14ac:dyDescent="0.25">
      <c r="A9" s="18" t="s">
        <v>46</v>
      </c>
      <c r="B9">
        <f>B7*B5+B6</f>
        <v>6.2140000000000004</v>
      </c>
      <c r="C9" t="s">
        <v>42</v>
      </c>
    </row>
    <row r="12" spans="1:3" x14ac:dyDescent="0.25">
      <c r="A12" t="s">
        <v>38</v>
      </c>
    </row>
    <row r="14" spans="1:3" x14ac:dyDescent="0.25">
      <c r="A14" t="s">
        <v>39</v>
      </c>
      <c r="B14">
        <v>5.5</v>
      </c>
      <c r="C14" t="s">
        <v>40</v>
      </c>
    </row>
    <row r="15" spans="1:3" x14ac:dyDescent="0.25">
      <c r="A15" s="18" t="s">
        <v>41</v>
      </c>
      <c r="B15">
        <f>B14*1000/180</f>
        <v>30.555555555555557</v>
      </c>
      <c r="C15" t="s">
        <v>42</v>
      </c>
    </row>
    <row r="16" spans="1:3" x14ac:dyDescent="0.25">
      <c r="A16" s="18" t="s">
        <v>43</v>
      </c>
      <c r="B16">
        <v>8.07</v>
      </c>
      <c r="C16" t="s">
        <v>42</v>
      </c>
    </row>
    <row r="17" spans="1:3" x14ac:dyDescent="0.25">
      <c r="A17" s="18" t="s">
        <v>44</v>
      </c>
      <c r="B17">
        <v>8.82</v>
      </c>
      <c r="C17" t="s">
        <v>42</v>
      </c>
    </row>
    <row r="18" spans="1:3" x14ac:dyDescent="0.25">
      <c r="A18" s="18" t="s">
        <v>45</v>
      </c>
      <c r="B18">
        <v>2</v>
      </c>
    </row>
    <row r="20" spans="1:3" x14ac:dyDescent="0.25">
      <c r="A20" s="18" t="s">
        <v>46</v>
      </c>
      <c r="B20">
        <f>B18*B16+B17</f>
        <v>24.96</v>
      </c>
      <c r="C20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D73B64CA7D3C408527B772B7045975" ma:contentTypeVersion="3" ma:contentTypeDescription="Crear nuevo documento." ma:contentTypeScope="" ma:versionID="9108304dcae70b29795b69a9a60bd1f6">
  <xsd:schema xmlns:xsd="http://www.w3.org/2001/XMLSchema" xmlns:xs="http://www.w3.org/2001/XMLSchema" xmlns:p="http://schemas.microsoft.com/office/2006/metadata/properties" xmlns:ns2="4ae7ac10-860d-43b5-86dc-0139dba8ec95" targetNamespace="http://schemas.microsoft.com/office/2006/metadata/properties" ma:root="true" ma:fieldsID="4d41b37e4e97be214590bcb9fa22a653" ns2:_="">
    <xsd:import namespace="4ae7ac10-860d-43b5-86dc-0139dba8ec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7ac10-860d-43b5-86dc-0139dba8ec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350F5B-1CFB-4AC9-92B5-48A4BFFB2E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851F44-9852-4B63-9C4D-CE92C8CA42E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4ae7ac10-860d-43b5-86dc-0139dba8ec95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8893D4B-2D55-4C77-8CA6-C48162A2C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7ac10-860d-43b5-86dc-0139dba8e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Arcadia Ingeniería</dc:creator>
  <cp:keywords/>
  <dc:description/>
  <cp:lastModifiedBy>Marlon Christofer  Cano Baten</cp:lastModifiedBy>
  <cp:revision/>
  <dcterms:created xsi:type="dcterms:W3CDTF">2025-06-12T23:11:11Z</dcterms:created>
  <dcterms:modified xsi:type="dcterms:W3CDTF">2025-06-25T00:56:34Z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0x0101001AD73B64CA7D3C408527B772B7045975</vt:lpwstr>
  </property>
</Properties>
</file>