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A_FINALFINAL\"/>
    </mc:Choice>
  </mc:AlternateContent>
  <xr:revisionPtr revIDLastSave="0" documentId="13_ncr:1_{6CE71BD5-E3AD-45F5-A8CC-C9EEA17EA476}" xr6:coauthVersionLast="47" xr6:coauthVersionMax="47" xr10:uidLastSave="{00000000-0000-0000-0000-000000000000}"/>
  <bookViews>
    <workbookView xWindow="-120" yWindow="-120" windowWidth="20730" windowHeight="11160" activeTab="2" xr2:uid="{B6A68628-609C-43D2-84D2-C965BD01739A}"/>
  </bookViews>
  <sheets>
    <sheet name="DERIV CON IRR" sheetId="1" r:id="rId1"/>
    <sheet name="IRR CON DERIV" sheetId="3" r:id="rId2"/>
    <sheet name="Hoja1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 s="1"/>
  <c r="I9" i="5" s="1"/>
  <c r="H8" i="5"/>
  <c r="H9" i="5" s="1"/>
  <c r="H7" i="5"/>
  <c r="H6" i="5"/>
  <c r="I7" i="3"/>
  <c r="G7" i="3"/>
  <c r="H7" i="3" s="1"/>
  <c r="I4" i="3"/>
  <c r="G4" i="3"/>
  <c r="H4" i="3" s="1"/>
  <c r="I22" i="1"/>
  <c r="I23" i="1"/>
  <c r="I24" i="1"/>
  <c r="I25" i="1"/>
  <c r="I21" i="1"/>
  <c r="H22" i="1"/>
  <c r="H23" i="1"/>
  <c r="H24" i="1"/>
  <c r="H25" i="1"/>
  <c r="H21" i="1"/>
  <c r="J4" i="3" l="1"/>
  <c r="J7" i="3"/>
  <c r="I26" i="1"/>
  <c r="H26" i="1"/>
  <c r="G28" i="1" l="1"/>
  <c r="F16" i="1"/>
  <c r="E16" i="1"/>
  <c r="F15" i="1"/>
  <c r="E15" i="1"/>
  <c r="F14" i="1"/>
  <c r="E14" i="1"/>
  <c r="F13" i="1"/>
  <c r="E13" i="1"/>
  <c r="F5" i="1"/>
  <c r="F6" i="1"/>
  <c r="F7" i="1"/>
  <c r="F8" i="1"/>
  <c r="E5" i="1"/>
  <c r="E6" i="1"/>
  <c r="E7" i="1"/>
  <c r="E8" i="1"/>
  <c r="G7" i="1" l="1"/>
  <c r="G14" i="1"/>
  <c r="G16" i="1"/>
  <c r="G13" i="1"/>
  <c r="G15" i="1"/>
  <c r="G8" i="1"/>
  <c r="G6" i="1"/>
  <c r="G5" i="1"/>
</calcChain>
</file>

<file path=xl/sharedStrings.xml><?xml version="1.0" encoding="utf-8"?>
<sst xmlns="http://schemas.openxmlformats.org/spreadsheetml/2006/main" count="70" uniqueCount="49">
  <si>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</si>
  <si>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</si>
  <si>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</si>
  <si>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</si>
  <si>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</si>
  <si>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</si>
  <si>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</si>
  <si>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</si>
  <si>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</si>
  <si>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</si>
  <si>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</si>
  <si>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</si>
  <si>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</si>
  <si>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</si>
  <si>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</si>
  <si>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</si>
  <si>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</si>
  <si>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</si>
  <si>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</si>
  <si>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</si>
  <si>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</si>
  <si>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Δ1 (mm)</t>
  </si>
  <si>
    <t>Δprom (mm)</t>
  </si>
  <si>
    <t>1.2Δprom (mm)</t>
  </si>
  <si>
    <t>Δmax (mm)</t>
  </si>
  <si>
    <t>Δmax/Δprom</t>
  </si>
  <si>
    <t>X</t>
  </si>
  <si>
    <t>x</t>
  </si>
  <si>
    <t>ΔA (mm)</t>
  </si>
  <si>
    <t>ΔD (mm)</t>
  </si>
  <si>
    <t>Y</t>
  </si>
  <si>
    <t>y</t>
  </si>
  <si>
    <t>m</t>
  </si>
  <si>
    <t>Top</t>
  </si>
  <si>
    <t>Nivel4</t>
  </si>
  <si>
    <t>Nivel3</t>
  </si>
  <si>
    <t>Nivel2</t>
  </si>
  <si>
    <t>Nivel1</t>
  </si>
  <si>
    <t>Base</t>
  </si>
  <si>
    <t xml:space="preserve">Carga Sismica de Piso </t>
  </si>
  <si>
    <t xml:space="preserve">Cortantes sismico de piso </t>
  </si>
  <si>
    <t>Story</t>
  </si>
  <si>
    <t>Elevation</t>
  </si>
  <si>
    <t>Location</t>
  </si>
  <si>
    <t>X-Dir</t>
  </si>
  <si>
    <t>Y-Dir</t>
  </si>
  <si>
    <t>tonf</t>
  </si>
  <si>
    <t>Cs = 0.15</t>
  </si>
  <si>
    <t>Δ6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</si>
</sst>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8" totalsRowShown="0" headerRowDxfId="10">
  <autoFilter ref="B4:G8" xr:uid="{8A42B45D-63CF-415D-A57C-ADF780097182}"/>
  <tableColumns count="6">
    <tableColumn id="1" xr3:uid="{BD754B45-7BCC-43F4-83D8-CE4B405BC257}" name="Piso" dataDxfId="9"/>
    <tableColumn id="2" xr3:uid="{CBF87AFF-70EE-48F0-893A-1858EAA55749}" name="hp (m)" dataDxfId="8"/>
    <tableColumn id="3" xr3:uid="{A8359B20-B71D-4DF2-8507-998CC600A17D}" name="Δxt (mm)"/>
    <tableColumn id="4" xr3:uid="{ECF3443E-84F5-4649-8144-E6C04BD0DF33}" name="Δxp (mm)" dataDxfId="7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6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2:G16" totalsRowShown="0" headerRowDxfId="5">
  <autoFilter ref="B12:G16" xr:uid="{78F7F588-51A8-4AEE-B1A7-410497AD0140}"/>
  <tableColumns count="6">
    <tableColumn id="1" xr3:uid="{F791FF9D-0C85-4F4F-938F-1AF0425FC42E}" name="Piso" dataDxfId="4"/>
    <tableColumn id="2" xr3:uid="{DB35479F-C4FD-4560-A720-524038A51EF4}" name="hp (m)" dataDxfId="3"/>
    <tableColumn id="3" xr3:uid="{61ED02DD-10CC-4D19-A1B5-E37D1AD1A552}" name="Δyt (mm)"/>
    <tableColumn id="4" xr3:uid="{D0DF1B5C-4BCD-4CD6-A330-D5CD917BA598}" name="Δyp (mm)" dataDxfId="2">
      <calculatedColumnFormula>D13-D14</calculatedColumnFormula>
    </tableColumn>
    <tableColumn id="5" xr3:uid="{77E9F31A-A89F-4628-A2EF-B1CF3CB791E1}" name="ΔUmax (mm)">
      <calculatedColumnFormula>0.02*C13*1000/$D$2</calculatedColumnFormula>
    </tableColumn>
    <tableColumn id="6" xr3:uid="{EDFEA732-04D6-46FC-8F52-BDBB2166FEBF}" name="D/CΔy" dataDxfId="1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32"/>
  <sheetViews>
    <sheetView zoomScale="115" zoomScaleNormal="115" workbookViewId="0">
      <selection activeCell="D13" sqref="D13:D16"/>
    </sheetView>
  </sheetViews>
  <sheetFormatPr baseColWidth="10" defaultColWidth="11.42578125" defaultRowHeight="15" x14ac:dyDescent="0.25"/>
  <cols>
    <col min="6" max="6" width="13.42578125" customWidth="1"/>
  </cols>
  <sheetData>
    <row r="1" spans="2:7" ht="13.9" x14ac:dyDescent="0.25">
      <c r="B1" t="s">
        <v>47</v>
      </c>
      <c r="D1" t="s">
        <v>16</v>
      </c>
    </row>
    <row r="2" spans="2:7" ht="13.9" x14ac:dyDescent="0.25">
      <c r="C2" s="3" t="s">
        <v>0</v>
      </c>
      <c r="D2">
        <v>5.5</v>
      </c>
    </row>
    <row r="4" spans="2:7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7" x14ac:dyDescent="0.25">
      <c r="B5" s="2">
        <v>4</v>
      </c>
      <c r="C5" s="2">
        <v>3</v>
      </c>
      <c r="D5" s="1">
        <v>37.015000000000001</v>
      </c>
      <c r="E5" s="2">
        <f t="shared" ref="E5:E6" si="0">D5-D6</f>
        <v>9.1969999999999992</v>
      </c>
      <c r="F5">
        <f t="shared" ref="F5:F8" si="1">0.02*C5*1000/$D$2</f>
        <v>10.909090909090908</v>
      </c>
      <c r="G5" s="6">
        <f t="shared" ref="G5:G8" si="2">E5/F5</f>
        <v>0.84305833333333335</v>
      </c>
    </row>
    <row r="6" spans="2:7" x14ac:dyDescent="0.25">
      <c r="B6" s="2">
        <v>3</v>
      </c>
      <c r="C6" s="2">
        <v>3</v>
      </c>
      <c r="D6" s="1">
        <v>27.818000000000001</v>
      </c>
      <c r="E6" s="2">
        <f t="shared" si="0"/>
        <v>10.324000000000002</v>
      </c>
      <c r="F6">
        <f t="shared" si="1"/>
        <v>10.909090909090908</v>
      </c>
      <c r="G6" s="6">
        <f t="shared" si="2"/>
        <v>0.94636666666666691</v>
      </c>
    </row>
    <row r="7" spans="2:7" x14ac:dyDescent="0.25">
      <c r="B7" s="2">
        <v>2</v>
      </c>
      <c r="C7" s="2">
        <v>3</v>
      </c>
      <c r="D7" s="1">
        <v>17.494</v>
      </c>
      <c r="E7" s="2">
        <f>D7-D8</f>
        <v>10.061999999999999</v>
      </c>
      <c r="F7">
        <f t="shared" si="1"/>
        <v>10.909090909090908</v>
      </c>
      <c r="G7" s="6">
        <f t="shared" si="2"/>
        <v>0.92235</v>
      </c>
    </row>
    <row r="8" spans="2:7" x14ac:dyDescent="0.25">
      <c r="B8" s="2">
        <v>1</v>
      </c>
      <c r="C8" s="2">
        <v>4</v>
      </c>
      <c r="D8" s="1">
        <v>7.4320000000000004</v>
      </c>
      <c r="E8" s="2">
        <f>D8-D10</f>
        <v>7.4320000000000004</v>
      </c>
      <c r="F8">
        <f t="shared" si="1"/>
        <v>14.545454545454545</v>
      </c>
      <c r="G8" s="6">
        <f t="shared" si="2"/>
        <v>0.51095000000000002</v>
      </c>
    </row>
    <row r="9" spans="2:7" x14ac:dyDescent="0.25">
      <c r="B9" s="2"/>
      <c r="C9" s="1"/>
      <c r="D9" s="1"/>
      <c r="E9" s="2"/>
      <c r="G9" s="6"/>
    </row>
    <row r="12" spans="2:7" x14ac:dyDescent="0.25">
      <c r="B12" s="4" t="s">
        <v>1</v>
      </c>
      <c r="C12" s="4" t="s">
        <v>2</v>
      </c>
      <c r="D12" s="5" t="s">
        <v>7</v>
      </c>
      <c r="E12" s="5" t="s">
        <v>8</v>
      </c>
      <c r="F12" s="5" t="s">
        <v>5</v>
      </c>
      <c r="G12" s="5" t="s">
        <v>9</v>
      </c>
    </row>
    <row r="13" spans="2:7" x14ac:dyDescent="0.25">
      <c r="B13" s="2">
        <v>4</v>
      </c>
      <c r="C13" s="2">
        <v>3</v>
      </c>
      <c r="D13" s="1">
        <v>38.555</v>
      </c>
      <c r="E13" s="2">
        <f t="shared" ref="E13:E16" si="3">D13-D14</f>
        <v>9.7089999999999996</v>
      </c>
      <c r="F13">
        <f t="shared" ref="F13:F16" si="4">0.02*C13*1000/$D$2</f>
        <v>10.909090909090908</v>
      </c>
      <c r="G13" s="6">
        <f t="shared" ref="G13:G16" si="5">E13/F13</f>
        <v>0.88999166666666674</v>
      </c>
    </row>
    <row r="14" spans="2:7" x14ac:dyDescent="0.25">
      <c r="B14" s="2">
        <v>3</v>
      </c>
      <c r="C14" s="2">
        <v>3</v>
      </c>
      <c r="D14" s="1">
        <v>28.846</v>
      </c>
      <c r="E14" s="2">
        <f t="shared" si="3"/>
        <v>10.779</v>
      </c>
      <c r="F14">
        <f t="shared" si="4"/>
        <v>10.909090909090908</v>
      </c>
      <c r="G14" s="6">
        <f t="shared" si="5"/>
        <v>0.98807500000000004</v>
      </c>
    </row>
    <row r="15" spans="2:7" x14ac:dyDescent="0.25">
      <c r="B15" s="2">
        <v>2</v>
      </c>
      <c r="C15" s="2">
        <v>3</v>
      </c>
      <c r="D15" s="1">
        <v>18.067</v>
      </c>
      <c r="E15" s="2">
        <f t="shared" si="3"/>
        <v>10.427</v>
      </c>
      <c r="F15">
        <f t="shared" si="4"/>
        <v>10.909090909090908</v>
      </c>
      <c r="G15" s="6">
        <f t="shared" si="5"/>
        <v>0.95580833333333337</v>
      </c>
    </row>
    <row r="16" spans="2:7" x14ac:dyDescent="0.25">
      <c r="B16" s="2">
        <v>1</v>
      </c>
      <c r="C16" s="2">
        <v>4</v>
      </c>
      <c r="D16" s="1">
        <v>7.64</v>
      </c>
      <c r="E16" s="2">
        <f t="shared" si="3"/>
        <v>7.64</v>
      </c>
      <c r="F16">
        <f t="shared" si="4"/>
        <v>14.545454545454545</v>
      </c>
      <c r="G16" s="6">
        <f t="shared" si="5"/>
        <v>0.52524999999999999</v>
      </c>
    </row>
    <row r="20" spans="2:9" x14ac:dyDescent="0.25">
      <c r="B20" s="7" t="s">
        <v>1</v>
      </c>
      <c r="C20" s="8" t="s">
        <v>2</v>
      </c>
      <c r="D20" s="9" t="s">
        <v>10</v>
      </c>
      <c r="E20" s="9" t="s">
        <v>11</v>
      </c>
      <c r="F20" s="9" t="s">
        <v>12</v>
      </c>
      <c r="H20" s="9" t="s">
        <v>13</v>
      </c>
      <c r="I20" s="9" t="s">
        <v>14</v>
      </c>
    </row>
    <row r="21" spans="2:9" x14ac:dyDescent="0.25">
      <c r="B21" s="10">
        <v>5</v>
      </c>
      <c r="C21" s="11">
        <v>3.2</v>
      </c>
      <c r="D21" s="12">
        <v>4.4368999999999999E-2</v>
      </c>
      <c r="E21">
        <v>139724.9</v>
      </c>
      <c r="F21">
        <v>32113.500000000004</v>
      </c>
      <c r="H21">
        <f>E21*D21^2</f>
        <v>275.06357843490889</v>
      </c>
      <c r="I21">
        <f>F21*D21</f>
        <v>1424.8438815000002</v>
      </c>
    </row>
    <row r="22" spans="2:9" x14ac:dyDescent="0.25">
      <c r="B22" s="10">
        <v>4</v>
      </c>
      <c r="C22" s="11">
        <v>3.2</v>
      </c>
      <c r="D22" s="12">
        <v>3.6493999999999999E-2</v>
      </c>
      <c r="E22">
        <v>223601.62</v>
      </c>
      <c r="F22">
        <v>40982.9</v>
      </c>
      <c r="H22">
        <f t="shared" ref="H22:H25" si="6">E22*D22^2</f>
        <v>297.79532878509832</v>
      </c>
      <c r="I22">
        <f t="shared" ref="I22:I25" si="7">F22*D22</f>
        <v>1495.6299526</v>
      </c>
    </row>
    <row r="23" spans="2:9" x14ac:dyDescent="0.25">
      <c r="B23" s="10">
        <v>3</v>
      </c>
      <c r="C23" s="11">
        <v>3.2</v>
      </c>
      <c r="D23" s="12">
        <v>2.6464999999999999E-2</v>
      </c>
      <c r="E23">
        <v>223601.62</v>
      </c>
      <c r="F23">
        <v>30574.5</v>
      </c>
      <c r="H23">
        <f t="shared" si="6"/>
        <v>156.60973055188447</v>
      </c>
      <c r="I23">
        <f t="shared" si="7"/>
        <v>809.15414249999992</v>
      </c>
    </row>
    <row r="24" spans="2:9" x14ac:dyDescent="0.25">
      <c r="B24" s="10">
        <v>2</v>
      </c>
      <c r="C24" s="11">
        <v>3.2</v>
      </c>
      <c r="D24" s="12">
        <v>1.5050000000000001E-2</v>
      </c>
      <c r="E24">
        <v>223601.62</v>
      </c>
      <c r="F24">
        <v>20166.2</v>
      </c>
      <c r="H24">
        <f t="shared" si="6"/>
        <v>50.646325934050004</v>
      </c>
      <c r="I24">
        <f t="shared" si="7"/>
        <v>303.50131000000005</v>
      </c>
    </row>
    <row r="25" spans="2:9" x14ac:dyDescent="0.25">
      <c r="B25" s="13">
        <v>1</v>
      </c>
      <c r="C25" s="14">
        <v>3</v>
      </c>
      <c r="D25" s="15">
        <v>4.7190000000000001E-3</v>
      </c>
      <c r="E25">
        <v>239691.63</v>
      </c>
      <c r="F25">
        <v>10460</v>
      </c>
      <c r="H25">
        <f t="shared" si="6"/>
        <v>5.3376835604964299</v>
      </c>
      <c r="I25">
        <f t="shared" si="7"/>
        <v>49.36074</v>
      </c>
    </row>
    <row r="26" spans="2:9" x14ac:dyDescent="0.25">
      <c r="H26">
        <f>SUM(H21:H25)</f>
        <v>785.45264726643813</v>
      </c>
      <c r="I26">
        <f>SUM(I21:I25)</f>
        <v>4082.4900266000004</v>
      </c>
    </row>
    <row r="28" spans="2:9" x14ac:dyDescent="0.25">
      <c r="D28" s="12"/>
      <c r="F28" s="16" t="s">
        <v>15</v>
      </c>
      <c r="G28" s="17">
        <f>2*PI()*SQRT(H26/(9.81*I26))</f>
        <v>0.87991921649861293</v>
      </c>
    </row>
    <row r="29" spans="2:9" x14ac:dyDescent="0.25">
      <c r="D29" s="12"/>
    </row>
    <row r="30" spans="2:9" x14ac:dyDescent="0.25">
      <c r="D30" s="12"/>
    </row>
    <row r="31" spans="2:9" x14ac:dyDescent="0.25">
      <c r="D31" s="12"/>
    </row>
    <row r="32" spans="2:9" x14ac:dyDescent="0.25">
      <c r="D32" s="15"/>
    </row>
  </sheetData>
  <conditionalFormatting sqref="G5:G9 G13:G16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7"/>
  <sheetViews>
    <sheetView workbookViewId="0">
      <selection activeCell="F10" sqref="F10"/>
    </sheetView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ht="13.9" x14ac:dyDescent="0.25">
      <c r="A1" s="17" t="s">
        <v>17</v>
      </c>
    </row>
    <row r="3" spans="1:10" ht="30" x14ac:dyDescent="0.25">
      <c r="B3" s="18" t="s">
        <v>18</v>
      </c>
      <c r="C3" s="18" t="s">
        <v>19</v>
      </c>
      <c r="D3" s="18" t="s">
        <v>20</v>
      </c>
      <c r="E3" s="19" t="s">
        <v>48</v>
      </c>
      <c r="F3" s="19" t="s">
        <v>21</v>
      </c>
      <c r="G3" s="19" t="s">
        <v>22</v>
      </c>
      <c r="H3" s="20" t="s">
        <v>23</v>
      </c>
      <c r="I3" s="19" t="s">
        <v>24</v>
      </c>
      <c r="J3" s="19" t="s">
        <v>25</v>
      </c>
    </row>
    <row r="4" spans="1:10" ht="13.9" x14ac:dyDescent="0.25">
      <c r="B4" s="21">
        <v>4</v>
      </c>
      <c r="C4" s="21" t="s">
        <v>26</v>
      </c>
      <c r="D4" s="21" t="s">
        <v>27</v>
      </c>
      <c r="E4" s="21">
        <v>37.006999999999998</v>
      </c>
      <c r="F4" s="21">
        <v>37.023000000000003</v>
      </c>
      <c r="G4" s="21">
        <f>AVERAGE(E4:F4)</f>
        <v>37.015000000000001</v>
      </c>
      <c r="H4" s="21">
        <f>1.2*G4</f>
        <v>44.417999999999999</v>
      </c>
      <c r="I4" s="21">
        <f>MAX(E4:F4)</f>
        <v>37.023000000000003</v>
      </c>
      <c r="J4" s="22">
        <f>I4/G4</f>
        <v>1.000216128596515</v>
      </c>
    </row>
    <row r="6" spans="1:10" ht="30" x14ac:dyDescent="0.25">
      <c r="B6" s="18" t="s">
        <v>18</v>
      </c>
      <c r="C6" s="18" t="s">
        <v>19</v>
      </c>
      <c r="D6" s="18" t="s">
        <v>20</v>
      </c>
      <c r="E6" s="19" t="s">
        <v>28</v>
      </c>
      <c r="F6" s="19" t="s">
        <v>29</v>
      </c>
      <c r="G6" s="19" t="s">
        <v>22</v>
      </c>
      <c r="H6" s="20" t="s">
        <v>23</v>
      </c>
      <c r="I6" s="19" t="s">
        <v>24</v>
      </c>
      <c r="J6" s="19" t="s">
        <v>25</v>
      </c>
    </row>
    <row r="7" spans="1:10" ht="13.9" x14ac:dyDescent="0.25">
      <c r="B7" s="21">
        <v>4</v>
      </c>
      <c r="C7" s="21" t="s">
        <v>30</v>
      </c>
      <c r="D7" s="21" t="s">
        <v>31</v>
      </c>
      <c r="E7" s="21">
        <v>34.465000000000003</v>
      </c>
      <c r="F7" s="21">
        <v>40.816000000000003</v>
      </c>
      <c r="G7" s="21">
        <f>AVERAGE(E7:F7)</f>
        <v>37.640500000000003</v>
      </c>
      <c r="H7" s="21">
        <f>1.2*G7</f>
        <v>45.168600000000005</v>
      </c>
      <c r="I7" s="21">
        <f>MAX(E7:F7)</f>
        <v>40.816000000000003</v>
      </c>
      <c r="J7" s="22">
        <f>I7/G7</f>
        <v>1.0843639165260823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F0F2-21FA-4191-8E8D-AE60F4E1DC1D}">
  <dimension ref="B3:L10"/>
  <sheetViews>
    <sheetView tabSelected="1" workbookViewId="0">
      <selection activeCell="E15" sqref="E15"/>
    </sheetView>
  </sheetViews>
  <sheetFormatPr baseColWidth="10" defaultRowHeight="15" x14ac:dyDescent="0.25"/>
  <sheetData>
    <row r="3" spans="2:12" x14ac:dyDescent="0.25">
      <c r="B3" s="27" t="s">
        <v>39</v>
      </c>
      <c r="C3" s="27"/>
      <c r="D3" s="27"/>
      <c r="E3" s="27"/>
      <c r="F3" s="27"/>
      <c r="H3" s="27" t="s">
        <v>40</v>
      </c>
      <c r="I3" s="27"/>
      <c r="J3" s="27"/>
      <c r="K3" s="27"/>
      <c r="L3" s="27"/>
    </row>
    <row r="4" spans="2:12" x14ac:dyDescent="0.25">
      <c r="B4" s="23" t="s">
        <v>41</v>
      </c>
      <c r="C4" s="23" t="s">
        <v>42</v>
      </c>
      <c r="D4" s="23" t="s">
        <v>43</v>
      </c>
      <c r="E4" s="23" t="s">
        <v>44</v>
      </c>
      <c r="F4" s="24" t="s">
        <v>45</v>
      </c>
      <c r="H4" s="23" t="s">
        <v>44</v>
      </c>
      <c r="I4" s="24" t="s">
        <v>45</v>
      </c>
    </row>
    <row r="5" spans="2:12" x14ac:dyDescent="0.25">
      <c r="B5" s="25"/>
      <c r="C5" s="25" t="s">
        <v>32</v>
      </c>
      <c r="D5" s="25"/>
      <c r="E5" s="25" t="s">
        <v>46</v>
      </c>
      <c r="F5" s="26" t="s">
        <v>46</v>
      </c>
      <c r="H5" s="25" t="s">
        <v>46</v>
      </c>
      <c r="I5" s="26" t="s">
        <v>46</v>
      </c>
    </row>
    <row r="6" spans="2:12" x14ac:dyDescent="0.25">
      <c r="B6" t="s">
        <v>34</v>
      </c>
      <c r="C6" s="1">
        <v>13</v>
      </c>
      <c r="D6" t="s">
        <v>33</v>
      </c>
      <c r="E6" s="1">
        <v>70.1554</v>
      </c>
      <c r="F6" s="1">
        <v>70.1554</v>
      </c>
      <c r="H6">
        <f>E6</f>
        <v>70.1554</v>
      </c>
      <c r="I6">
        <f>F6</f>
        <v>70.1554</v>
      </c>
    </row>
    <row r="7" spans="2:12" x14ac:dyDescent="0.25">
      <c r="B7" t="s">
        <v>35</v>
      </c>
      <c r="C7" s="1">
        <v>10</v>
      </c>
      <c r="D7" t="s">
        <v>33</v>
      </c>
      <c r="E7" s="1">
        <v>63.5473</v>
      </c>
      <c r="F7" s="1">
        <v>63.5473</v>
      </c>
      <c r="H7">
        <f>E7+H6</f>
        <v>133.70269999999999</v>
      </c>
      <c r="I7">
        <f>F7+I6</f>
        <v>133.70269999999999</v>
      </c>
    </row>
    <row r="8" spans="2:12" x14ac:dyDescent="0.25">
      <c r="B8" t="s">
        <v>36</v>
      </c>
      <c r="C8" s="1">
        <v>7</v>
      </c>
      <c r="D8" t="s">
        <v>33</v>
      </c>
      <c r="E8" s="1">
        <v>44.4831</v>
      </c>
      <c r="F8" s="1">
        <v>44.4831</v>
      </c>
      <c r="H8">
        <f t="shared" ref="H8:I9" si="0">E8+H7</f>
        <v>178.1858</v>
      </c>
      <c r="I8">
        <f t="shared" si="0"/>
        <v>178.1858</v>
      </c>
    </row>
    <row r="9" spans="2:12" x14ac:dyDescent="0.25">
      <c r="B9" t="s">
        <v>37</v>
      </c>
      <c r="C9" s="1">
        <v>4</v>
      </c>
      <c r="D9" t="s">
        <v>33</v>
      </c>
      <c r="E9" s="1">
        <v>26.486000000000001</v>
      </c>
      <c r="F9" s="1">
        <v>26.486000000000001</v>
      </c>
      <c r="H9">
        <f t="shared" si="0"/>
        <v>204.67179999999999</v>
      </c>
      <c r="I9">
        <f t="shared" si="0"/>
        <v>204.67179999999999</v>
      </c>
    </row>
    <row r="10" spans="2:12" x14ac:dyDescent="0.25">
      <c r="B10" t="s">
        <v>38</v>
      </c>
      <c r="C10" s="1">
        <v>0</v>
      </c>
      <c r="D10" t="s">
        <v>33</v>
      </c>
      <c r="E10">
        <v>0</v>
      </c>
      <c r="F10">
        <v>0</v>
      </c>
      <c r="H10">
        <v>0</v>
      </c>
      <c r="I10">
        <v>0</v>
      </c>
    </row>
  </sheetData>
  <mergeCells count="2">
    <mergeCell ref="B3:F3"/>
    <mergeCell ref="H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DERIV CON IRR</vt:lpstr>
      <vt:lpstr>IRR CON DERIV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2025-06-28T01:01:20Z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