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Ivan\Documents\gitPrimer-Semestre-25\vaq ETABS\PROYECTO\Segundo avance\"/>
    </mc:Choice>
  </mc:AlternateContent>
  <xr:revisionPtr revIDLastSave="0" documentId="13_ncr:1_{FEFEEBCB-3E8B-49EB-A860-69FB0175AD87}" xr6:coauthVersionLast="47" xr6:coauthVersionMax="47" xr10:uidLastSave="{00000000-0000-0000-0000-000000000000}"/>
  <bookViews>
    <workbookView xWindow="-120" yWindow="-120" windowWidth="20730" windowHeight="11160" activeTab="1" xr2:uid="{B6A68628-609C-43D2-84D2-C965BD01739A}"/>
  </bookViews>
  <sheets>
    <sheet name="Hoja1" sheetId="1" r:id="rId1"/>
    <sheet name="Hoja3" sheetId="3" r:id="rId2"/>
    <sheet name="Hoja4" sheetId="6" r:id="rId3"/>
    <sheet name="Hoja2" sheetId="5" r:id="rId4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7" i="3" l="1"/>
  <c r="G67" i="3"/>
  <c r="H67" i="3" s="1"/>
  <c r="I66" i="3"/>
  <c r="J66" i="3" s="1"/>
  <c r="G66" i="3"/>
  <c r="H66" i="3" s="1"/>
  <c r="I65" i="3"/>
  <c r="G65" i="3"/>
  <c r="H65" i="3" s="1"/>
  <c r="I63" i="3"/>
  <c r="G63" i="3"/>
  <c r="H63" i="3" s="1"/>
  <c r="I62" i="3"/>
  <c r="J62" i="3" s="1"/>
  <c r="G62" i="3"/>
  <c r="H62" i="3" s="1"/>
  <c r="I61" i="3"/>
  <c r="G61" i="3"/>
  <c r="H61" i="3" s="1"/>
  <c r="I56" i="3"/>
  <c r="J56" i="3" s="1"/>
  <c r="G56" i="3"/>
  <c r="H56" i="3" s="1"/>
  <c r="I55" i="3"/>
  <c r="G55" i="3"/>
  <c r="H55" i="3" s="1"/>
  <c r="I54" i="3"/>
  <c r="J54" i="3" s="1"/>
  <c r="G54" i="3"/>
  <c r="H54" i="3" s="1"/>
  <c r="I52" i="3"/>
  <c r="J52" i="3" s="1"/>
  <c r="G52" i="3"/>
  <c r="H52" i="3" s="1"/>
  <c r="I51" i="3"/>
  <c r="G51" i="3"/>
  <c r="H51" i="3" s="1"/>
  <c r="I50" i="3"/>
  <c r="G50" i="3"/>
  <c r="H50" i="3" s="1"/>
  <c r="I45" i="3"/>
  <c r="J45" i="3" s="1"/>
  <c r="G45" i="3"/>
  <c r="H45" i="3" s="1"/>
  <c r="I44" i="3"/>
  <c r="J44" i="3" s="1"/>
  <c r="G44" i="3"/>
  <c r="H44" i="3" s="1"/>
  <c r="I43" i="3"/>
  <c r="G43" i="3"/>
  <c r="H43" i="3" s="1"/>
  <c r="I41" i="3"/>
  <c r="J41" i="3" s="1"/>
  <c r="G41" i="3"/>
  <c r="H41" i="3" s="1"/>
  <c r="I40" i="3"/>
  <c r="J40" i="3" s="1"/>
  <c r="G40" i="3"/>
  <c r="H40" i="3" s="1"/>
  <c r="I39" i="3"/>
  <c r="J39" i="3" s="1"/>
  <c r="G39" i="3"/>
  <c r="H39" i="3" s="1"/>
  <c r="I34" i="3"/>
  <c r="G34" i="3"/>
  <c r="H34" i="3" s="1"/>
  <c r="I33" i="3"/>
  <c r="G33" i="3"/>
  <c r="H33" i="3" s="1"/>
  <c r="I32" i="3"/>
  <c r="G32" i="3"/>
  <c r="H32" i="3" s="1"/>
  <c r="I30" i="3"/>
  <c r="G30" i="3"/>
  <c r="H30" i="3" s="1"/>
  <c r="I29" i="3"/>
  <c r="G29" i="3"/>
  <c r="H29" i="3" s="1"/>
  <c r="I28" i="3"/>
  <c r="G28" i="3"/>
  <c r="H28" i="3" s="1"/>
  <c r="I23" i="3"/>
  <c r="G23" i="3"/>
  <c r="H23" i="3" s="1"/>
  <c r="I22" i="3"/>
  <c r="G22" i="3"/>
  <c r="H22" i="3" s="1"/>
  <c r="I21" i="3"/>
  <c r="G21" i="3"/>
  <c r="H21" i="3" s="1"/>
  <c r="I19" i="3"/>
  <c r="G19" i="3"/>
  <c r="H19" i="3" s="1"/>
  <c r="I18" i="3"/>
  <c r="G18" i="3"/>
  <c r="H18" i="3" s="1"/>
  <c r="I17" i="3"/>
  <c r="G17" i="3"/>
  <c r="H17" i="3" s="1"/>
  <c r="J9" i="5"/>
  <c r="J10" i="5" s="1"/>
  <c r="J11" i="5" s="1"/>
  <c r="J12" i="5" s="1"/>
  <c r="J8" i="5"/>
  <c r="I8" i="5"/>
  <c r="I9" i="5" s="1"/>
  <c r="I10" i="5" s="1"/>
  <c r="I11" i="5" s="1"/>
  <c r="I12" i="5" s="1"/>
  <c r="J7" i="5"/>
  <c r="I7" i="5"/>
  <c r="E22" i="1"/>
  <c r="E17" i="1"/>
  <c r="J67" i="3" l="1"/>
  <c r="J65" i="3"/>
  <c r="J63" i="3"/>
  <c r="J61" i="3"/>
  <c r="J55" i="3"/>
  <c r="J51" i="3"/>
  <c r="J50" i="3"/>
  <c r="J43" i="3"/>
  <c r="J30" i="3"/>
  <c r="J33" i="3"/>
  <c r="J34" i="3"/>
  <c r="J32" i="3"/>
  <c r="J29" i="3"/>
  <c r="J28" i="3"/>
  <c r="J23" i="3"/>
  <c r="J22" i="3"/>
  <c r="J21" i="3"/>
  <c r="J19" i="3"/>
  <c r="J18" i="3"/>
  <c r="J17" i="3"/>
  <c r="E18" i="1"/>
  <c r="F18" i="1"/>
  <c r="E19" i="1"/>
  <c r="F19" i="1"/>
  <c r="E20" i="1"/>
  <c r="F20" i="1"/>
  <c r="E21" i="1"/>
  <c r="F21" i="1"/>
  <c r="E8" i="1"/>
  <c r="F8" i="1"/>
  <c r="E9" i="1"/>
  <c r="F9" i="1"/>
  <c r="E10" i="1"/>
  <c r="F10" i="1"/>
  <c r="I12" i="3"/>
  <c r="G12" i="3"/>
  <c r="H12" i="3" s="1"/>
  <c r="I11" i="3"/>
  <c r="G11" i="3"/>
  <c r="J11" i="3" s="1"/>
  <c r="I10" i="3"/>
  <c r="G10" i="3"/>
  <c r="H10" i="3" s="1"/>
  <c r="I7" i="3"/>
  <c r="I8" i="3"/>
  <c r="I6" i="3"/>
  <c r="G8" i="3"/>
  <c r="H8" i="3" s="1"/>
  <c r="G7" i="3"/>
  <c r="H7" i="3" s="1"/>
  <c r="G6" i="3"/>
  <c r="H6" i="3" s="1"/>
  <c r="I37" i="1"/>
  <c r="I38" i="1"/>
  <c r="I39" i="1"/>
  <c r="I40" i="1"/>
  <c r="I36" i="1"/>
  <c r="H37" i="1"/>
  <c r="H38" i="1"/>
  <c r="H39" i="1"/>
  <c r="H40" i="1"/>
  <c r="H36" i="1"/>
  <c r="J8" i="3" l="1"/>
  <c r="J7" i="3"/>
  <c r="J6" i="3"/>
  <c r="G20" i="1"/>
  <c r="G18" i="1"/>
  <c r="G21" i="1"/>
  <c r="G19" i="1"/>
  <c r="G9" i="1"/>
  <c r="G10" i="1"/>
  <c r="G8" i="1"/>
  <c r="J12" i="3"/>
  <c r="J10" i="3"/>
  <c r="H11" i="3"/>
  <c r="I41" i="1"/>
  <c r="H41" i="1"/>
  <c r="G43" i="1" l="1"/>
  <c r="F22" i="1"/>
  <c r="F17" i="1"/>
  <c r="F11" i="1"/>
  <c r="F12" i="1"/>
  <c r="F13" i="1"/>
  <c r="E11" i="1"/>
  <c r="E12" i="1"/>
  <c r="E13" i="1"/>
  <c r="G13" i="1" l="1"/>
  <c r="G17" i="1"/>
  <c r="G12" i="1"/>
  <c r="G22" i="1"/>
  <c r="G11" i="1"/>
</calcChain>
</file>

<file path=xl/sharedStrings.xml><?xml version="1.0" encoding="utf-8"?>
<sst xmlns="http://schemas.openxmlformats.org/spreadsheetml/2006/main" count="241" uniqueCount="64">
  <si>
    <t>Cd =</t>
  </si>
  <si>
    <t>Piso</t>
  </si>
  <si>
    <t>hp (m)</t>
  </si>
  <si>
    <t>Δxt (mm)</t>
  </si>
  <si>
    <t>Δxp (mm)</t>
  </si>
  <si>
    <t>ΔUmax (mm)</t>
  </si>
  <si>
    <t>D/CΔx</t>
  </si>
  <si>
    <t>Δyt (mm)</t>
  </si>
  <si>
    <t>Δyp (mm)</t>
  </si>
  <si>
    <t>D/CΔy</t>
  </si>
  <si>
    <t>Δxt (m)</t>
  </si>
  <si>
    <t>Wp (kgf)</t>
  </si>
  <si>
    <t>Fp (kgf)</t>
  </si>
  <si>
    <t>Wp *Δxt^2</t>
  </si>
  <si>
    <t>Fp *Δxt</t>
  </si>
  <si>
    <t>Tf =</t>
  </si>
  <si>
    <t>IRREGULARIDAD H1-A</t>
  </si>
  <si>
    <t>NIVEL</t>
  </si>
  <si>
    <t>EJE</t>
  </si>
  <si>
    <t>CASO</t>
  </si>
  <si>
    <t>Δ4 (mm)</t>
  </si>
  <si>
    <t>Δ1 (mm)</t>
  </si>
  <si>
    <t>Δprom (mm)</t>
  </si>
  <si>
    <t>1.2Δprom (mm)</t>
  </si>
  <si>
    <t>Δmax (mm)</t>
  </si>
  <si>
    <t>Δmax/Δprom</t>
  </si>
  <si>
    <t>X</t>
  </si>
  <si>
    <t>x</t>
  </si>
  <si>
    <t>x+e</t>
  </si>
  <si>
    <t>x-e</t>
  </si>
  <si>
    <t>ΔA (mm)</t>
  </si>
  <si>
    <t>ΔD (mm)</t>
  </si>
  <si>
    <t>Y</t>
  </si>
  <si>
    <t>y</t>
  </si>
  <si>
    <t>y+e</t>
  </si>
  <si>
    <t>y-e</t>
  </si>
  <si>
    <t>m</t>
  </si>
  <si>
    <t xml:space="preserve">Carga Sismica de Piso </t>
  </si>
  <si>
    <t xml:space="preserve">Cortantes sismico de piso </t>
  </si>
  <si>
    <t>Story</t>
  </si>
  <si>
    <t>Elevation</t>
  </si>
  <si>
    <t>Location</t>
  </si>
  <si>
    <t>X-Dir</t>
  </si>
  <si>
    <t>Y-Dir</t>
  </si>
  <si>
    <t>tonf</t>
  </si>
  <si>
    <t>Nivel5</t>
  </si>
  <si>
    <t>Top</t>
  </si>
  <si>
    <t>Nivel4</t>
  </si>
  <si>
    <t>Nivel3</t>
  </si>
  <si>
    <t>Nivel2</t>
  </si>
  <si>
    <t>Nivel1</t>
  </si>
  <si>
    <t>Base</t>
  </si>
  <si>
    <t>Nivel6</t>
  </si>
  <si>
    <t>Nivel 5</t>
  </si>
  <si>
    <t>Nivel 4</t>
  </si>
  <si>
    <t>Nivel 6</t>
  </si>
  <si>
    <t>Nivel 3</t>
  </si>
  <si>
    <t>Nivel 2</t>
  </si>
  <si>
    <t>Nivel 1</t>
  </si>
  <si>
    <t>Cs = 0.121</t>
  </si>
  <si>
    <t>C65X65</t>
  </si>
  <si>
    <t xml:space="preserve">Derivas </t>
  </si>
  <si>
    <t>Sx</t>
  </si>
  <si>
    <t>Sy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</si>
</sst>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1"/>
      <name val="Aptos Narrow"/>
      <family val="2"/>
    </font>
    <font>
      <b/>
      <sz val="11"/>
      <color theme="0"/>
      <name val="Aptos Narrow"/>
      <family val="2"/>
    </font>
  </fonts>
  <fills count="8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0.749992370372631"/>
        <bgColor indexed="64"/>
      </patternFill>
    </fill>
  </fills>
  <borders count="18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22"/>
      </bottom>
      <diagonal/>
    </border>
    <border>
      <left style="thin">
        <color indexed="22"/>
      </left>
      <right/>
      <top style="thin">
        <color indexed="22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1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10" fontId="0" fillId="0" borderId="0" xfId="1" applyNumberFormat="1" applyFont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vertical="center" wrapText="1"/>
    </xf>
    <xf numFmtId="0" fontId="3" fillId="0" borderId="0" xfId="0" applyFont="1" applyAlignment="1">
      <alignment horizontal="right"/>
    </xf>
    <xf numFmtId="0" fontId="3" fillId="0" borderId="0" xfId="0" applyFont="1"/>
    <xf numFmtId="0" fontId="3" fillId="0" borderId="5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5" xfId="0" applyFont="1" applyBorder="1" applyAlignment="1">
      <alignment horizontal="center" wrapText="1"/>
    </xf>
    <xf numFmtId="0" fontId="0" fillId="0" borderId="5" xfId="0" applyBorder="1" applyAlignment="1">
      <alignment horizontal="center"/>
    </xf>
    <xf numFmtId="0" fontId="0" fillId="0" borderId="5" xfId="0" applyBorder="1"/>
    <xf numFmtId="0" fontId="3" fillId="4" borderId="7" xfId="0" applyFont="1" applyFill="1" applyBorder="1" applyAlignment="1">
      <alignment horizontal="center"/>
    </xf>
    <xf numFmtId="0" fontId="3" fillId="4" borderId="8" xfId="0" applyFon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3" fillId="5" borderId="0" xfId="0" applyFont="1" applyFill="1" applyAlignment="1">
      <alignment horizontal="center"/>
    </xf>
    <xf numFmtId="0" fontId="3" fillId="0" borderId="0" xfId="0" applyFont="1" applyFill="1" applyAlignment="1"/>
    <xf numFmtId="0" fontId="3" fillId="6" borderId="0" xfId="0" applyFont="1" applyFill="1" applyAlignment="1">
      <alignment horizontal="center"/>
    </xf>
    <xf numFmtId="0" fontId="4" fillId="6" borderId="0" xfId="0" applyFont="1" applyFill="1" applyAlignment="1">
      <alignment horizontal="center"/>
    </xf>
    <xf numFmtId="0" fontId="0" fillId="0" borderId="14" xfId="0" applyBorder="1"/>
    <xf numFmtId="0" fontId="0" fillId="0" borderId="15" xfId="0" applyBorder="1"/>
    <xf numFmtId="0" fontId="0" fillId="0" borderId="16" xfId="0" applyBorder="1" applyAlignment="1">
      <alignment horizontal="right"/>
    </xf>
    <xf numFmtId="0" fontId="0" fillId="0" borderId="17" xfId="0" applyBorder="1" applyAlignment="1">
      <alignment horizontal="left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left"/>
    </xf>
    <xf numFmtId="0" fontId="3" fillId="7" borderId="0" xfId="0" applyFont="1" applyFill="1" applyAlignment="1">
      <alignment horizontal="center"/>
    </xf>
    <xf numFmtId="0" fontId="3" fillId="5" borderId="11" xfId="0" applyFont="1" applyFill="1" applyBorder="1" applyAlignment="1">
      <alignment horizontal="center" vertical="center"/>
    </xf>
    <xf numFmtId="0" fontId="3" fillId="5" borderId="12" xfId="0" applyFont="1" applyFill="1" applyBorder="1" applyAlignment="1">
      <alignment horizontal="center" vertical="center"/>
    </xf>
    <xf numFmtId="0" fontId="3" fillId="5" borderId="13" xfId="0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</cellXfs>
  <cellStyles count="2">
    <cellStyle name="Normal" xfId="0" builtinId="0"/>
    <cellStyle name="Porcentaje" xfId="1" builtinId="5"/>
  </cellStyles>
  <dxfs count="11"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none"/>
      </font>
      <fill>
        <patternFill patternType="solid">
          <fgColor indexed="64"/>
          <bgColor theme="5" tint="-0.249977111117893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none"/>
      </font>
      <fill>
        <patternFill patternType="solid">
          <fgColor indexed="64"/>
          <bgColor theme="5" tint="-0.249977111117893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4" formatCode="0.00%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4" formatCode="0.00%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19050</xdr:colOff>
      <xdr:row>5</xdr:row>
      <xdr:rowOff>9525</xdr:rowOff>
    </xdr:from>
    <xdr:to>
      <xdr:col>13</xdr:col>
      <xdr:colOff>85947</xdr:colOff>
      <xdr:row>16</xdr:row>
      <xdr:rowOff>28870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CA0B42E-82A0-4C98-6D1A-8060C43FEF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01050" y="962025"/>
          <a:ext cx="1590897" cy="211484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A42B45D-63CF-415D-A57C-ADF780097182}" name="Tabla1" displayName="Tabla1" ref="B7:G13" totalsRowShown="0" headerRowDxfId="1">
  <autoFilter ref="B7:G13" xr:uid="{8A42B45D-63CF-415D-A57C-ADF780097182}"/>
  <tableColumns count="6">
    <tableColumn id="1" xr3:uid="{BD754B45-7BCC-43F4-83D8-CE4B405BC257}" name="Piso" dataDxfId="10"/>
    <tableColumn id="2" xr3:uid="{CBF87AFF-70EE-48F0-893A-1858EAA55749}" name="hp (m)" dataDxfId="9"/>
    <tableColumn id="3" xr3:uid="{A8359B20-B71D-4DF2-8507-998CC600A17D}" name="Δxt (mm)"/>
    <tableColumn id="4" xr3:uid="{ECF3443E-84F5-4649-8144-E6C04BD0DF33}" name="Δxp (mm)" dataDxfId="8">
      <calculatedColumnFormula>D8-D10</calculatedColumnFormula>
    </tableColumn>
    <tableColumn id="5" xr3:uid="{49F1BDCA-1FC3-4EB0-BB2C-CD396A5A6BE2}" name="ΔUmax (mm)">
      <calculatedColumnFormula>0.02*C8*1000/$E$4</calculatedColumnFormula>
    </tableColumn>
    <tableColumn id="6" xr3:uid="{508CA371-7403-4650-9839-DC37AB228368}" name="D/CΔx" dataDxfId="7" dataCellStyle="Porcentaje">
      <calculatedColumnFormula>E8/F8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8F7F588-51A8-4AEE-B1A7-410497AD0140}" name="Tabla13" displayName="Tabla13" ref="B16:G22" totalsRowShown="0" headerRowDxfId="2">
  <autoFilter ref="B16:G22" xr:uid="{78F7F588-51A8-4AEE-B1A7-410497AD0140}"/>
  <tableColumns count="6">
    <tableColumn id="1" xr3:uid="{F791FF9D-0C85-4F4F-938F-1AF0425FC42E}" name="Piso" dataDxfId="6"/>
    <tableColumn id="2" xr3:uid="{DB35479F-C4FD-4560-A720-524038A51EF4}" name="hp (m)" dataDxfId="5"/>
    <tableColumn id="3" xr3:uid="{61ED02DD-10CC-4D19-A1B5-E37D1AD1A552}" name="Δyt (mm)"/>
    <tableColumn id="4" xr3:uid="{D0DF1B5C-4BCD-4CD6-A330-D5CD917BA598}" name="Δyp (mm)" dataDxfId="4">
      <calculatedColumnFormula>D17-D18</calculatedColumnFormula>
    </tableColumn>
    <tableColumn id="5" xr3:uid="{77E9F31A-A89F-4628-A2EF-B1CF3CB791E1}" name="ΔUmax (mm)">
      <calculatedColumnFormula>0.02*C17*1000/$E$4</calculatedColumnFormula>
    </tableColumn>
    <tableColumn id="6" xr3:uid="{EDFEA732-04D6-46FC-8F52-BDBB2166FEBF}" name="D/CΔy" dataDxfId="3" dataCellStyle="Porcentaje">
      <calculatedColumnFormula>E17/F17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EB4AE-A4AE-41AE-96D7-05147BC35298}">
  <dimension ref="B1:J47"/>
  <sheetViews>
    <sheetView showGridLines="0" topLeftCell="A7" zoomScaleNormal="100" workbookViewId="0">
      <selection activeCell="B15" sqref="B15:G22"/>
    </sheetView>
  </sheetViews>
  <sheetFormatPr baseColWidth="10" defaultColWidth="11.42578125" defaultRowHeight="15" x14ac:dyDescent="0.25"/>
  <cols>
    <col min="6" max="6" width="15.42578125" customWidth="1"/>
  </cols>
  <sheetData>
    <row r="1" spans="2:10" x14ac:dyDescent="0.25">
      <c r="B1" s="36" t="s">
        <v>61</v>
      </c>
      <c r="C1" s="36"/>
      <c r="D1" s="36"/>
      <c r="E1" s="36"/>
      <c r="F1" s="36"/>
      <c r="G1" s="36"/>
      <c r="H1" s="27"/>
      <c r="I1" s="27"/>
      <c r="J1" s="27"/>
    </row>
    <row r="2" spans="2:10" ht="15.75" thickBot="1" x14ac:dyDescent="0.3"/>
    <row r="3" spans="2:10" x14ac:dyDescent="0.25">
      <c r="D3" s="30" t="s">
        <v>59</v>
      </c>
      <c r="E3" s="31" t="s">
        <v>60</v>
      </c>
    </row>
    <row r="4" spans="2:10" ht="15.75" thickBot="1" x14ac:dyDescent="0.3">
      <c r="D4" s="32" t="s">
        <v>0</v>
      </c>
      <c r="E4" s="33">
        <v>5.5</v>
      </c>
    </row>
    <row r="5" spans="2:10" x14ac:dyDescent="0.25">
      <c r="D5" s="34"/>
      <c r="E5" s="35"/>
    </row>
    <row r="6" spans="2:10" x14ac:dyDescent="0.25">
      <c r="D6" s="26" t="s">
        <v>62</v>
      </c>
      <c r="E6" s="26"/>
    </row>
    <row r="7" spans="2:10" x14ac:dyDescent="0.25">
      <c r="B7" s="28" t="s">
        <v>1</v>
      </c>
      <c r="C7" s="28" t="s">
        <v>2</v>
      </c>
      <c r="D7" s="29" t="s">
        <v>3</v>
      </c>
      <c r="E7" s="29" t="s">
        <v>4</v>
      </c>
      <c r="F7" s="29" t="s">
        <v>5</v>
      </c>
      <c r="G7" s="29" t="s">
        <v>6</v>
      </c>
    </row>
    <row r="8" spans="2:10" x14ac:dyDescent="0.25">
      <c r="B8" s="2">
        <v>6</v>
      </c>
      <c r="C8" s="2">
        <v>3.2</v>
      </c>
      <c r="D8" s="1">
        <v>54.432000000000002</v>
      </c>
      <c r="E8" s="2">
        <f>D8-D9</f>
        <v>5.0330000000000013</v>
      </c>
      <c r="F8">
        <f>0.02*C8*1000/$E$4</f>
        <v>11.636363636363637</v>
      </c>
      <c r="G8" s="4">
        <f>E8/F8</f>
        <v>0.43252343750000011</v>
      </c>
    </row>
    <row r="9" spans="2:10" x14ac:dyDescent="0.25">
      <c r="B9" s="2">
        <v>5</v>
      </c>
      <c r="C9" s="2">
        <v>3.2</v>
      </c>
      <c r="D9" s="1">
        <v>49.399000000000001</v>
      </c>
      <c r="E9" s="2">
        <f>D9-D10</f>
        <v>7.2659999999999982</v>
      </c>
      <c r="F9">
        <f>0.02*C9*1000/$E$4</f>
        <v>11.636363636363637</v>
      </c>
      <c r="G9" s="4">
        <f>E9/F9</f>
        <v>0.62442187499999979</v>
      </c>
    </row>
    <row r="10" spans="2:10" x14ac:dyDescent="0.25">
      <c r="B10" s="2">
        <v>4</v>
      </c>
      <c r="C10" s="2">
        <v>3.2</v>
      </c>
      <c r="D10" s="1">
        <v>42.133000000000003</v>
      </c>
      <c r="E10" s="2">
        <f>D10-D11</f>
        <v>9.5459999999999994</v>
      </c>
      <c r="F10">
        <f>0.02*C10*1000/$E$4</f>
        <v>11.636363636363637</v>
      </c>
      <c r="G10" s="4">
        <f>E10/F10</f>
        <v>0.82035937499999989</v>
      </c>
    </row>
    <row r="11" spans="2:10" x14ac:dyDescent="0.25">
      <c r="B11" s="2">
        <v>3</v>
      </c>
      <c r="C11" s="2">
        <v>3.2</v>
      </c>
      <c r="D11" s="1">
        <v>32.587000000000003</v>
      </c>
      <c r="E11" s="2">
        <f t="shared" ref="E11:E13" si="0">D11-D12</f>
        <v>11.133000000000003</v>
      </c>
      <c r="F11">
        <f>0.02*C11*1000/$E$4</f>
        <v>11.636363636363637</v>
      </c>
      <c r="G11" s="4">
        <f t="shared" ref="G11:G13" si="1">E11/F11</f>
        <v>0.95674218750000017</v>
      </c>
    </row>
    <row r="12" spans="2:10" x14ac:dyDescent="0.25">
      <c r="B12" s="2">
        <v>2</v>
      </c>
      <c r="C12" s="2">
        <v>3.2</v>
      </c>
      <c r="D12" s="1">
        <v>21.454000000000001</v>
      </c>
      <c r="E12" s="2">
        <f t="shared" si="0"/>
        <v>11.332000000000001</v>
      </c>
      <c r="F12">
        <f>0.02*C12*1000/$E$4</f>
        <v>11.636363636363637</v>
      </c>
      <c r="G12" s="4">
        <f t="shared" si="1"/>
        <v>0.97384375000000001</v>
      </c>
    </row>
    <row r="13" spans="2:10" x14ac:dyDescent="0.25">
      <c r="B13" s="2">
        <v>1</v>
      </c>
      <c r="C13" s="2">
        <v>4.5</v>
      </c>
      <c r="D13" s="1">
        <v>10.122</v>
      </c>
      <c r="E13" s="2">
        <f t="shared" si="0"/>
        <v>10.122</v>
      </c>
      <c r="F13">
        <f>0.02*C13*1000/$E$4</f>
        <v>16.363636363636363</v>
      </c>
      <c r="G13" s="4">
        <f t="shared" si="1"/>
        <v>0.61856666666666671</v>
      </c>
    </row>
    <row r="15" spans="2:10" x14ac:dyDescent="0.25">
      <c r="D15" s="26" t="s">
        <v>63</v>
      </c>
      <c r="E15" s="26"/>
    </row>
    <row r="16" spans="2:10" x14ac:dyDescent="0.25">
      <c r="B16" s="28" t="s">
        <v>1</v>
      </c>
      <c r="C16" s="28" t="s">
        <v>2</v>
      </c>
      <c r="D16" s="29" t="s">
        <v>7</v>
      </c>
      <c r="E16" s="29" t="s">
        <v>8</v>
      </c>
      <c r="F16" s="29" t="s">
        <v>5</v>
      </c>
      <c r="G16" s="29" t="s">
        <v>9</v>
      </c>
    </row>
    <row r="17" spans="2:7" x14ac:dyDescent="0.25">
      <c r="B17" s="2">
        <v>6</v>
      </c>
      <c r="C17" s="2">
        <v>3.2</v>
      </c>
      <c r="D17" s="1">
        <v>52.290999999999997</v>
      </c>
      <c r="E17" s="2">
        <f t="shared" ref="E17:E22" si="2">D17-D18</f>
        <v>4.7579999999999956</v>
      </c>
      <c r="F17">
        <f>0.02*C17*1000/$E$4</f>
        <v>11.636363636363637</v>
      </c>
      <c r="G17" s="4">
        <f t="shared" ref="G17:G22" si="3">E17/F17</f>
        <v>0.40889062499999962</v>
      </c>
    </row>
    <row r="18" spans="2:7" x14ac:dyDescent="0.25">
      <c r="B18" s="2">
        <v>5</v>
      </c>
      <c r="C18" s="2">
        <v>3.2</v>
      </c>
      <c r="D18" s="1">
        <v>47.533000000000001</v>
      </c>
      <c r="E18" s="2">
        <f t="shared" si="2"/>
        <v>6.9209999999999994</v>
      </c>
      <c r="F18">
        <f>0.02*C18*1000/$E$4</f>
        <v>11.636363636363637</v>
      </c>
      <c r="G18" s="4">
        <f>E18/F18</f>
        <v>0.59477343749999989</v>
      </c>
    </row>
    <row r="19" spans="2:7" x14ac:dyDescent="0.25">
      <c r="B19" s="2">
        <v>4</v>
      </c>
      <c r="C19" s="2">
        <v>3.2</v>
      </c>
      <c r="D19" s="1">
        <v>40.612000000000002</v>
      </c>
      <c r="E19" s="2">
        <f t="shared" si="2"/>
        <v>9.1330000000000027</v>
      </c>
      <c r="F19">
        <f>0.02*C19*1000/$E$4</f>
        <v>11.636363636363637</v>
      </c>
      <c r="G19" s="4">
        <f>E19/F19</f>
        <v>0.78486718750000017</v>
      </c>
    </row>
    <row r="20" spans="2:7" x14ac:dyDescent="0.25">
      <c r="B20" s="2">
        <v>3</v>
      </c>
      <c r="C20" s="2">
        <v>3.2</v>
      </c>
      <c r="D20" s="1">
        <v>31.478999999999999</v>
      </c>
      <c r="E20" s="2">
        <f t="shared" si="2"/>
        <v>10.687999999999999</v>
      </c>
      <c r="F20">
        <f>0.02*C20*1000/$E$4</f>
        <v>11.636363636363637</v>
      </c>
      <c r="G20" s="4">
        <f>E20/F20</f>
        <v>0.91849999999999987</v>
      </c>
    </row>
    <row r="21" spans="2:7" x14ac:dyDescent="0.25">
      <c r="B21" s="2">
        <v>2</v>
      </c>
      <c r="C21" s="2">
        <v>3.2</v>
      </c>
      <c r="D21" s="1">
        <v>20.791</v>
      </c>
      <c r="E21" s="2">
        <f t="shared" si="2"/>
        <v>10.93</v>
      </c>
      <c r="F21">
        <f>0.02*C21*1000/$E$4</f>
        <v>11.636363636363637</v>
      </c>
      <c r="G21" s="4">
        <f>E21/F21</f>
        <v>0.93929687499999992</v>
      </c>
    </row>
    <row r="22" spans="2:7" x14ac:dyDescent="0.25">
      <c r="B22" s="2">
        <v>1</v>
      </c>
      <c r="C22" s="2">
        <v>4.5</v>
      </c>
      <c r="D22" s="1">
        <v>9.8610000000000007</v>
      </c>
      <c r="E22" s="2">
        <f t="shared" si="2"/>
        <v>9.8610000000000007</v>
      </c>
      <c r="F22">
        <f>0.02*C22*1000/$E$4</f>
        <v>16.363636363636363</v>
      </c>
      <c r="G22" s="4">
        <f t="shared" si="3"/>
        <v>0.60261666666666669</v>
      </c>
    </row>
    <row r="23" spans="2:7" x14ac:dyDescent="0.25">
      <c r="B23" s="2"/>
      <c r="C23" s="2"/>
      <c r="D23" s="1"/>
      <c r="E23" s="2"/>
      <c r="G23" s="4"/>
    </row>
    <row r="35" spans="2:9" x14ac:dyDescent="0.25">
      <c r="B35" s="5" t="s">
        <v>1</v>
      </c>
      <c r="C35" s="6" t="s">
        <v>2</v>
      </c>
      <c r="D35" s="7" t="s">
        <v>10</v>
      </c>
      <c r="E35" s="7" t="s">
        <v>11</v>
      </c>
      <c r="F35" s="7" t="s">
        <v>12</v>
      </c>
      <c r="H35" s="7" t="s">
        <v>13</v>
      </c>
      <c r="I35" s="7" t="s">
        <v>14</v>
      </c>
    </row>
    <row r="36" spans="2:9" x14ac:dyDescent="0.25">
      <c r="B36" s="8">
        <v>5</v>
      </c>
      <c r="C36" s="9">
        <v>3.2</v>
      </c>
      <c r="D36" s="10">
        <v>4.4368999999999999E-2</v>
      </c>
      <c r="E36">
        <v>139724.9</v>
      </c>
      <c r="F36">
        <v>32113.500000000004</v>
      </c>
      <c r="H36">
        <f>E36*D36^2</f>
        <v>275.06357843490889</v>
      </c>
      <c r="I36">
        <f>F36*D36</f>
        <v>1424.8438815000002</v>
      </c>
    </row>
    <row r="37" spans="2:9" x14ac:dyDescent="0.25">
      <c r="B37" s="8">
        <v>4</v>
      </c>
      <c r="C37" s="9">
        <v>3.2</v>
      </c>
      <c r="D37" s="10">
        <v>3.6493999999999999E-2</v>
      </c>
      <c r="E37">
        <v>223601.62</v>
      </c>
      <c r="F37">
        <v>40982.9</v>
      </c>
      <c r="H37">
        <f t="shared" ref="H37:H40" si="4">E37*D37^2</f>
        <v>297.79532878509832</v>
      </c>
      <c r="I37">
        <f t="shared" ref="I37:I40" si="5">F37*D37</f>
        <v>1495.6299526</v>
      </c>
    </row>
    <row r="38" spans="2:9" x14ac:dyDescent="0.25">
      <c r="B38" s="8">
        <v>3</v>
      </c>
      <c r="C38" s="9">
        <v>3.2</v>
      </c>
      <c r="D38" s="10">
        <v>2.6464999999999999E-2</v>
      </c>
      <c r="E38">
        <v>223601.62</v>
      </c>
      <c r="F38">
        <v>30574.5</v>
      </c>
      <c r="H38">
        <f t="shared" si="4"/>
        <v>156.60973055188447</v>
      </c>
      <c r="I38">
        <f t="shared" si="5"/>
        <v>809.15414249999992</v>
      </c>
    </row>
    <row r="39" spans="2:9" x14ac:dyDescent="0.25">
      <c r="B39" s="8">
        <v>2</v>
      </c>
      <c r="C39" s="9">
        <v>3.2</v>
      </c>
      <c r="D39" s="10">
        <v>1.5050000000000001E-2</v>
      </c>
      <c r="E39">
        <v>223601.62</v>
      </c>
      <c r="F39">
        <v>20166.2</v>
      </c>
      <c r="H39">
        <f t="shared" si="4"/>
        <v>50.646325934050004</v>
      </c>
      <c r="I39">
        <f t="shared" si="5"/>
        <v>303.50131000000005</v>
      </c>
    </row>
    <row r="40" spans="2:9" x14ac:dyDescent="0.25">
      <c r="B40" s="11">
        <v>1</v>
      </c>
      <c r="C40" s="12">
        <v>3</v>
      </c>
      <c r="D40" s="13">
        <v>4.7190000000000001E-3</v>
      </c>
      <c r="E40">
        <v>239691.63</v>
      </c>
      <c r="F40">
        <v>10460</v>
      </c>
      <c r="H40">
        <f t="shared" si="4"/>
        <v>5.3376835604964299</v>
      </c>
      <c r="I40">
        <f t="shared" si="5"/>
        <v>49.36074</v>
      </c>
    </row>
    <row r="41" spans="2:9" x14ac:dyDescent="0.25">
      <c r="H41">
        <f>SUM(H36:H40)</f>
        <v>785.45264726643813</v>
      </c>
      <c r="I41">
        <f>SUM(I36:I40)</f>
        <v>4082.4900266000004</v>
      </c>
    </row>
    <row r="43" spans="2:9" x14ac:dyDescent="0.25">
      <c r="D43" s="10"/>
      <c r="F43" s="14" t="s">
        <v>15</v>
      </c>
      <c r="G43" s="15">
        <f>2*PI()*SQRT(H41/(9.81*I41))</f>
        <v>0.87991921649861293</v>
      </c>
    </row>
    <row r="44" spans="2:9" x14ac:dyDescent="0.25">
      <c r="D44" s="10"/>
    </row>
    <row r="45" spans="2:9" x14ac:dyDescent="0.25">
      <c r="D45" s="10"/>
    </row>
    <row r="46" spans="2:9" x14ac:dyDescent="0.25">
      <c r="D46" s="10"/>
    </row>
    <row r="47" spans="2:9" x14ac:dyDescent="0.25">
      <c r="D47" s="13"/>
    </row>
  </sheetData>
  <mergeCells count="3">
    <mergeCell ref="B1:G1"/>
    <mergeCell ref="D6:E6"/>
    <mergeCell ref="D15:E15"/>
  </mergeCells>
  <conditionalFormatting sqref="G8:G13 G17:G23">
    <cfRule type="cellIs" dxfId="0" priority="2" operator="greaterThan">
      <formula>1</formula>
    </cfRule>
  </conditionalFormatting>
  <pageMargins left="0.7" right="0.7" top="0.75" bottom="0.75" header="0.3" footer="0.3"/>
  <pageSetup orientation="portrait" horizontalDpi="1200" verticalDpi="1200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4DDF2A-5670-40AD-8980-CB274DEA67F1}">
  <dimension ref="B1:J67"/>
  <sheetViews>
    <sheetView showGridLines="0" tabSelected="1" topLeftCell="A52" workbookViewId="0">
      <selection activeCell="B59" sqref="B59:J67"/>
    </sheetView>
  </sheetViews>
  <sheetFormatPr baseColWidth="10" defaultColWidth="11.42578125" defaultRowHeight="15" x14ac:dyDescent="0.25"/>
  <cols>
    <col min="7" max="7" width="13" customWidth="1"/>
    <col min="10" max="10" width="12.42578125" customWidth="1"/>
  </cols>
  <sheetData>
    <row r="1" spans="2:10" x14ac:dyDescent="0.25">
      <c r="B1" s="36" t="s">
        <v>16</v>
      </c>
      <c r="C1" s="36"/>
      <c r="D1" s="36"/>
      <c r="E1" s="36"/>
      <c r="F1" s="36"/>
      <c r="G1" s="36"/>
      <c r="H1" s="36"/>
      <c r="I1" s="36"/>
      <c r="J1" s="36"/>
    </row>
    <row r="2" spans="2:10" x14ac:dyDescent="0.25">
      <c r="B2" s="3"/>
      <c r="C2" s="3"/>
      <c r="D2" s="3"/>
      <c r="E2" s="3"/>
      <c r="F2" s="3"/>
      <c r="G2" s="3"/>
      <c r="H2" s="3"/>
      <c r="I2" s="3"/>
      <c r="J2" s="3"/>
    </row>
    <row r="3" spans="2:10" x14ac:dyDescent="0.25">
      <c r="B3" s="3"/>
      <c r="C3" s="3"/>
      <c r="D3" s="3"/>
      <c r="E3" s="3"/>
      <c r="F3" s="3"/>
      <c r="G3" s="3"/>
      <c r="H3" s="3"/>
      <c r="I3" s="3"/>
      <c r="J3" s="3"/>
    </row>
    <row r="4" spans="2:10" ht="21.75" customHeight="1" x14ac:dyDescent="0.25">
      <c r="E4" s="37" t="s">
        <v>55</v>
      </c>
      <c r="F4" s="38"/>
      <c r="G4" s="39"/>
    </row>
    <row r="5" spans="2:10" ht="30" x14ac:dyDescent="0.25">
      <c r="B5" s="16" t="s">
        <v>17</v>
      </c>
      <c r="C5" s="16" t="s">
        <v>18</v>
      </c>
      <c r="D5" s="16" t="s">
        <v>19</v>
      </c>
      <c r="E5" s="17" t="s">
        <v>20</v>
      </c>
      <c r="F5" s="17" t="s">
        <v>21</v>
      </c>
      <c r="G5" s="17" t="s">
        <v>22</v>
      </c>
      <c r="H5" s="18" t="s">
        <v>23</v>
      </c>
      <c r="I5" s="17" t="s">
        <v>24</v>
      </c>
      <c r="J5" s="17" t="s">
        <v>25</v>
      </c>
    </row>
    <row r="6" spans="2:10" x14ac:dyDescent="0.25">
      <c r="B6" s="19">
        <v>6</v>
      </c>
      <c r="C6" s="19" t="s">
        <v>26</v>
      </c>
      <c r="D6" s="19" t="s">
        <v>27</v>
      </c>
      <c r="E6" s="19">
        <v>54.731999999999999</v>
      </c>
      <c r="F6" s="19">
        <v>54.186</v>
      </c>
      <c r="G6" s="19">
        <f>AVERAGE(E6:F6)</f>
        <v>54.459000000000003</v>
      </c>
      <c r="H6" s="19">
        <f>1.2*G6</f>
        <v>65.350800000000007</v>
      </c>
      <c r="I6" s="19">
        <f>MAX(E6:F6)</f>
        <v>54.731999999999999</v>
      </c>
      <c r="J6" s="20">
        <f>I6/G6</f>
        <v>1.0050129455186469</v>
      </c>
    </row>
    <row r="7" spans="2:10" x14ac:dyDescent="0.25">
      <c r="B7" s="19">
        <v>6</v>
      </c>
      <c r="C7" s="19" t="s">
        <v>26</v>
      </c>
      <c r="D7" s="19" t="s">
        <v>28</v>
      </c>
      <c r="E7" s="19">
        <v>59.795999999999999</v>
      </c>
      <c r="F7" s="19">
        <v>50.07</v>
      </c>
      <c r="G7" s="19">
        <f>AVERAGE(E7:F7)</f>
        <v>54.933</v>
      </c>
      <c r="H7" s="19">
        <f t="shared" ref="H7:H8" si="0">1.2*G7</f>
        <v>65.919600000000003</v>
      </c>
      <c r="I7" s="19">
        <f t="shared" ref="I7:I8" si="1">MAX(E7:F7)</f>
        <v>59.795999999999999</v>
      </c>
      <c r="J7" s="20">
        <f t="shared" ref="J7:J8" si="2">I7/G7</f>
        <v>1.0885260226093605</v>
      </c>
    </row>
    <row r="8" spans="2:10" x14ac:dyDescent="0.25">
      <c r="B8" s="19">
        <v>6</v>
      </c>
      <c r="C8" s="19" t="s">
        <v>26</v>
      </c>
      <c r="D8" s="19" t="s">
        <v>29</v>
      </c>
      <c r="E8" s="19">
        <v>49.668999999999997</v>
      </c>
      <c r="F8" s="19">
        <v>58.301000000000002</v>
      </c>
      <c r="G8" s="19">
        <f>AVERAGE(E8:F8)</f>
        <v>53.984999999999999</v>
      </c>
      <c r="H8" s="19">
        <f t="shared" si="0"/>
        <v>64.781999999999996</v>
      </c>
      <c r="I8" s="19">
        <f t="shared" si="1"/>
        <v>58.301000000000002</v>
      </c>
      <c r="J8" s="20">
        <f t="shared" si="2"/>
        <v>1.0799481337408541</v>
      </c>
    </row>
    <row r="9" spans="2:10" ht="30" x14ac:dyDescent="0.25">
      <c r="B9" s="16" t="s">
        <v>17</v>
      </c>
      <c r="C9" s="16" t="s">
        <v>18</v>
      </c>
      <c r="D9" s="16" t="s">
        <v>19</v>
      </c>
      <c r="E9" s="17" t="s">
        <v>30</v>
      </c>
      <c r="F9" s="17" t="s">
        <v>31</v>
      </c>
      <c r="G9" s="17" t="s">
        <v>22</v>
      </c>
      <c r="H9" s="18" t="s">
        <v>23</v>
      </c>
      <c r="I9" s="17" t="s">
        <v>24</v>
      </c>
      <c r="J9" s="17" t="s">
        <v>25</v>
      </c>
    </row>
    <row r="10" spans="2:10" x14ac:dyDescent="0.25">
      <c r="B10" s="19">
        <v>6</v>
      </c>
      <c r="C10" s="19" t="s">
        <v>32</v>
      </c>
      <c r="D10" s="19" t="s">
        <v>33</v>
      </c>
      <c r="E10" s="19">
        <v>52.04</v>
      </c>
      <c r="F10" s="19">
        <v>52.584000000000003</v>
      </c>
      <c r="G10" s="19">
        <f>AVERAGE(E10:F10)</f>
        <v>52.311999999999998</v>
      </c>
      <c r="H10" s="19">
        <f>1.2*G10</f>
        <v>62.774399999999993</v>
      </c>
      <c r="I10" s="19">
        <f>MAX(E10:F10)</f>
        <v>52.584000000000003</v>
      </c>
      <c r="J10" s="20">
        <f>I10/G10</f>
        <v>1.0051995717999695</v>
      </c>
    </row>
    <row r="11" spans="2:10" x14ac:dyDescent="0.25">
      <c r="B11" s="19">
        <v>6</v>
      </c>
      <c r="C11" s="19" t="s">
        <v>32</v>
      </c>
      <c r="D11" s="19" t="s">
        <v>34</v>
      </c>
      <c r="E11" s="19">
        <v>47.075000000000003</v>
      </c>
      <c r="F11" s="19">
        <v>57.612000000000002</v>
      </c>
      <c r="G11" s="19">
        <f>AVERAGE(E11:F11)</f>
        <v>52.343500000000006</v>
      </c>
      <c r="H11" s="19">
        <f t="shared" ref="H11:H12" si="3">1.2*G11</f>
        <v>62.812200000000004</v>
      </c>
      <c r="I11" s="19">
        <f t="shared" ref="I11:I12" si="4">MAX(E11:F11)</f>
        <v>57.612000000000002</v>
      </c>
      <c r="J11" s="20">
        <f t="shared" ref="J11:J12" si="5">I11/G11</f>
        <v>1.1006524210264883</v>
      </c>
    </row>
    <row r="12" spans="2:10" x14ac:dyDescent="0.25">
      <c r="B12" s="19">
        <v>6</v>
      </c>
      <c r="C12" s="19" t="s">
        <v>32</v>
      </c>
      <c r="D12" s="19" t="s">
        <v>35</v>
      </c>
      <c r="E12" s="19">
        <v>57.005000000000003</v>
      </c>
      <c r="F12" s="19">
        <v>47.462000000000003</v>
      </c>
      <c r="G12" s="19">
        <f>AVERAGE(E12:F12)</f>
        <v>52.233500000000006</v>
      </c>
      <c r="H12" s="19">
        <f t="shared" si="3"/>
        <v>62.680200000000006</v>
      </c>
      <c r="I12" s="19">
        <f t="shared" si="4"/>
        <v>57.005000000000003</v>
      </c>
      <c r="J12" s="20">
        <f t="shared" si="5"/>
        <v>1.0913494213483683</v>
      </c>
    </row>
    <row r="15" spans="2:10" ht="21.75" customHeight="1" x14ac:dyDescent="0.25">
      <c r="E15" s="37" t="s">
        <v>53</v>
      </c>
      <c r="F15" s="38"/>
      <c r="G15" s="39"/>
    </row>
    <row r="16" spans="2:10" ht="30" x14ac:dyDescent="0.25">
      <c r="B16" s="16" t="s">
        <v>17</v>
      </c>
      <c r="C16" s="16" t="s">
        <v>18</v>
      </c>
      <c r="D16" s="16" t="s">
        <v>19</v>
      </c>
      <c r="E16" s="17" t="s">
        <v>20</v>
      </c>
      <c r="F16" s="17" t="s">
        <v>21</v>
      </c>
      <c r="G16" s="17" t="s">
        <v>22</v>
      </c>
      <c r="H16" s="18" t="s">
        <v>23</v>
      </c>
      <c r="I16" s="17" t="s">
        <v>24</v>
      </c>
      <c r="J16" s="17" t="s">
        <v>25</v>
      </c>
    </row>
    <row r="17" spans="2:10" x14ac:dyDescent="0.25">
      <c r="B17" s="19">
        <v>5</v>
      </c>
      <c r="C17" s="19" t="s">
        <v>26</v>
      </c>
      <c r="D17" s="19" t="s">
        <v>27</v>
      </c>
      <c r="E17" s="19">
        <v>49.613999999999997</v>
      </c>
      <c r="F17" s="19">
        <v>49.220999999999997</v>
      </c>
      <c r="G17" s="19">
        <f>AVERAGE(E17:F17)</f>
        <v>49.417499999999997</v>
      </c>
      <c r="H17" s="19">
        <f>1.2*G17</f>
        <v>59.300999999999995</v>
      </c>
      <c r="I17" s="19">
        <f>MAX(E17:F17)</f>
        <v>49.613999999999997</v>
      </c>
      <c r="J17" s="20">
        <f>I17/G17</f>
        <v>1.0039763241766582</v>
      </c>
    </row>
    <row r="18" spans="2:10" x14ac:dyDescent="0.25">
      <c r="B18" s="19">
        <v>5</v>
      </c>
      <c r="C18" s="19" t="s">
        <v>26</v>
      </c>
      <c r="D18" s="19" t="s">
        <v>28</v>
      </c>
      <c r="E18" s="19">
        <v>54.232999999999997</v>
      </c>
      <c r="F18" s="19">
        <v>45.457000000000001</v>
      </c>
      <c r="G18" s="19">
        <f>AVERAGE(E18:F18)</f>
        <v>49.844999999999999</v>
      </c>
      <c r="H18" s="19">
        <f t="shared" ref="H18:H19" si="6">1.2*G18</f>
        <v>59.813999999999993</v>
      </c>
      <c r="I18" s="19">
        <f t="shared" ref="I18:I19" si="7">MAX(E18:F18)</f>
        <v>54.232999999999997</v>
      </c>
      <c r="J18" s="20">
        <f t="shared" ref="J18:J19" si="8">I18/G18</f>
        <v>1.0880329019961881</v>
      </c>
    </row>
    <row r="19" spans="2:10" x14ac:dyDescent="0.25">
      <c r="B19" s="19">
        <v>5</v>
      </c>
      <c r="C19" s="19" t="s">
        <v>26</v>
      </c>
      <c r="D19" s="19" t="s">
        <v>29</v>
      </c>
      <c r="E19" s="19">
        <v>44.996000000000002</v>
      </c>
      <c r="F19" s="19">
        <v>52.984999999999999</v>
      </c>
      <c r="G19" s="19">
        <f>AVERAGE(E19:F19)</f>
        <v>48.990499999999997</v>
      </c>
      <c r="H19" s="19">
        <f t="shared" si="6"/>
        <v>58.788599999999995</v>
      </c>
      <c r="I19" s="19">
        <f t="shared" si="7"/>
        <v>52.984999999999999</v>
      </c>
      <c r="J19" s="20">
        <f t="shared" si="8"/>
        <v>1.0815362162051827</v>
      </c>
    </row>
    <row r="20" spans="2:10" ht="30" x14ac:dyDescent="0.25">
      <c r="B20" s="16" t="s">
        <v>17</v>
      </c>
      <c r="C20" s="16" t="s">
        <v>18</v>
      </c>
      <c r="D20" s="16" t="s">
        <v>19</v>
      </c>
      <c r="E20" s="17" t="s">
        <v>30</v>
      </c>
      <c r="F20" s="17" t="s">
        <v>31</v>
      </c>
      <c r="G20" s="17" t="s">
        <v>22</v>
      </c>
      <c r="H20" s="18" t="s">
        <v>23</v>
      </c>
      <c r="I20" s="17" t="s">
        <v>24</v>
      </c>
      <c r="J20" s="17" t="s">
        <v>25</v>
      </c>
    </row>
    <row r="21" spans="2:10" x14ac:dyDescent="0.25">
      <c r="B21" s="19">
        <v>5</v>
      </c>
      <c r="C21" s="19" t="s">
        <v>32</v>
      </c>
      <c r="D21" s="19" t="s">
        <v>33</v>
      </c>
      <c r="E21" s="19">
        <v>47.286000000000001</v>
      </c>
      <c r="F21" s="19">
        <v>47.786999999999999</v>
      </c>
      <c r="G21" s="19">
        <f>AVERAGE(E21:F21)</f>
        <v>47.536500000000004</v>
      </c>
      <c r="H21" s="19">
        <f>1.2*G21</f>
        <v>57.043800000000005</v>
      </c>
      <c r="I21" s="19">
        <f>MAX(E21:F21)</f>
        <v>47.786999999999999</v>
      </c>
      <c r="J21" s="20">
        <f>I21/G21</f>
        <v>1.00526963491212</v>
      </c>
    </row>
    <row r="22" spans="2:10" x14ac:dyDescent="0.25">
      <c r="B22" s="19">
        <v>5</v>
      </c>
      <c r="C22" s="19" t="s">
        <v>32</v>
      </c>
      <c r="D22" s="19" t="s">
        <v>34</v>
      </c>
      <c r="E22" s="19">
        <v>42.756</v>
      </c>
      <c r="F22" s="19">
        <v>52.426000000000002</v>
      </c>
      <c r="G22" s="19">
        <f>AVERAGE(E22:F22)</f>
        <v>47.591000000000001</v>
      </c>
      <c r="H22" s="19">
        <f t="shared" ref="H22:H23" si="9">1.2*G22</f>
        <v>57.109200000000001</v>
      </c>
      <c r="I22" s="19">
        <f t="shared" ref="I22:I23" si="10">MAX(E22:F22)</f>
        <v>52.426000000000002</v>
      </c>
      <c r="J22" s="20">
        <f t="shared" ref="J22:J23" si="11">I22/G22</f>
        <v>1.1015948393603834</v>
      </c>
    </row>
    <row r="23" spans="2:10" x14ac:dyDescent="0.25">
      <c r="B23" s="19">
        <v>5</v>
      </c>
      <c r="C23" s="19" t="s">
        <v>32</v>
      </c>
      <c r="D23" s="19" t="s">
        <v>35</v>
      </c>
      <c r="E23" s="19">
        <v>51.814999999999998</v>
      </c>
      <c r="F23" s="19">
        <v>43.148000000000003</v>
      </c>
      <c r="G23" s="19">
        <f>AVERAGE(E23:F23)</f>
        <v>47.481499999999997</v>
      </c>
      <c r="H23" s="19">
        <f t="shared" si="9"/>
        <v>56.977799999999995</v>
      </c>
      <c r="I23" s="19">
        <f t="shared" si="10"/>
        <v>51.814999999999998</v>
      </c>
      <c r="J23" s="20">
        <f t="shared" si="11"/>
        <v>1.0912671250908248</v>
      </c>
    </row>
    <row r="26" spans="2:10" ht="21.75" customHeight="1" x14ac:dyDescent="0.25">
      <c r="E26" s="37" t="s">
        <v>54</v>
      </c>
      <c r="F26" s="38"/>
      <c r="G26" s="39"/>
    </row>
    <row r="27" spans="2:10" ht="30" x14ac:dyDescent="0.25">
      <c r="B27" s="16" t="s">
        <v>17</v>
      </c>
      <c r="C27" s="16" t="s">
        <v>18</v>
      </c>
      <c r="D27" s="16" t="s">
        <v>19</v>
      </c>
      <c r="E27" s="17" t="s">
        <v>20</v>
      </c>
      <c r="F27" s="17" t="s">
        <v>21</v>
      </c>
      <c r="G27" s="17" t="s">
        <v>22</v>
      </c>
      <c r="H27" s="18" t="s">
        <v>23</v>
      </c>
      <c r="I27" s="17" t="s">
        <v>24</v>
      </c>
      <c r="J27" s="17" t="s">
        <v>25</v>
      </c>
    </row>
    <row r="28" spans="2:10" x14ac:dyDescent="0.25">
      <c r="B28" s="19">
        <v>4</v>
      </c>
      <c r="C28" s="19" t="s">
        <v>26</v>
      </c>
      <c r="D28" s="19" t="s">
        <v>27</v>
      </c>
      <c r="E28" s="19">
        <v>42.268999999999998</v>
      </c>
      <c r="F28" s="19">
        <v>42.02</v>
      </c>
      <c r="G28" s="19">
        <f>AVERAGE(E28:F28)</f>
        <v>42.144500000000001</v>
      </c>
      <c r="H28" s="19">
        <f>1.2*G28</f>
        <v>50.573399999999999</v>
      </c>
      <c r="I28" s="19">
        <f>MAX(E28:F28)</f>
        <v>42.268999999999998</v>
      </c>
      <c r="J28" s="20">
        <f>I28/G28</f>
        <v>1.0029541221274425</v>
      </c>
    </row>
    <row r="29" spans="2:10" x14ac:dyDescent="0.25">
      <c r="B29" s="19">
        <v>4</v>
      </c>
      <c r="C29" s="19" t="s">
        <v>26</v>
      </c>
      <c r="D29" s="19" t="s">
        <v>28</v>
      </c>
      <c r="E29" s="19">
        <v>46.231000000000002</v>
      </c>
      <c r="F29" s="19">
        <v>38.783999999999999</v>
      </c>
      <c r="G29" s="19">
        <f>AVERAGE(E29:F29)</f>
        <v>42.5075</v>
      </c>
      <c r="H29" s="19">
        <f t="shared" ref="H29:H30" si="12">1.2*G29</f>
        <v>51.009</v>
      </c>
      <c r="I29" s="19">
        <f t="shared" ref="I29:I30" si="13">MAX(E29:F29)</f>
        <v>46.231000000000002</v>
      </c>
      <c r="J29" s="20">
        <f t="shared" ref="J29:J30" si="14">I29/G29</f>
        <v>1.087596306534141</v>
      </c>
    </row>
    <row r="30" spans="2:10" x14ac:dyDescent="0.25">
      <c r="B30" s="19">
        <v>4</v>
      </c>
      <c r="C30" s="19" t="s">
        <v>26</v>
      </c>
      <c r="D30" s="19" t="s">
        <v>29</v>
      </c>
      <c r="E30" s="19">
        <v>38.308</v>
      </c>
      <c r="F30" s="19">
        <v>45.256999999999998</v>
      </c>
      <c r="G30" s="19">
        <f>AVERAGE(E30:F30)</f>
        <v>41.782499999999999</v>
      </c>
      <c r="H30" s="19">
        <f t="shared" si="12"/>
        <v>50.138999999999996</v>
      </c>
      <c r="I30" s="19">
        <f t="shared" si="13"/>
        <v>45.256999999999998</v>
      </c>
      <c r="J30" s="20">
        <f t="shared" si="14"/>
        <v>1.0831568240291989</v>
      </c>
    </row>
    <row r="31" spans="2:10" ht="30" x14ac:dyDescent="0.25">
      <c r="B31" s="16" t="s">
        <v>17</v>
      </c>
      <c r="C31" s="16" t="s">
        <v>18</v>
      </c>
      <c r="D31" s="16" t="s">
        <v>19</v>
      </c>
      <c r="E31" s="17" t="s">
        <v>30</v>
      </c>
      <c r="F31" s="17" t="s">
        <v>31</v>
      </c>
      <c r="G31" s="17" t="s">
        <v>22</v>
      </c>
      <c r="H31" s="18" t="s">
        <v>23</v>
      </c>
      <c r="I31" s="17" t="s">
        <v>24</v>
      </c>
      <c r="J31" s="17" t="s">
        <v>25</v>
      </c>
    </row>
    <row r="32" spans="2:10" x14ac:dyDescent="0.25">
      <c r="B32" s="19">
        <v>4</v>
      </c>
      <c r="C32" s="19" t="s">
        <v>32</v>
      </c>
      <c r="D32" s="19" t="s">
        <v>33</v>
      </c>
      <c r="E32" s="19">
        <v>40.380000000000003</v>
      </c>
      <c r="F32" s="19">
        <v>40.85</v>
      </c>
      <c r="G32" s="19">
        <f>AVERAGE(E32:F32)</f>
        <v>40.615000000000002</v>
      </c>
      <c r="H32" s="19">
        <f>1.2*G32</f>
        <v>48.738</v>
      </c>
      <c r="I32" s="19">
        <f>MAX(E32:F32)</f>
        <v>40.85</v>
      </c>
      <c r="J32" s="20">
        <f>I32/G32</f>
        <v>1.0057860396405269</v>
      </c>
    </row>
    <row r="33" spans="2:10" x14ac:dyDescent="0.25">
      <c r="B33" s="19">
        <v>4</v>
      </c>
      <c r="C33" s="19" t="s">
        <v>32</v>
      </c>
      <c r="D33" s="19" t="s">
        <v>34</v>
      </c>
      <c r="E33" s="19">
        <v>36.496000000000002</v>
      </c>
      <c r="F33" s="19">
        <v>44.837000000000003</v>
      </c>
      <c r="G33" s="19">
        <f>AVERAGE(E33:F33)</f>
        <v>40.666499999999999</v>
      </c>
      <c r="H33" s="19">
        <f t="shared" ref="H33:H34" si="15">1.2*G33</f>
        <v>48.799799999999998</v>
      </c>
      <c r="I33" s="19">
        <f t="shared" ref="I33" si="16">MAX(E33:F33)</f>
        <v>44.837000000000003</v>
      </c>
      <c r="J33" s="20">
        <f t="shared" ref="J33:J34" si="17">I33/G33</f>
        <v>1.1025536989905698</v>
      </c>
    </row>
    <row r="34" spans="2:10" x14ac:dyDescent="0.25">
      <c r="B34" s="19">
        <v>4</v>
      </c>
      <c r="C34" s="19" t="s">
        <v>32</v>
      </c>
      <c r="D34" s="19" t="s">
        <v>35</v>
      </c>
      <c r="E34" s="19">
        <v>44.265000000000001</v>
      </c>
      <c r="F34" s="19">
        <v>36.862000000000002</v>
      </c>
      <c r="G34" s="19">
        <f>AVERAGE(E34:F34)</f>
        <v>40.563500000000005</v>
      </c>
      <c r="H34" s="19">
        <f t="shared" si="15"/>
        <v>48.676200000000001</v>
      </c>
      <c r="I34" s="19">
        <f>MAX(E34:F34)</f>
        <v>44.265000000000001</v>
      </c>
      <c r="J34" s="20">
        <f t="shared" si="17"/>
        <v>1.0912519876243421</v>
      </c>
    </row>
    <row r="37" spans="2:10" ht="21.75" customHeight="1" x14ac:dyDescent="0.25">
      <c r="E37" s="37" t="s">
        <v>56</v>
      </c>
      <c r="F37" s="38"/>
      <c r="G37" s="39"/>
    </row>
    <row r="38" spans="2:10" ht="30" x14ac:dyDescent="0.25">
      <c r="B38" s="16" t="s">
        <v>17</v>
      </c>
      <c r="C38" s="16" t="s">
        <v>18</v>
      </c>
      <c r="D38" s="16" t="s">
        <v>19</v>
      </c>
      <c r="E38" s="17" t="s">
        <v>20</v>
      </c>
      <c r="F38" s="17" t="s">
        <v>21</v>
      </c>
      <c r="G38" s="17" t="s">
        <v>22</v>
      </c>
      <c r="H38" s="18" t="s">
        <v>23</v>
      </c>
      <c r="I38" s="17" t="s">
        <v>24</v>
      </c>
      <c r="J38" s="17" t="s">
        <v>25</v>
      </c>
    </row>
    <row r="39" spans="2:10" x14ac:dyDescent="0.25">
      <c r="B39" s="19">
        <v>3</v>
      </c>
      <c r="C39" s="19" t="s">
        <v>26</v>
      </c>
      <c r="D39" s="19" t="s">
        <v>27</v>
      </c>
      <c r="E39" s="19">
        <v>32.648000000000003</v>
      </c>
      <c r="F39" s="19">
        <v>32.536999999999999</v>
      </c>
      <c r="G39" s="19">
        <f>AVERAGE(E39:F39)</f>
        <v>32.592500000000001</v>
      </c>
      <c r="H39" s="19">
        <f>1.2*G39</f>
        <v>39.110999999999997</v>
      </c>
      <c r="I39" s="19">
        <f>MAX(E39:F39)</f>
        <v>32.648000000000003</v>
      </c>
      <c r="J39" s="20">
        <f>I39/G39</f>
        <v>1.001702845746721</v>
      </c>
    </row>
    <row r="40" spans="2:10" x14ac:dyDescent="0.25">
      <c r="B40" s="19">
        <v>3</v>
      </c>
      <c r="C40" s="19" t="s">
        <v>26</v>
      </c>
      <c r="D40" s="19" t="s">
        <v>28</v>
      </c>
      <c r="E40" s="19">
        <v>35.731999999999999</v>
      </c>
      <c r="F40" s="19">
        <v>30.01</v>
      </c>
      <c r="G40" s="19">
        <f>AVERAGE(E40:F40)</f>
        <v>32.871000000000002</v>
      </c>
      <c r="H40" s="19">
        <f t="shared" ref="H40:H41" si="18">1.2*G40</f>
        <v>39.4452</v>
      </c>
      <c r="I40" s="19">
        <f t="shared" ref="I40:I41" si="19">MAX(E40:F40)</f>
        <v>35.731999999999999</v>
      </c>
      <c r="J40" s="20">
        <f t="shared" ref="J40:J41" si="20">I40/G40</f>
        <v>1.0870372060478841</v>
      </c>
    </row>
    <row r="41" spans="2:10" x14ac:dyDescent="0.25">
      <c r="B41" s="19">
        <v>3</v>
      </c>
      <c r="C41" s="19" t="s">
        <v>26</v>
      </c>
      <c r="D41" s="19" t="s">
        <v>29</v>
      </c>
      <c r="E41" s="19">
        <v>29.564</v>
      </c>
      <c r="F41" s="19">
        <v>35.064999999999998</v>
      </c>
      <c r="G41" s="19">
        <f>AVERAGE(E41:F41)</f>
        <v>32.314499999999995</v>
      </c>
      <c r="H41" s="19">
        <f t="shared" si="18"/>
        <v>38.777399999999993</v>
      </c>
      <c r="I41" s="19">
        <f t="shared" si="19"/>
        <v>35.064999999999998</v>
      </c>
      <c r="J41" s="20">
        <f t="shared" si="20"/>
        <v>1.0851165885283698</v>
      </c>
    </row>
    <row r="42" spans="2:10" ht="30" x14ac:dyDescent="0.25">
      <c r="B42" s="16" t="s">
        <v>17</v>
      </c>
      <c r="C42" s="16" t="s">
        <v>18</v>
      </c>
      <c r="D42" s="16" t="s">
        <v>19</v>
      </c>
      <c r="E42" s="17" t="s">
        <v>30</v>
      </c>
      <c r="F42" s="17" t="s">
        <v>31</v>
      </c>
      <c r="G42" s="17" t="s">
        <v>22</v>
      </c>
      <c r="H42" s="18" t="s">
        <v>23</v>
      </c>
      <c r="I42" s="17" t="s">
        <v>24</v>
      </c>
      <c r="J42" s="17" t="s">
        <v>25</v>
      </c>
    </row>
    <row r="43" spans="2:10" x14ac:dyDescent="0.25">
      <c r="B43" s="19">
        <v>3</v>
      </c>
      <c r="C43" s="19" t="s">
        <v>32</v>
      </c>
      <c r="D43" s="19" t="s">
        <v>33</v>
      </c>
      <c r="E43" s="19">
        <v>31.273</v>
      </c>
      <c r="F43" s="19">
        <v>31.689</v>
      </c>
      <c r="G43" s="19">
        <f>AVERAGE(E43:F43)</f>
        <v>31.481000000000002</v>
      </c>
      <c r="H43" s="19">
        <f>1.2*G43</f>
        <v>37.777200000000001</v>
      </c>
      <c r="I43" s="19">
        <f>MAX(E43:F43)</f>
        <v>31.689</v>
      </c>
      <c r="J43" s="20">
        <f>I43/G43</f>
        <v>1.0066071598742099</v>
      </c>
    </row>
    <row r="44" spans="2:10" x14ac:dyDescent="0.25">
      <c r="B44" s="19">
        <v>3</v>
      </c>
      <c r="C44" s="19" t="s">
        <v>32</v>
      </c>
      <c r="D44" s="19" t="s">
        <v>34</v>
      </c>
      <c r="E44" s="19">
        <v>28.297999999999998</v>
      </c>
      <c r="F44" s="19">
        <v>34.801000000000002</v>
      </c>
      <c r="G44" s="19">
        <f>AVERAGE(E44:F44)</f>
        <v>31.549500000000002</v>
      </c>
      <c r="H44" s="19">
        <f t="shared" ref="H44:H45" si="21">1.2*G44</f>
        <v>37.859400000000001</v>
      </c>
      <c r="I44" s="19">
        <f t="shared" ref="I44" si="22">MAX(E44:F44)</f>
        <v>34.801000000000002</v>
      </c>
      <c r="J44" s="20">
        <f t="shared" ref="J44:J45" si="23">I44/G44</f>
        <v>1.1030602703687855</v>
      </c>
    </row>
    <row r="45" spans="2:10" x14ac:dyDescent="0.25">
      <c r="B45" s="19">
        <v>3</v>
      </c>
      <c r="C45" s="19" t="s">
        <v>32</v>
      </c>
      <c r="D45" s="19" t="s">
        <v>35</v>
      </c>
      <c r="E45" s="19">
        <v>34.298000000000002</v>
      </c>
      <c r="F45" s="19">
        <v>28.577000000000002</v>
      </c>
      <c r="G45" s="19">
        <f>AVERAGE(E45:F45)</f>
        <v>31.4375</v>
      </c>
      <c r="H45" s="19">
        <f t="shared" si="21"/>
        <v>37.725000000000001</v>
      </c>
      <c r="I45" s="19">
        <f>MAX(E45:F45)</f>
        <v>34.298000000000002</v>
      </c>
      <c r="J45" s="20">
        <f t="shared" si="23"/>
        <v>1.0909900596421471</v>
      </c>
    </row>
    <row r="48" spans="2:10" ht="21.75" customHeight="1" x14ac:dyDescent="0.25">
      <c r="E48" s="37" t="s">
        <v>57</v>
      </c>
      <c r="F48" s="38"/>
      <c r="G48" s="39"/>
    </row>
    <row r="49" spans="2:10" ht="30" x14ac:dyDescent="0.25">
      <c r="B49" s="16" t="s">
        <v>17</v>
      </c>
      <c r="C49" s="16" t="s">
        <v>18</v>
      </c>
      <c r="D49" s="16" t="s">
        <v>19</v>
      </c>
      <c r="E49" s="17" t="s">
        <v>20</v>
      </c>
      <c r="F49" s="17" t="s">
        <v>21</v>
      </c>
      <c r="G49" s="17" t="s">
        <v>22</v>
      </c>
      <c r="H49" s="18" t="s">
        <v>23</v>
      </c>
      <c r="I49" s="17" t="s">
        <v>24</v>
      </c>
      <c r="J49" s="17" t="s">
        <v>25</v>
      </c>
    </row>
    <row r="50" spans="2:10" x14ac:dyDescent="0.25">
      <c r="B50" s="19">
        <v>2</v>
      </c>
      <c r="C50" s="19" t="s">
        <v>26</v>
      </c>
      <c r="D50" s="19" t="s">
        <v>27</v>
      </c>
      <c r="E50" s="19">
        <v>21.457000000000001</v>
      </c>
      <c r="F50" s="19">
        <v>21.457999999999998</v>
      </c>
      <c r="G50" s="19">
        <f>AVERAGE(E50:F50)</f>
        <v>21.4575</v>
      </c>
      <c r="H50" s="19">
        <f>1.2*G50</f>
        <v>25.748999999999999</v>
      </c>
      <c r="I50" s="19">
        <f>MAX(E50:F50)</f>
        <v>21.457999999999998</v>
      </c>
      <c r="J50" s="20">
        <f>I50/G50</f>
        <v>1.0000233018758009</v>
      </c>
    </row>
    <row r="51" spans="2:10" x14ac:dyDescent="0.25">
      <c r="B51" s="19">
        <v>2</v>
      </c>
      <c r="C51" s="19" t="s">
        <v>26</v>
      </c>
      <c r="D51" s="19" t="s">
        <v>28</v>
      </c>
      <c r="E51" s="19">
        <v>23.497</v>
      </c>
      <c r="F51" s="19">
        <v>19.773</v>
      </c>
      <c r="G51" s="19">
        <f>AVERAGE(E51:F51)</f>
        <v>21.634999999999998</v>
      </c>
      <c r="H51" s="19">
        <f t="shared" ref="H51:H52" si="24">1.2*G51</f>
        <v>25.961999999999996</v>
      </c>
      <c r="I51" s="19">
        <f t="shared" ref="I51:I52" si="25">MAX(E51:F51)</f>
        <v>23.497</v>
      </c>
      <c r="J51" s="20">
        <f t="shared" ref="J51:J52" si="26">I51/G51</f>
        <v>1.0860642477467068</v>
      </c>
    </row>
    <row r="52" spans="2:10" x14ac:dyDescent="0.25">
      <c r="B52" s="19">
        <v>2</v>
      </c>
      <c r="C52" s="19" t="s">
        <v>26</v>
      </c>
      <c r="D52" s="19" t="s">
        <v>29</v>
      </c>
      <c r="E52" s="19">
        <v>19.402999999999999</v>
      </c>
      <c r="F52" s="19">
        <v>23.143000000000001</v>
      </c>
      <c r="G52" s="19">
        <f>AVERAGE(E52:F52)</f>
        <v>21.273</v>
      </c>
      <c r="H52" s="19">
        <f t="shared" si="24"/>
        <v>25.5276</v>
      </c>
      <c r="I52" s="19">
        <f t="shared" si="25"/>
        <v>23.143000000000001</v>
      </c>
      <c r="J52" s="20">
        <f t="shared" si="26"/>
        <v>1.0879048559206506</v>
      </c>
    </row>
    <row r="53" spans="2:10" ht="30" x14ac:dyDescent="0.25">
      <c r="B53" s="16" t="s">
        <v>17</v>
      </c>
      <c r="C53" s="16" t="s">
        <v>18</v>
      </c>
      <c r="D53" s="16" t="s">
        <v>19</v>
      </c>
      <c r="E53" s="17" t="s">
        <v>30</v>
      </c>
      <c r="F53" s="17" t="s">
        <v>31</v>
      </c>
      <c r="G53" s="17" t="s">
        <v>22</v>
      </c>
      <c r="H53" s="18" t="s">
        <v>23</v>
      </c>
      <c r="I53" s="17" t="s">
        <v>24</v>
      </c>
      <c r="J53" s="17" t="s">
        <v>25</v>
      </c>
    </row>
    <row r="54" spans="2:10" x14ac:dyDescent="0.25">
      <c r="B54" s="19">
        <v>2</v>
      </c>
      <c r="C54" s="19" t="s">
        <v>32</v>
      </c>
      <c r="D54" s="19" t="s">
        <v>33</v>
      </c>
      <c r="E54" s="19">
        <v>20.625</v>
      </c>
      <c r="F54" s="19">
        <v>20.96</v>
      </c>
      <c r="G54" s="19">
        <f>AVERAGE(E54:F54)</f>
        <v>20.7925</v>
      </c>
      <c r="H54" s="19">
        <f>1.2*G54</f>
        <v>24.951000000000001</v>
      </c>
      <c r="I54" s="19">
        <f>MAX(E54:F54)</f>
        <v>20.96</v>
      </c>
      <c r="J54" s="20">
        <f>I54/G54</f>
        <v>1.0080557893471205</v>
      </c>
    </row>
    <row r="55" spans="2:10" x14ac:dyDescent="0.25">
      <c r="B55" s="19">
        <v>2</v>
      </c>
      <c r="C55" s="19" t="s">
        <v>32</v>
      </c>
      <c r="D55" s="19" t="s">
        <v>34</v>
      </c>
      <c r="E55" s="19">
        <v>28.617000000000001</v>
      </c>
      <c r="F55" s="19">
        <v>23.033999999999999</v>
      </c>
      <c r="G55" s="19">
        <f>AVERAGE(E55:F55)</f>
        <v>25.825499999999998</v>
      </c>
      <c r="H55" s="19">
        <f t="shared" ref="H55:H56" si="27">1.2*G55</f>
        <v>30.990599999999997</v>
      </c>
      <c r="I55" s="19">
        <f t="shared" ref="I55" si="28">MAX(E55:F55)</f>
        <v>28.617000000000001</v>
      </c>
      <c r="J55" s="20">
        <f t="shared" ref="J55:J56" si="29">I55/G55</f>
        <v>1.1080908404483942</v>
      </c>
    </row>
    <row r="56" spans="2:10" x14ac:dyDescent="0.25">
      <c r="B56" s="19">
        <v>2</v>
      </c>
      <c r="C56" s="19" t="s">
        <v>32</v>
      </c>
      <c r="D56" s="19" t="s">
        <v>35</v>
      </c>
      <c r="E56" s="19">
        <v>22.632999999999999</v>
      </c>
      <c r="F56" s="19">
        <v>18.887</v>
      </c>
      <c r="G56" s="19">
        <f>AVERAGE(E56:F56)</f>
        <v>20.759999999999998</v>
      </c>
      <c r="H56" s="19">
        <f t="shared" si="27"/>
        <v>24.911999999999995</v>
      </c>
      <c r="I56" s="19">
        <f>MAX(E56:F56)</f>
        <v>22.632999999999999</v>
      </c>
      <c r="J56" s="20">
        <f t="shared" si="29"/>
        <v>1.0902215799614645</v>
      </c>
    </row>
    <row r="59" spans="2:10" ht="21.75" customHeight="1" x14ac:dyDescent="0.25">
      <c r="E59" s="37" t="s">
        <v>58</v>
      </c>
      <c r="F59" s="38"/>
      <c r="G59" s="39"/>
    </row>
    <row r="60" spans="2:10" ht="30" x14ac:dyDescent="0.25">
      <c r="B60" s="16" t="s">
        <v>17</v>
      </c>
      <c r="C60" s="16" t="s">
        <v>18</v>
      </c>
      <c r="D60" s="16" t="s">
        <v>19</v>
      </c>
      <c r="E60" s="17" t="s">
        <v>20</v>
      </c>
      <c r="F60" s="17" t="s">
        <v>21</v>
      </c>
      <c r="G60" s="17" t="s">
        <v>22</v>
      </c>
      <c r="H60" s="18" t="s">
        <v>23</v>
      </c>
      <c r="I60" s="17" t="s">
        <v>24</v>
      </c>
      <c r="J60" s="17" t="s">
        <v>25</v>
      </c>
    </row>
    <row r="61" spans="2:10" x14ac:dyDescent="0.25">
      <c r="B61" s="19">
        <v>1</v>
      </c>
      <c r="C61" s="19" t="s">
        <v>26</v>
      </c>
      <c r="D61" s="19" t="s">
        <v>27</v>
      </c>
      <c r="E61" s="19">
        <v>10.085000000000001</v>
      </c>
      <c r="F61" s="19">
        <v>10.151999999999999</v>
      </c>
      <c r="G61" s="19">
        <f>AVERAGE(E61:F61)</f>
        <v>10.118500000000001</v>
      </c>
      <c r="H61" s="19">
        <f>1.2*G61</f>
        <v>12.142200000000001</v>
      </c>
      <c r="I61" s="19">
        <f>MAX(E61:F61)</f>
        <v>10.151999999999999</v>
      </c>
      <c r="J61" s="20">
        <f>I61/G61</f>
        <v>1.003310767406236</v>
      </c>
    </row>
    <row r="62" spans="2:10" x14ac:dyDescent="0.25">
      <c r="B62" s="19">
        <v>1</v>
      </c>
      <c r="C62" s="19" t="s">
        <v>26</v>
      </c>
      <c r="D62" s="19" t="s">
        <v>28</v>
      </c>
      <c r="E62" s="19">
        <v>11.06</v>
      </c>
      <c r="F62" s="19">
        <v>9.3439999999999994</v>
      </c>
      <c r="G62" s="19">
        <f>AVERAGE(E62:F62)</f>
        <v>10.202</v>
      </c>
      <c r="H62" s="19">
        <f t="shared" ref="H62:H63" si="30">1.2*G62</f>
        <v>12.2424</v>
      </c>
      <c r="I62" s="19">
        <f t="shared" ref="I62:I63" si="31">MAX(E62:F62)</f>
        <v>11.06</v>
      </c>
      <c r="J62" s="20">
        <f t="shared" ref="J62:J63" si="32">I62/G62</f>
        <v>1.0841011566359537</v>
      </c>
    </row>
    <row r="63" spans="2:10" x14ac:dyDescent="0.25">
      <c r="B63" s="19">
        <v>1</v>
      </c>
      <c r="C63" s="19" t="s">
        <v>26</v>
      </c>
      <c r="D63" s="19" t="s">
        <v>29</v>
      </c>
      <c r="E63" s="19">
        <v>9.11</v>
      </c>
      <c r="F63" s="19">
        <v>10.961</v>
      </c>
      <c r="G63" s="19">
        <f>AVERAGE(E63:F63)</f>
        <v>10.035499999999999</v>
      </c>
      <c r="H63" s="19">
        <f t="shared" si="30"/>
        <v>12.042599999999998</v>
      </c>
      <c r="I63" s="19">
        <f t="shared" si="31"/>
        <v>10.961</v>
      </c>
      <c r="J63" s="20">
        <f t="shared" si="32"/>
        <v>1.0922226097354393</v>
      </c>
    </row>
    <row r="64" spans="2:10" ht="30" x14ac:dyDescent="0.25">
      <c r="B64" s="16" t="s">
        <v>17</v>
      </c>
      <c r="C64" s="16" t="s">
        <v>18</v>
      </c>
      <c r="D64" s="16" t="s">
        <v>19</v>
      </c>
      <c r="E64" s="17" t="s">
        <v>30</v>
      </c>
      <c r="F64" s="17" t="s">
        <v>31</v>
      </c>
      <c r="G64" s="17" t="s">
        <v>22</v>
      </c>
      <c r="H64" s="18" t="s">
        <v>23</v>
      </c>
      <c r="I64" s="17" t="s">
        <v>24</v>
      </c>
      <c r="J64" s="17" t="s">
        <v>25</v>
      </c>
    </row>
    <row r="65" spans="2:10" x14ac:dyDescent="0.25">
      <c r="B65" s="19">
        <v>1</v>
      </c>
      <c r="C65" s="19" t="s">
        <v>32</v>
      </c>
      <c r="D65" s="19" t="s">
        <v>33</v>
      </c>
      <c r="E65" s="40">
        <v>9.7560000000000002</v>
      </c>
      <c r="F65" s="40">
        <v>9.6980000000000004</v>
      </c>
      <c r="G65" s="19">
        <f>AVERAGE(E65:F65)</f>
        <v>9.7270000000000003</v>
      </c>
      <c r="H65" s="19">
        <f>1.2*G65</f>
        <v>11.6724</v>
      </c>
      <c r="I65" s="19">
        <f>MAX(E65:F65)</f>
        <v>9.7560000000000002</v>
      </c>
      <c r="J65" s="20">
        <f>I65/G65</f>
        <v>1.0029813920016448</v>
      </c>
    </row>
    <row r="66" spans="2:10" x14ac:dyDescent="0.25">
      <c r="B66" s="19">
        <v>1</v>
      </c>
      <c r="C66" s="19" t="s">
        <v>32</v>
      </c>
      <c r="D66" s="19" t="s">
        <v>34</v>
      </c>
      <c r="E66" s="19">
        <v>8.7989999999999995</v>
      </c>
      <c r="F66" s="19">
        <v>10.962</v>
      </c>
      <c r="G66" s="19">
        <f>AVERAGE(E66:F66)</f>
        <v>9.8804999999999996</v>
      </c>
      <c r="H66" s="19">
        <f t="shared" ref="H66:H67" si="33">1.2*G66</f>
        <v>11.856599999999998</v>
      </c>
      <c r="I66" s="19">
        <f t="shared" ref="I66" si="34">MAX(E66:F66)</f>
        <v>10.962</v>
      </c>
      <c r="J66" s="20">
        <f t="shared" ref="J66:J67" si="35">I66/G66</f>
        <v>1.1094580233793836</v>
      </c>
    </row>
    <row r="67" spans="2:10" x14ac:dyDescent="0.25">
      <c r="B67" s="19">
        <v>1</v>
      </c>
      <c r="C67" s="19" t="s">
        <v>32</v>
      </c>
      <c r="D67" s="19" t="s">
        <v>35</v>
      </c>
      <c r="E67" s="19">
        <v>10.712999999999999</v>
      </c>
      <c r="F67" s="19">
        <v>8.9740000000000002</v>
      </c>
      <c r="G67" s="19">
        <f>AVERAGE(E67:F67)</f>
        <v>9.8434999999999988</v>
      </c>
      <c r="H67" s="19">
        <f t="shared" si="33"/>
        <v>11.812199999999999</v>
      </c>
      <c r="I67" s="19">
        <f>MAX(E67:F67)</f>
        <v>10.712999999999999</v>
      </c>
      <c r="J67" s="20">
        <f t="shared" si="35"/>
        <v>1.0883324020927516</v>
      </c>
    </row>
  </sheetData>
  <mergeCells count="7">
    <mergeCell ref="E48:G48"/>
    <mergeCell ref="E59:G59"/>
    <mergeCell ref="B1:J1"/>
    <mergeCell ref="E4:G4"/>
    <mergeCell ref="E15:G15"/>
    <mergeCell ref="E26:G26"/>
    <mergeCell ref="E37:G37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6F4D8-A83F-42D8-BE7C-55BB1EDA5424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C62CB-C66B-4437-B2A4-DCB0D04FA085}">
  <dimension ref="C4:M13"/>
  <sheetViews>
    <sheetView workbookViewId="0">
      <selection activeCell="I17" sqref="I17"/>
    </sheetView>
  </sheetViews>
  <sheetFormatPr baseColWidth="10" defaultRowHeight="15" x14ac:dyDescent="0.25"/>
  <sheetData>
    <row r="4" spans="3:13" x14ac:dyDescent="0.25">
      <c r="C4" s="25" t="s">
        <v>37</v>
      </c>
      <c r="D4" s="25"/>
      <c r="E4" s="25"/>
      <c r="F4" s="25"/>
      <c r="G4" s="25"/>
      <c r="I4" s="25" t="s">
        <v>38</v>
      </c>
      <c r="J4" s="25"/>
      <c r="K4" s="25"/>
      <c r="L4" s="25"/>
      <c r="M4" s="25"/>
    </row>
    <row r="5" spans="3:13" x14ac:dyDescent="0.25">
      <c r="C5" s="21" t="s">
        <v>39</v>
      </c>
      <c r="D5" s="21" t="s">
        <v>40</v>
      </c>
      <c r="E5" s="21" t="s">
        <v>41</v>
      </c>
      <c r="F5" s="21" t="s">
        <v>42</v>
      </c>
      <c r="G5" s="22" t="s">
        <v>43</v>
      </c>
      <c r="I5" s="21" t="s">
        <v>42</v>
      </c>
      <c r="J5" s="22" t="s">
        <v>43</v>
      </c>
    </row>
    <row r="6" spans="3:13" x14ac:dyDescent="0.25">
      <c r="C6" s="23"/>
      <c r="D6" s="23" t="s">
        <v>36</v>
      </c>
      <c r="E6" s="23"/>
      <c r="F6" s="23" t="s">
        <v>44</v>
      </c>
      <c r="G6" s="24" t="s">
        <v>44</v>
      </c>
      <c r="I6" s="23" t="s">
        <v>44</v>
      </c>
      <c r="J6" s="24" t="s">
        <v>44</v>
      </c>
    </row>
    <row r="7" spans="3:13" x14ac:dyDescent="0.25">
      <c r="C7" s="1" t="s">
        <v>52</v>
      </c>
      <c r="D7" s="1">
        <v>20.5</v>
      </c>
      <c r="E7" s="1" t="s">
        <v>46</v>
      </c>
      <c r="F7" s="1">
        <v>45.0595</v>
      </c>
      <c r="G7" s="1">
        <v>45.0595</v>
      </c>
      <c r="I7">
        <f>F7</f>
        <v>45.0595</v>
      </c>
      <c r="J7">
        <f>G7</f>
        <v>45.0595</v>
      </c>
    </row>
    <row r="8" spans="3:13" x14ac:dyDescent="0.25">
      <c r="C8" t="s">
        <v>45</v>
      </c>
      <c r="D8">
        <v>17.100000000000001</v>
      </c>
      <c r="E8" t="s">
        <v>46</v>
      </c>
      <c r="F8" s="1">
        <v>54.3827</v>
      </c>
      <c r="G8" s="1">
        <v>54.3827</v>
      </c>
      <c r="I8">
        <f>F8+I7</f>
        <v>99.4422</v>
      </c>
      <c r="J8">
        <f>G8+J7</f>
        <v>99.4422</v>
      </c>
    </row>
    <row r="9" spans="3:13" x14ac:dyDescent="0.25">
      <c r="C9" t="s">
        <v>47</v>
      </c>
      <c r="D9">
        <v>13.9</v>
      </c>
      <c r="E9" t="s">
        <v>46</v>
      </c>
      <c r="F9" s="1">
        <v>44.323500000000003</v>
      </c>
      <c r="G9" s="1">
        <v>44.323500000000003</v>
      </c>
      <c r="I9">
        <f t="shared" ref="I9:I12" si="0">F9+I8</f>
        <v>143.76570000000001</v>
      </c>
      <c r="J9">
        <f t="shared" ref="J9:J12" si="1">G9+J8</f>
        <v>143.76570000000001</v>
      </c>
    </row>
    <row r="10" spans="3:13" x14ac:dyDescent="0.25">
      <c r="C10" t="s">
        <v>48</v>
      </c>
      <c r="D10">
        <v>10.7</v>
      </c>
      <c r="E10" t="s">
        <v>46</v>
      </c>
      <c r="F10" s="1">
        <v>34.264200000000002</v>
      </c>
      <c r="G10" s="1">
        <v>34.264200000000002</v>
      </c>
      <c r="I10">
        <f t="shared" si="0"/>
        <v>178.0299</v>
      </c>
      <c r="J10">
        <f t="shared" si="1"/>
        <v>178.0299</v>
      </c>
    </row>
    <row r="11" spans="3:13" x14ac:dyDescent="0.25">
      <c r="C11" t="s">
        <v>49</v>
      </c>
      <c r="D11">
        <v>7.5</v>
      </c>
      <c r="E11" t="s">
        <v>46</v>
      </c>
      <c r="F11" s="1">
        <v>24.204999999999998</v>
      </c>
      <c r="G11" s="1">
        <v>24.204999999999998</v>
      </c>
      <c r="I11">
        <f t="shared" si="0"/>
        <v>202.23489999999998</v>
      </c>
      <c r="J11">
        <f t="shared" si="1"/>
        <v>202.23489999999998</v>
      </c>
    </row>
    <row r="12" spans="3:13" x14ac:dyDescent="0.25">
      <c r="C12" t="s">
        <v>50</v>
      </c>
      <c r="D12">
        <v>4.3</v>
      </c>
      <c r="E12" t="s">
        <v>46</v>
      </c>
      <c r="F12" s="1">
        <v>14.6648</v>
      </c>
      <c r="G12" s="1">
        <v>14.6648</v>
      </c>
      <c r="I12">
        <f t="shared" si="0"/>
        <v>216.8997</v>
      </c>
      <c r="J12">
        <f t="shared" si="1"/>
        <v>216.8997</v>
      </c>
    </row>
    <row r="13" spans="3:13" x14ac:dyDescent="0.25">
      <c r="C13" t="s">
        <v>51</v>
      </c>
      <c r="D13">
        <v>0</v>
      </c>
      <c r="E13" t="s">
        <v>46</v>
      </c>
      <c r="F13">
        <v>0</v>
      </c>
      <c r="G13">
        <v>0</v>
      </c>
      <c r="I13">
        <v>0</v>
      </c>
    </row>
  </sheetData>
  <mergeCells count="2">
    <mergeCell ref="C4:G4"/>
    <mergeCell ref="I4:M4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AD73B64CA7D3C408527B772B7045975" ma:contentTypeVersion="3" ma:contentTypeDescription="Crear nuevo documento." ma:contentTypeScope="" ma:versionID="9108304dcae70b29795b69a9a60bd1f6">
  <xsd:schema xmlns:xsd="http://www.w3.org/2001/XMLSchema" xmlns:xs="http://www.w3.org/2001/XMLSchema" xmlns:p="http://schemas.microsoft.com/office/2006/metadata/properties" xmlns:ns2="4ae7ac10-860d-43b5-86dc-0139dba8ec95" targetNamespace="http://schemas.microsoft.com/office/2006/metadata/properties" ma:root="true" ma:fieldsID="4d41b37e4e97be214590bcb9fa22a653" ns2:_="">
    <xsd:import namespace="4ae7ac10-860d-43b5-86dc-0139dba8ec9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e7ac10-860d-43b5-86dc-0139dba8ec9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8851F44-9852-4B63-9C4D-CE92C8CA42E3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C1350F5B-1CFB-4AC9-92B5-48A4BFFB2E1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8893D4B-2D55-4C77-8CA6-C48162A2C5A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ae7ac10-860d-43b5-86dc-0139dba8ec9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Hoja3</vt:lpstr>
      <vt:lpstr>Hoja4</vt:lpstr>
      <vt:lpstr>Hoja2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Arcadia Ingeniería</dc:creator>
  <cp:keywords/>
  <dc:description/>
  <cp:lastModifiedBy>Marlon Ivan Carreto Rivera</cp:lastModifiedBy>
  <cp:revision/>
  <dcterms:created xsi:type="dcterms:W3CDTF">2025-06-12T23:11:11Z</dcterms:created>
  <dcterms:modified xsi:type="dcterms:W3CDTF">2025-06-28T23:10:45Z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0x0101001AD73B64CA7D3C408527B772B7045975</vt:lpwstr>
  </property>
</Properties>
</file>