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rea\OneDrive\Documentos\INGENIERIA\ETABS\VAQUERAS\2do parcial\"/>
    </mc:Choice>
  </mc:AlternateContent>
  <xr:revisionPtr revIDLastSave="0" documentId="13_ncr:1_{A938B6EB-0D45-41F7-A3A9-111D4D0535D2}" xr6:coauthVersionLast="47" xr6:coauthVersionMax="47" xr10:uidLastSave="{00000000-0000-0000-0000-000000000000}"/>
  <bookViews>
    <workbookView xWindow="-110" yWindow="-110" windowWidth="25820" windowHeight="15500" xr2:uid="{C982B30A-221F-4FF5-A0CE-39C1FB7A7A23}"/>
  </bookViews>
  <sheets>
    <sheet name="DERIVAS" sheetId="1" r:id="rId1"/>
    <sheet name="Hoja1" sheetId="3" r:id="rId2"/>
    <sheet name="TF-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4" i="1" l="1"/>
  <c r="F135" i="1"/>
  <c r="F132" i="1"/>
  <c r="F133" i="1" s="1"/>
  <c r="F131" i="1"/>
  <c r="E135" i="1"/>
  <c r="E134" i="1"/>
  <c r="E133" i="1"/>
  <c r="E132" i="1"/>
  <c r="E131" i="1"/>
  <c r="K118" i="1" l="1"/>
  <c r="G118" i="1"/>
  <c r="D118" i="1"/>
  <c r="E118" i="1" s="1"/>
  <c r="K117" i="1"/>
  <c r="G117" i="1"/>
  <c r="D117" i="1"/>
  <c r="E117" i="1" s="1"/>
  <c r="K116" i="1"/>
  <c r="G116" i="1"/>
  <c r="D116" i="1"/>
  <c r="E116" i="1" s="1"/>
  <c r="K115" i="1"/>
  <c r="G115" i="1"/>
  <c r="D115" i="1"/>
  <c r="E115" i="1" s="1"/>
  <c r="K114" i="1"/>
  <c r="G114" i="1"/>
  <c r="D114" i="1"/>
  <c r="E114" i="1" s="1"/>
  <c r="K113" i="1"/>
  <c r="M113" i="1" s="1"/>
  <c r="G113" i="1"/>
  <c r="D113" i="1"/>
  <c r="E113" i="1" s="1"/>
  <c r="K103" i="1"/>
  <c r="G103" i="1"/>
  <c r="D103" i="1"/>
  <c r="E103" i="1" s="1"/>
  <c r="K102" i="1"/>
  <c r="G102" i="1"/>
  <c r="D102" i="1"/>
  <c r="E102" i="1" s="1"/>
  <c r="K101" i="1"/>
  <c r="G101" i="1"/>
  <c r="D101" i="1"/>
  <c r="E101" i="1" s="1"/>
  <c r="K100" i="1"/>
  <c r="G100" i="1"/>
  <c r="D100" i="1"/>
  <c r="E100" i="1" s="1"/>
  <c r="K99" i="1"/>
  <c r="G99" i="1"/>
  <c r="I99" i="1" s="1"/>
  <c r="D99" i="1"/>
  <c r="E99" i="1" s="1"/>
  <c r="K98" i="1"/>
  <c r="M98" i="1" s="1"/>
  <c r="G98" i="1"/>
  <c r="D98" i="1"/>
  <c r="E98" i="1" s="1"/>
  <c r="K89" i="1"/>
  <c r="G89" i="1"/>
  <c r="D89" i="1"/>
  <c r="E89" i="1" s="1"/>
  <c r="K88" i="1"/>
  <c r="G88" i="1"/>
  <c r="D88" i="1"/>
  <c r="E88" i="1" s="1"/>
  <c r="K87" i="1"/>
  <c r="G87" i="1"/>
  <c r="D87" i="1"/>
  <c r="E87" i="1" s="1"/>
  <c r="K86" i="1"/>
  <c r="G86" i="1"/>
  <c r="D86" i="1"/>
  <c r="E86" i="1" s="1"/>
  <c r="K85" i="1"/>
  <c r="G85" i="1"/>
  <c r="D85" i="1"/>
  <c r="E85" i="1" s="1"/>
  <c r="K84" i="1"/>
  <c r="G84" i="1"/>
  <c r="D84" i="1"/>
  <c r="E84" i="1" s="1"/>
  <c r="K75" i="1"/>
  <c r="M75" i="1" s="1"/>
  <c r="G75" i="1"/>
  <c r="D75" i="1"/>
  <c r="E75" i="1" s="1"/>
  <c r="K74" i="1"/>
  <c r="G74" i="1"/>
  <c r="D74" i="1"/>
  <c r="E74" i="1" s="1"/>
  <c r="K73" i="1"/>
  <c r="G73" i="1"/>
  <c r="D73" i="1"/>
  <c r="E73" i="1" s="1"/>
  <c r="K72" i="1"/>
  <c r="G72" i="1"/>
  <c r="D72" i="1"/>
  <c r="E72" i="1" s="1"/>
  <c r="K71" i="1"/>
  <c r="G71" i="1"/>
  <c r="D71" i="1"/>
  <c r="E71" i="1" s="1"/>
  <c r="K70" i="1"/>
  <c r="M70" i="1" s="1"/>
  <c r="G70" i="1"/>
  <c r="I70" i="1" s="1"/>
  <c r="D70" i="1"/>
  <c r="E70" i="1" s="1"/>
  <c r="K61" i="1"/>
  <c r="G61" i="1"/>
  <c r="D61" i="1"/>
  <c r="E61" i="1" s="1"/>
  <c r="K60" i="1"/>
  <c r="G60" i="1"/>
  <c r="D60" i="1"/>
  <c r="E60" i="1" s="1"/>
  <c r="K59" i="1"/>
  <c r="G59" i="1"/>
  <c r="D59" i="1"/>
  <c r="E59" i="1" s="1"/>
  <c r="K58" i="1"/>
  <c r="G58" i="1"/>
  <c r="D58" i="1"/>
  <c r="E58" i="1" s="1"/>
  <c r="K57" i="1"/>
  <c r="G57" i="1"/>
  <c r="D57" i="1"/>
  <c r="E57" i="1" s="1"/>
  <c r="K56" i="1"/>
  <c r="M56" i="1" s="1"/>
  <c r="G56" i="1"/>
  <c r="D56" i="1"/>
  <c r="E56" i="1" s="1"/>
  <c r="K46" i="1"/>
  <c r="G46" i="1"/>
  <c r="D46" i="1"/>
  <c r="E46" i="1" s="1"/>
  <c r="K45" i="1"/>
  <c r="G45" i="1"/>
  <c r="D45" i="1"/>
  <c r="E45" i="1" s="1"/>
  <c r="K44" i="1"/>
  <c r="G44" i="1"/>
  <c r="D44" i="1"/>
  <c r="E44" i="1" s="1"/>
  <c r="K43" i="1"/>
  <c r="G43" i="1"/>
  <c r="D43" i="1"/>
  <c r="E43" i="1" s="1"/>
  <c r="K42" i="1"/>
  <c r="G42" i="1"/>
  <c r="D42" i="1"/>
  <c r="E42" i="1" s="1"/>
  <c r="K41" i="1"/>
  <c r="M41" i="1" s="1"/>
  <c r="G41" i="1"/>
  <c r="D41" i="1"/>
  <c r="E41" i="1" s="1"/>
  <c r="K28" i="1"/>
  <c r="G28" i="1"/>
  <c r="D28" i="1"/>
  <c r="E28" i="1" s="1"/>
  <c r="M28" i="1" s="1"/>
  <c r="K27" i="1"/>
  <c r="G27" i="1"/>
  <c r="D27" i="1"/>
  <c r="E27" i="1" s="1"/>
  <c r="K26" i="1"/>
  <c r="G26" i="1"/>
  <c r="D26" i="1"/>
  <c r="E26" i="1" s="1"/>
  <c r="M26" i="1" s="1"/>
  <c r="K25" i="1"/>
  <c r="G25" i="1"/>
  <c r="D25" i="1"/>
  <c r="E25" i="1" s="1"/>
  <c r="K24" i="1"/>
  <c r="G24" i="1"/>
  <c r="D24" i="1"/>
  <c r="E24" i="1" s="1"/>
  <c r="M24" i="1" s="1"/>
  <c r="K23" i="1"/>
  <c r="M23" i="1" s="1"/>
  <c r="G23" i="1"/>
  <c r="D23" i="1"/>
  <c r="E23" i="1" s="1"/>
  <c r="I114" i="1" l="1"/>
  <c r="M114" i="1"/>
  <c r="I115" i="1"/>
  <c r="M115" i="1"/>
  <c r="I116" i="1"/>
  <c r="M116" i="1"/>
  <c r="I117" i="1"/>
  <c r="M117" i="1"/>
  <c r="I118" i="1"/>
  <c r="I113" i="1"/>
  <c r="M118" i="1"/>
  <c r="H114" i="1"/>
  <c r="H116" i="1"/>
  <c r="H118" i="1"/>
  <c r="L114" i="1"/>
  <c r="L116" i="1"/>
  <c r="L118" i="1"/>
  <c r="H113" i="1"/>
  <c r="H115" i="1"/>
  <c r="H117" i="1"/>
  <c r="L113" i="1"/>
  <c r="L115" i="1"/>
  <c r="L117" i="1"/>
  <c r="M99" i="1"/>
  <c r="I100" i="1"/>
  <c r="M100" i="1"/>
  <c r="I101" i="1"/>
  <c r="M101" i="1"/>
  <c r="I102" i="1"/>
  <c r="M102" i="1"/>
  <c r="I103" i="1"/>
  <c r="I98" i="1"/>
  <c r="M103" i="1"/>
  <c r="H98" i="1"/>
  <c r="H100" i="1"/>
  <c r="H102" i="1"/>
  <c r="L98" i="1"/>
  <c r="L100" i="1"/>
  <c r="L102" i="1"/>
  <c r="H99" i="1"/>
  <c r="H101" i="1"/>
  <c r="H103" i="1"/>
  <c r="L99" i="1"/>
  <c r="L101" i="1"/>
  <c r="L103" i="1"/>
  <c r="I88" i="1"/>
  <c r="M88" i="1"/>
  <c r="I89" i="1"/>
  <c r="I84" i="1"/>
  <c r="M89" i="1"/>
  <c r="M84" i="1"/>
  <c r="I85" i="1"/>
  <c r="M85" i="1"/>
  <c r="I86" i="1"/>
  <c r="M86" i="1"/>
  <c r="I87" i="1"/>
  <c r="M87" i="1"/>
  <c r="H85" i="1"/>
  <c r="H87" i="1"/>
  <c r="H89" i="1"/>
  <c r="L85" i="1"/>
  <c r="L87" i="1"/>
  <c r="L89" i="1"/>
  <c r="H84" i="1"/>
  <c r="H86" i="1"/>
  <c r="H88" i="1"/>
  <c r="L84" i="1"/>
  <c r="L86" i="1"/>
  <c r="L88" i="1"/>
  <c r="I71" i="1"/>
  <c r="M71" i="1"/>
  <c r="I72" i="1"/>
  <c r="M72" i="1"/>
  <c r="I73" i="1"/>
  <c r="M73" i="1"/>
  <c r="I74" i="1"/>
  <c r="M74" i="1"/>
  <c r="I75" i="1"/>
  <c r="H70" i="1"/>
  <c r="H72" i="1"/>
  <c r="H74" i="1"/>
  <c r="L70" i="1"/>
  <c r="L72" i="1"/>
  <c r="L74" i="1"/>
  <c r="H71" i="1"/>
  <c r="H73" i="1"/>
  <c r="H75" i="1"/>
  <c r="L71" i="1"/>
  <c r="L73" i="1"/>
  <c r="L75" i="1"/>
  <c r="I57" i="1"/>
  <c r="M57" i="1"/>
  <c r="I58" i="1"/>
  <c r="M58" i="1"/>
  <c r="I59" i="1"/>
  <c r="M59" i="1"/>
  <c r="I60" i="1"/>
  <c r="M60" i="1"/>
  <c r="I61" i="1"/>
  <c r="I56" i="1"/>
  <c r="M61" i="1"/>
  <c r="H57" i="1"/>
  <c r="H59" i="1"/>
  <c r="H61" i="1"/>
  <c r="L57" i="1"/>
  <c r="L59" i="1"/>
  <c r="L61" i="1"/>
  <c r="H56" i="1"/>
  <c r="H58" i="1"/>
  <c r="H60" i="1"/>
  <c r="L56" i="1"/>
  <c r="L58" i="1"/>
  <c r="L60" i="1"/>
  <c r="I42" i="1"/>
  <c r="M42" i="1"/>
  <c r="I43" i="1"/>
  <c r="M43" i="1"/>
  <c r="I44" i="1"/>
  <c r="M44" i="1"/>
  <c r="I45" i="1"/>
  <c r="M45" i="1"/>
  <c r="I46" i="1"/>
  <c r="I41" i="1"/>
  <c r="M46" i="1"/>
  <c r="H42" i="1"/>
  <c r="H44" i="1"/>
  <c r="H46" i="1"/>
  <c r="L42" i="1"/>
  <c r="L44" i="1"/>
  <c r="L46" i="1"/>
  <c r="H41" i="1"/>
  <c r="H43" i="1"/>
  <c r="H45" i="1"/>
  <c r="L41" i="1"/>
  <c r="L43" i="1"/>
  <c r="L45" i="1"/>
  <c r="I24" i="1"/>
  <c r="L24" i="1"/>
  <c r="I25" i="1"/>
  <c r="L25" i="1"/>
  <c r="I26" i="1"/>
  <c r="L26" i="1"/>
  <c r="I27" i="1"/>
  <c r="M27" i="1"/>
  <c r="I28" i="1"/>
  <c r="I23" i="1"/>
  <c r="L28" i="1"/>
  <c r="H23" i="1"/>
  <c r="H25" i="1"/>
  <c r="H27" i="1"/>
  <c r="L23" i="1"/>
  <c r="L27" i="1"/>
  <c r="M25" i="1"/>
  <c r="H24" i="1"/>
  <c r="H26" i="1"/>
  <c r="H28" i="1"/>
  <c r="K7" i="1"/>
  <c r="G7" i="1"/>
  <c r="D7" i="1"/>
  <c r="E7" i="1" s="1"/>
  <c r="T6" i="3"/>
  <c r="T7" i="3"/>
  <c r="T8" i="3"/>
  <c r="T9" i="3"/>
  <c r="T5" i="3"/>
  <c r="T17" i="3"/>
  <c r="R39" i="3"/>
  <c r="U39" i="3" s="1"/>
  <c r="O39" i="3"/>
  <c r="R38" i="3"/>
  <c r="V38" i="3" s="1"/>
  <c r="O38" i="3"/>
  <c r="R37" i="3"/>
  <c r="T37" i="3" s="1"/>
  <c r="O37" i="3"/>
  <c r="R36" i="3"/>
  <c r="V36" i="3" s="1"/>
  <c r="O36" i="3"/>
  <c r="R35" i="3"/>
  <c r="V35" i="3" s="1"/>
  <c r="O35" i="3"/>
  <c r="R29" i="3"/>
  <c r="S29" i="3" s="1"/>
  <c r="O29" i="3"/>
  <c r="R28" i="3"/>
  <c r="V28" i="3" s="1"/>
  <c r="O28" i="3"/>
  <c r="R27" i="3"/>
  <c r="S27" i="3" s="1"/>
  <c r="O27" i="3"/>
  <c r="R26" i="3"/>
  <c r="U26" i="3" s="1"/>
  <c r="O26" i="3"/>
  <c r="R25" i="3"/>
  <c r="V25" i="3" s="1"/>
  <c r="O25" i="3"/>
  <c r="V19" i="3"/>
  <c r="R19" i="3"/>
  <c r="U19" i="3" s="1"/>
  <c r="O19" i="3"/>
  <c r="R18" i="3"/>
  <c r="V18" i="3" s="1"/>
  <c r="O18" i="3"/>
  <c r="R17" i="3"/>
  <c r="V17" i="3" s="1"/>
  <c r="O17" i="3"/>
  <c r="R16" i="3"/>
  <c r="V16" i="3" s="1"/>
  <c r="O16" i="3"/>
  <c r="R15" i="3"/>
  <c r="V15" i="3" s="1"/>
  <c r="O15" i="3"/>
  <c r="R9" i="3"/>
  <c r="R8" i="3"/>
  <c r="R7" i="3"/>
  <c r="S7" i="3" s="1"/>
  <c r="R6" i="3"/>
  <c r="R5" i="3"/>
  <c r="C16" i="3"/>
  <c r="C17" i="3"/>
  <c r="C18" i="3"/>
  <c r="C19" i="3"/>
  <c r="C15" i="3"/>
  <c r="C26" i="3"/>
  <c r="C27" i="3"/>
  <c r="C28" i="3"/>
  <c r="C29" i="3"/>
  <c r="C25" i="3"/>
  <c r="C36" i="3"/>
  <c r="C37" i="3"/>
  <c r="C38" i="3"/>
  <c r="C39" i="3"/>
  <c r="C35" i="3"/>
  <c r="F39" i="3"/>
  <c r="I39" i="3" s="1"/>
  <c r="F38" i="3"/>
  <c r="J38" i="3" s="1"/>
  <c r="F37" i="3"/>
  <c r="J37" i="3" s="1"/>
  <c r="F36" i="3"/>
  <c r="I36" i="3" s="1"/>
  <c r="F35" i="3"/>
  <c r="J35" i="3" s="1"/>
  <c r="F29" i="3"/>
  <c r="H29" i="3" s="1"/>
  <c r="F28" i="3"/>
  <c r="H28" i="3" s="1"/>
  <c r="F27" i="3"/>
  <c r="H27" i="3" s="1"/>
  <c r="F26" i="3"/>
  <c r="H26" i="3" s="1"/>
  <c r="F25" i="3"/>
  <c r="H25" i="3" s="1"/>
  <c r="F19" i="3"/>
  <c r="G19" i="3" s="1"/>
  <c r="F18" i="3"/>
  <c r="H18" i="3" s="1"/>
  <c r="F17" i="3"/>
  <c r="H17" i="3" s="1"/>
  <c r="F16" i="3"/>
  <c r="H16" i="3" s="1"/>
  <c r="F15" i="3"/>
  <c r="H15" i="3" s="1"/>
  <c r="F5" i="3"/>
  <c r="H5" i="3" s="1"/>
  <c r="F9" i="3"/>
  <c r="F8" i="3"/>
  <c r="F7" i="3"/>
  <c r="F6" i="3"/>
  <c r="F31" i="2"/>
  <c r="F11" i="2"/>
  <c r="I7" i="1" l="1"/>
  <c r="M7" i="1"/>
  <c r="H7" i="1"/>
  <c r="L7" i="1"/>
  <c r="T15" i="3"/>
  <c r="T19" i="3"/>
  <c r="T18" i="3"/>
  <c r="V39" i="3"/>
  <c r="V29" i="3"/>
  <c r="U29" i="3"/>
  <c r="T16" i="3"/>
  <c r="T29" i="3"/>
  <c r="S19" i="3"/>
  <c r="T28" i="3"/>
  <c r="T27" i="3"/>
  <c r="T25" i="3"/>
  <c r="S16" i="3"/>
  <c r="U16" i="3"/>
  <c r="V26" i="3"/>
  <c r="U37" i="3"/>
  <c r="V37" i="3"/>
  <c r="T26" i="3"/>
  <c r="T35" i="3"/>
  <c r="S37" i="3"/>
  <c r="J39" i="3"/>
  <c r="T39" i="3"/>
  <c r="T38" i="3"/>
  <c r="T36" i="3"/>
  <c r="S17" i="3"/>
  <c r="U27" i="3"/>
  <c r="S35" i="3"/>
  <c r="V27" i="3"/>
  <c r="U17" i="3"/>
  <c r="S25" i="3"/>
  <c r="U35" i="3"/>
  <c r="S38" i="3"/>
  <c r="S5" i="3"/>
  <c r="S15" i="3"/>
  <c r="U25" i="3"/>
  <c r="S28" i="3"/>
  <c r="U38" i="3"/>
  <c r="U15" i="3"/>
  <c r="S18" i="3"/>
  <c r="U28" i="3"/>
  <c r="S36" i="3"/>
  <c r="S6" i="3"/>
  <c r="U18" i="3"/>
  <c r="S26" i="3"/>
  <c r="U36" i="3"/>
  <c r="S39" i="3"/>
  <c r="S8" i="3"/>
  <c r="S9" i="3"/>
  <c r="I25" i="3"/>
  <c r="I26" i="3"/>
  <c r="G5" i="3"/>
  <c r="I29" i="3"/>
  <c r="J29" i="3"/>
  <c r="I28" i="3"/>
  <c r="J28" i="3"/>
  <c r="I27" i="3"/>
  <c r="J27" i="3"/>
  <c r="J26" i="3"/>
  <c r="J25" i="3"/>
  <c r="J19" i="3"/>
  <c r="I19" i="3"/>
  <c r="J18" i="3"/>
  <c r="I18" i="3"/>
  <c r="J17" i="3"/>
  <c r="I17" i="3"/>
  <c r="J16" i="3"/>
  <c r="I16" i="3"/>
  <c r="I15" i="3"/>
  <c r="J15" i="3"/>
  <c r="G36" i="3"/>
  <c r="H36" i="3"/>
  <c r="J36" i="3"/>
  <c r="G35" i="3"/>
  <c r="H35" i="3"/>
  <c r="I35" i="3"/>
  <c r="G37" i="3"/>
  <c r="H37" i="3"/>
  <c r="I37" i="3"/>
  <c r="G38" i="3"/>
  <c r="H38" i="3"/>
  <c r="I38" i="3"/>
  <c r="G39" i="3"/>
  <c r="H39" i="3"/>
  <c r="H19" i="3"/>
  <c r="G25" i="3"/>
  <c r="G26" i="3"/>
  <c r="G27" i="3"/>
  <c r="G28" i="3"/>
  <c r="G29" i="3"/>
  <c r="G15" i="3"/>
  <c r="G16" i="3"/>
  <c r="G17" i="3"/>
  <c r="G18" i="3"/>
  <c r="H9" i="3"/>
  <c r="G9" i="3"/>
  <c r="H8" i="3"/>
  <c r="G8" i="3"/>
  <c r="G7" i="3"/>
  <c r="H7" i="3"/>
  <c r="G6" i="3"/>
  <c r="H6" i="3"/>
  <c r="G42" i="2" l="1"/>
  <c r="G35" i="2"/>
  <c r="F35" i="2"/>
  <c r="G34" i="2"/>
  <c r="F34" i="2"/>
  <c r="G33" i="2"/>
  <c r="F33" i="2"/>
  <c r="G32" i="2"/>
  <c r="F32" i="2"/>
  <c r="G31" i="2"/>
  <c r="G22" i="2"/>
  <c r="G13" i="2"/>
  <c r="G14" i="2"/>
  <c r="G15" i="2"/>
  <c r="G12" i="2"/>
  <c r="G11" i="2"/>
  <c r="F13" i="2"/>
  <c r="F14" i="2"/>
  <c r="F15" i="2"/>
  <c r="F12" i="2"/>
  <c r="G16" i="2" l="1"/>
  <c r="F16" i="2"/>
  <c r="G18" i="2" s="1"/>
  <c r="G24" i="2" s="1"/>
  <c r="F36" i="2"/>
  <c r="G36" i="2"/>
  <c r="G44" i="2" l="1"/>
  <c r="G38" i="2"/>
  <c r="H8" i="1" l="1"/>
  <c r="G12" i="1"/>
  <c r="H12" i="1" s="1"/>
  <c r="G8" i="1"/>
  <c r="G11" i="1"/>
  <c r="G10" i="1"/>
  <c r="G9" i="1"/>
  <c r="D9" i="1"/>
  <c r="E9" i="1" s="1"/>
  <c r="D10" i="1"/>
  <c r="E10" i="1" s="1"/>
  <c r="D11" i="1"/>
  <c r="E11" i="1" s="1"/>
  <c r="D12" i="1"/>
  <c r="E12" i="1" s="1"/>
  <c r="D8" i="1"/>
  <c r="E8" i="1" s="1"/>
  <c r="H11" i="1" l="1"/>
  <c r="H9" i="1"/>
  <c r="H10" i="1"/>
  <c r="K12" i="1" l="1"/>
  <c r="K11" i="1"/>
  <c r="K10" i="1"/>
  <c r="K9" i="1"/>
  <c r="K8" i="1"/>
  <c r="I8" i="1"/>
  <c r="I12" i="1"/>
  <c r="I11" i="1"/>
  <c r="I10" i="1"/>
  <c r="I9" i="1"/>
  <c r="M8" i="1" l="1"/>
  <c r="L8" i="1"/>
  <c r="M9" i="1"/>
  <c r="L9" i="1"/>
  <c r="M10" i="1"/>
  <c r="L10" i="1"/>
  <c r="M11" i="1"/>
  <c r="L11" i="1"/>
  <c r="M12" i="1"/>
  <c r="L12" i="1"/>
</calcChain>
</file>

<file path=xl/sharedStrings.xml><?xml version="1.0" encoding="utf-8"?>
<sst xmlns="http://schemas.openxmlformats.org/spreadsheetml/2006/main" count="263" uniqueCount="63">
  <si>
    <t>Cd</t>
  </si>
  <si>
    <t>Factor</t>
  </si>
  <si>
    <t>PISO</t>
  </si>
  <si>
    <t>hpiso (m)</t>
  </si>
  <si>
    <t>∆ tolerable (mm)</t>
  </si>
  <si>
    <t>∆u/Cd</t>
  </si>
  <si>
    <t>∆x total (mm)</t>
  </si>
  <si>
    <t>Estado</t>
  </si>
  <si>
    <t>∆y T (mm)</t>
  </si>
  <si>
    <t>D/Cux</t>
  </si>
  <si>
    <t>D/Cuy</t>
  </si>
  <si>
    <t>COLUMNA DE 65x65 4000PSI</t>
  </si>
  <si>
    <t>Fi (Tonf)</t>
  </si>
  <si>
    <t>Ui (m)</t>
  </si>
  <si>
    <t>Fi*Ui</t>
  </si>
  <si>
    <t>Tf</t>
  </si>
  <si>
    <t>Ta</t>
  </si>
  <si>
    <t>T</t>
  </si>
  <si>
    <t>display</t>
  </si>
  <si>
    <t xml:space="preserve">show table </t>
  </si>
  <si>
    <t>centro de masa y rigidez</t>
  </si>
  <si>
    <t>DISPLAY</t>
  </si>
  <si>
    <t>Story Response Plots</t>
  </si>
  <si>
    <t>Ui</t>
  </si>
  <si>
    <t>Fi</t>
  </si>
  <si>
    <t>Wi/g (T-s²/m)</t>
  </si>
  <si>
    <t>Wi*Ui/g</t>
  </si>
  <si>
    <t xml:space="preserve">DIRECCION X </t>
  </si>
  <si>
    <t>DIRECCION Y</t>
  </si>
  <si>
    <t>2DO LISTA</t>
  </si>
  <si>
    <t xml:space="preserve">3ERO LISTA </t>
  </si>
  <si>
    <t>Case</t>
  </si>
  <si>
    <t>Mode</t>
  </si>
  <si>
    <t>Period</t>
  </si>
  <si>
    <t>sec</t>
  </si>
  <si>
    <t>Frequency</t>
  </si>
  <si>
    <t>cyc/sec</t>
  </si>
  <si>
    <t>CircFreq</t>
  </si>
  <si>
    <t>rad/sec</t>
  </si>
  <si>
    <t>Eigenvalue</t>
  </si>
  <si>
    <t>rad²/sec²</t>
  </si>
  <si>
    <t>Modal</t>
  </si>
  <si>
    <t>SE PUEDE USAR EL VALOR DE TF 100PRE Y CUANDO NO SUPERE LOS 1.4Ta</t>
  </si>
  <si>
    <t>1.4Ta</t>
  </si>
  <si>
    <t>UA (mm)</t>
  </si>
  <si>
    <t>UF (mm)</t>
  </si>
  <si>
    <t>Uprom</t>
  </si>
  <si>
    <t>Umin (mm)</t>
  </si>
  <si>
    <t>Umax (mm)</t>
  </si>
  <si>
    <t>Sx</t>
  </si>
  <si>
    <t>Sx1</t>
  </si>
  <si>
    <t>CASO</t>
  </si>
  <si>
    <t>0.8 min</t>
  </si>
  <si>
    <t>1.20-1.80 max</t>
  </si>
  <si>
    <t>IRREGULARIDAD H1-A</t>
  </si>
  <si>
    <t>IRREGULARIDAD H1-B</t>
  </si>
  <si>
    <t>COLUMNA DE 65x75 4000PSI</t>
  </si>
  <si>
    <t>COLUMNA DE 65x95 5000PSI</t>
  </si>
  <si>
    <t>COLUMNA DE 65x85 5000PSI</t>
  </si>
  <si>
    <t>COLUMNA DE 65x90 5000PSI</t>
  </si>
  <si>
    <t>COLUMNA DE 75x85 5000PSI</t>
  </si>
  <si>
    <t>COLUMNA DE 75x85 4000PSI</t>
  </si>
  <si>
    <t xml:space="preserve">CORTANTE BASAL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</si>
</sst>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\ &quot;T-s²/m&quot;"/>
    <numFmt numFmtId="165" formatCode="0.00000"/>
    <numFmt numFmtId="166" formatCode="0.0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9" fontId="0" fillId="0" borderId="9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9" fontId="0" fillId="0" borderId="12" xfId="1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0" fillId="0" borderId="1" xfId="0" applyNumberForma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0" fillId="0" borderId="9" xfId="0" applyNumberFormat="1" applyBorder="1" applyAlignment="1">
      <alignment vertical="center" wrapText="1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0" fillId="0" borderId="12" xfId="0" applyNumberFormat="1" applyBorder="1" applyAlignment="1">
      <alignment vertical="center" wrapText="1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4" fontId="0" fillId="0" borderId="9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" xfId="0" applyBorder="1"/>
    <xf numFmtId="0" fontId="0" fillId="0" borderId="9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18" xfId="0" applyBorder="1"/>
    <xf numFmtId="0" fontId="0" fillId="0" borderId="16" xfId="0" applyBorder="1"/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2" fillId="0" borderId="0" xfId="0" applyFont="1"/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6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</xdr:col>
      <xdr:colOff>153404</xdr:colOff>
      <xdr:row>7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DF31C2-709F-A271-FAE2-FDAF12716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62000" y="552450"/>
          <a:ext cx="2515604" cy="869950"/>
        </a:xfrm>
        <a:prstGeom prst="rect">
          <a:avLst/>
        </a:prstGeom>
      </xdr:spPr>
    </xdr:pic>
    <xdr:clientData/>
  </xdr:twoCellAnchor>
  <xdr:twoCellAnchor editAs="oneCell">
    <xdr:from>
      <xdr:col>15</xdr:col>
      <xdr:colOff>673100</xdr:colOff>
      <xdr:row>5</xdr:row>
      <xdr:rowOff>69850</xdr:rowOff>
    </xdr:from>
    <xdr:to>
      <xdr:col>19</xdr:col>
      <xdr:colOff>594971</xdr:colOff>
      <xdr:row>13</xdr:row>
      <xdr:rowOff>32293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B9C491-44BE-A89B-55CB-CAD88B212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79300" y="990600"/>
          <a:ext cx="2969871" cy="1530893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14</xdr:row>
      <xdr:rowOff>45969</xdr:rowOff>
    </xdr:from>
    <xdr:to>
      <xdr:col>21</xdr:col>
      <xdr:colOff>737977</xdr:colOff>
      <xdr:row>26</xdr:row>
      <xdr:rowOff>6950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A24DD64-282E-EE31-3DAB-658B3A0C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07800" y="2719319"/>
          <a:ext cx="5208377" cy="227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DABF-B01F-4DD8-99B4-CA195D69D4C8}">
  <dimension ref="B1:O238"/>
  <sheetViews>
    <sheetView showGridLines="0" tabSelected="1" topLeftCell="A117" zoomScale="130" zoomScaleNormal="130" workbookViewId="0">
      <selection activeCell="D130" sqref="D130"/>
    </sheetView>
  </sheetViews>
  <sheetFormatPr baseColWidth="10" defaultRowHeight="14.5" x14ac:dyDescent="0.35"/>
  <cols>
    <col min="4" max="4" width="14.54296875" customWidth="1"/>
    <col min="5" max="5" width="10.08984375" customWidth="1"/>
    <col min="6" max="6" width="12" style="77" customWidth="1"/>
    <col min="7" max="7" width="11.6328125" customWidth="1"/>
    <col min="10" max="10" width="10.90625" style="77"/>
  </cols>
  <sheetData>
    <row r="1" spans="2:13" ht="15" thickBot="1" x14ac:dyDescent="0.4"/>
    <row r="2" spans="2:13" ht="15" thickBot="1" x14ac:dyDescent="0.4">
      <c r="B2" s="62" t="s">
        <v>11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2:13" x14ac:dyDescent="0.35">
      <c r="B3" s="14" t="s">
        <v>0</v>
      </c>
      <c r="C3" s="15">
        <v>5.5</v>
      </c>
    </row>
    <row r="4" spans="2:13" ht="15" thickBot="1" x14ac:dyDescent="0.4">
      <c r="B4" s="16" t="s">
        <v>1</v>
      </c>
      <c r="C4" s="17">
        <v>0.02</v>
      </c>
    </row>
    <row r="5" spans="2:13" ht="15" thickBot="1" x14ac:dyDescent="0.4"/>
    <row r="6" spans="2:13" ht="15" thickBot="1" x14ac:dyDescent="0.4">
      <c r="B6" s="18" t="s">
        <v>2</v>
      </c>
      <c r="C6" s="19" t="s">
        <v>3</v>
      </c>
      <c r="D6" s="19" t="s">
        <v>4</v>
      </c>
      <c r="E6" s="19" t="s">
        <v>5</v>
      </c>
      <c r="F6" s="19" t="s">
        <v>6</v>
      </c>
      <c r="G6" s="19" t="s">
        <v>6</v>
      </c>
      <c r="H6" s="19" t="s">
        <v>9</v>
      </c>
      <c r="I6" s="19" t="s">
        <v>7</v>
      </c>
      <c r="J6" s="19" t="s">
        <v>8</v>
      </c>
      <c r="K6" s="19" t="s">
        <v>8</v>
      </c>
      <c r="L6" s="19" t="s">
        <v>10</v>
      </c>
      <c r="M6" s="20" t="s">
        <v>7</v>
      </c>
    </row>
    <row r="7" spans="2:13" ht="15" thickBot="1" x14ac:dyDescent="0.4">
      <c r="B7" s="75">
        <v>6</v>
      </c>
      <c r="C7" s="76">
        <v>3.2</v>
      </c>
      <c r="D7" s="7">
        <f>C7*1000*C$4</f>
        <v>64</v>
      </c>
      <c r="E7" s="7">
        <f>D7/C$3</f>
        <v>11.636363636363637</v>
      </c>
      <c r="F7" s="78">
        <v>862.78700000000003</v>
      </c>
      <c r="G7" s="7">
        <f>F7-F8</f>
        <v>36.254999999999995</v>
      </c>
      <c r="H7" s="9">
        <f>G7/E7</f>
        <v>3.1156640624999996</v>
      </c>
      <c r="I7" s="7" t="str">
        <f>IF(G7&lt;E7,"Ok","falla")</f>
        <v>falla</v>
      </c>
      <c r="J7" s="1">
        <v>74.989999999999995</v>
      </c>
      <c r="K7" s="7">
        <f>J7-J8</f>
        <v>6.6610000000000014</v>
      </c>
      <c r="L7" s="9">
        <f>K7/E7</f>
        <v>0.57242968750000012</v>
      </c>
      <c r="M7" s="7" t="str">
        <f>IF(K7&lt;E7,"Ok","falla")</f>
        <v>Ok</v>
      </c>
    </row>
    <row r="8" spans="2:13" ht="15" thickBot="1" x14ac:dyDescent="0.4">
      <c r="B8" s="5">
        <v>5</v>
      </c>
      <c r="C8" s="76">
        <v>3.2</v>
      </c>
      <c r="D8" s="7">
        <f>C8*1000*C$4</f>
        <v>64</v>
      </c>
      <c r="E8" s="7">
        <f>D8/C$3</f>
        <v>11.636363636363637</v>
      </c>
      <c r="F8" s="78">
        <v>826.53200000000004</v>
      </c>
      <c r="G8" s="7">
        <f>F8-F9</f>
        <v>71.713000000000079</v>
      </c>
      <c r="H8" s="9">
        <f>G8/E8</f>
        <v>6.1628359375000068</v>
      </c>
      <c r="I8" s="7" t="str">
        <f>IF(G8&lt;E8,"Ok","falla")</f>
        <v>falla</v>
      </c>
      <c r="J8" s="1">
        <v>68.328999999999994</v>
      </c>
      <c r="K8" s="7">
        <f>J8-J9</f>
        <v>9.8459999999999965</v>
      </c>
      <c r="L8" s="9">
        <f>K8/E8</f>
        <v>0.84614062499999965</v>
      </c>
      <c r="M8" s="7" t="str">
        <f>IF(K8&lt;E8,"Ok","falla")</f>
        <v>Ok</v>
      </c>
    </row>
    <row r="9" spans="2:13" ht="15" thickBot="1" x14ac:dyDescent="0.4">
      <c r="B9" s="10">
        <v>4</v>
      </c>
      <c r="C9" s="76">
        <v>3.2</v>
      </c>
      <c r="D9" s="2">
        <f t="shared" ref="D9:D12" si="0">C9*1000*C$4</f>
        <v>64</v>
      </c>
      <c r="E9" s="2">
        <f t="shared" ref="E9:E12" si="1">D9/C$3</f>
        <v>11.636363636363637</v>
      </c>
      <c r="F9" s="79">
        <v>754.81899999999996</v>
      </c>
      <c r="G9" s="2">
        <f t="shared" ref="G9:G11" si="2">F9-F10</f>
        <v>99.581999999999994</v>
      </c>
      <c r="H9" s="3">
        <f t="shared" ref="H9:H12" si="3">G9/E9</f>
        <v>8.5578281249999986</v>
      </c>
      <c r="I9" s="2" t="str">
        <f>IF(G9&lt;E9,"Ok","falla")</f>
        <v>falla</v>
      </c>
      <c r="J9" s="1">
        <v>58.482999999999997</v>
      </c>
      <c r="K9" s="2">
        <f t="shared" ref="K9:K11" si="4">J9-J10</f>
        <v>12.989999999999995</v>
      </c>
      <c r="L9" s="3">
        <f t="shared" ref="L9:L12" si="5">K9/E9</f>
        <v>1.1163281249999994</v>
      </c>
      <c r="M9" s="2" t="str">
        <f>IF(K9&lt;E9,"Ok","falla")</f>
        <v>falla</v>
      </c>
    </row>
    <row r="10" spans="2:13" ht="15" thickBot="1" x14ac:dyDescent="0.4">
      <c r="B10" s="10">
        <v>3</v>
      </c>
      <c r="C10" s="76">
        <v>3.2</v>
      </c>
      <c r="D10" s="2">
        <f t="shared" si="0"/>
        <v>64</v>
      </c>
      <c r="E10" s="2">
        <f t="shared" si="1"/>
        <v>11.636363636363637</v>
      </c>
      <c r="F10" s="79">
        <v>655.23699999999997</v>
      </c>
      <c r="G10" s="2">
        <f t="shared" si="2"/>
        <v>120.54300000000001</v>
      </c>
      <c r="H10" s="3">
        <f t="shared" si="3"/>
        <v>10.3591640625</v>
      </c>
      <c r="I10" s="2" t="str">
        <f>IF(G10&lt;E10,"Ok","falla")</f>
        <v>falla</v>
      </c>
      <c r="J10" s="1">
        <v>45.493000000000002</v>
      </c>
      <c r="K10" s="2">
        <f t="shared" si="4"/>
        <v>15.148000000000003</v>
      </c>
      <c r="L10" s="3">
        <f t="shared" si="5"/>
        <v>1.3017812500000003</v>
      </c>
      <c r="M10" s="2" t="str">
        <f>IF(K10&lt;E10,"Ok","falla")</f>
        <v>falla</v>
      </c>
    </row>
    <row r="11" spans="2:13" x14ac:dyDescent="0.35">
      <c r="B11" s="10">
        <v>2</v>
      </c>
      <c r="C11" s="76">
        <v>3.2</v>
      </c>
      <c r="D11" s="2">
        <f t="shared" si="0"/>
        <v>64</v>
      </c>
      <c r="E11" s="2">
        <f t="shared" si="1"/>
        <v>11.636363636363637</v>
      </c>
      <c r="F11" s="79">
        <v>534.69399999999996</v>
      </c>
      <c r="G11" s="2">
        <f t="shared" si="2"/>
        <v>138.79899999999998</v>
      </c>
      <c r="H11" s="3">
        <f t="shared" si="3"/>
        <v>11.928039062499998</v>
      </c>
      <c r="I11" s="2" t="str">
        <f>IF(G11&lt;E11,"Ok","falla")</f>
        <v>falla</v>
      </c>
      <c r="J11" s="1">
        <v>30.344999999999999</v>
      </c>
      <c r="K11" s="2">
        <f t="shared" si="4"/>
        <v>15.525999999999998</v>
      </c>
      <c r="L11" s="3">
        <f t="shared" si="5"/>
        <v>1.3342656249999998</v>
      </c>
      <c r="M11" s="2" t="str">
        <f>IF(K11&lt;E11,"Ok","falla")</f>
        <v>falla</v>
      </c>
    </row>
    <row r="12" spans="2:13" ht="15" thickBot="1" x14ac:dyDescent="0.4">
      <c r="B12" s="6">
        <v>1</v>
      </c>
      <c r="C12" s="11">
        <v>4.7</v>
      </c>
      <c r="D12" s="11">
        <f t="shared" si="0"/>
        <v>94</v>
      </c>
      <c r="E12" s="11">
        <f t="shared" si="1"/>
        <v>17.09090909090909</v>
      </c>
      <c r="F12" s="80">
        <v>395.89499999999998</v>
      </c>
      <c r="G12" s="11">
        <f>F12-F13</f>
        <v>395.89499999999998</v>
      </c>
      <c r="H12" s="13">
        <f t="shared" si="3"/>
        <v>23.164069148936171</v>
      </c>
      <c r="I12" s="11" t="str">
        <f>IF(G12&lt;E12,"Ok","falla")</f>
        <v>falla</v>
      </c>
      <c r="J12" s="1">
        <v>14.819000000000001</v>
      </c>
      <c r="K12" s="11">
        <f>J12-H13</f>
        <v>14.819000000000001</v>
      </c>
      <c r="L12" s="13">
        <f t="shared" si="5"/>
        <v>0.86706914893617026</v>
      </c>
      <c r="M12" s="11" t="str">
        <f>IF(K12&lt;E12,"Ok","falla")</f>
        <v>Ok</v>
      </c>
    </row>
    <row r="16" spans="2:13" x14ac:dyDescent="0.35">
      <c r="F16"/>
      <c r="J16"/>
    </row>
    <row r="17" spans="2:13" ht="15" thickBot="1" x14ac:dyDescent="0.4">
      <c r="F17"/>
      <c r="J17"/>
    </row>
    <row r="18" spans="2:13" ht="15" thickBot="1" x14ac:dyDescent="0.4">
      <c r="B18" s="62" t="s">
        <v>11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4"/>
    </row>
    <row r="19" spans="2:13" x14ac:dyDescent="0.35">
      <c r="B19" s="14" t="s">
        <v>0</v>
      </c>
      <c r="C19" s="15">
        <v>5.5</v>
      </c>
    </row>
    <row r="20" spans="2:13" ht="15" thickBot="1" x14ac:dyDescent="0.4">
      <c r="B20" s="16" t="s">
        <v>1</v>
      </c>
      <c r="C20" s="17">
        <v>0.02</v>
      </c>
    </row>
    <row r="21" spans="2:13" ht="15" thickBot="1" x14ac:dyDescent="0.4"/>
    <row r="22" spans="2:13" ht="15" thickBot="1" x14ac:dyDescent="0.4">
      <c r="B22" s="18" t="s">
        <v>2</v>
      </c>
      <c r="C22" s="19" t="s">
        <v>3</v>
      </c>
      <c r="D22" s="19" t="s">
        <v>4</v>
      </c>
      <c r="E22" s="19" t="s">
        <v>5</v>
      </c>
      <c r="F22" s="19" t="s">
        <v>6</v>
      </c>
      <c r="G22" s="19" t="s">
        <v>6</v>
      </c>
      <c r="H22" s="19" t="s">
        <v>9</v>
      </c>
      <c r="I22" s="19" t="s">
        <v>7</v>
      </c>
      <c r="J22" s="19" t="s">
        <v>8</v>
      </c>
      <c r="K22" s="19" t="s">
        <v>8</v>
      </c>
      <c r="L22" s="19" t="s">
        <v>10</v>
      </c>
      <c r="M22" s="20" t="s">
        <v>7</v>
      </c>
    </row>
    <row r="23" spans="2:13" ht="15" thickBot="1" x14ac:dyDescent="0.4">
      <c r="B23" s="75">
        <v>6</v>
      </c>
      <c r="C23" s="76">
        <v>3.2</v>
      </c>
      <c r="D23" s="7">
        <f>C23*1000*C$4</f>
        <v>64</v>
      </c>
      <c r="E23" s="7">
        <f>D23/C$3</f>
        <v>11.636363636363637</v>
      </c>
      <c r="F23" s="78">
        <v>862.78700000000003</v>
      </c>
      <c r="G23" s="7">
        <f>F23-F24</f>
        <v>36.254999999999995</v>
      </c>
      <c r="H23" s="9">
        <f>G23/E23</f>
        <v>3.1156640624999996</v>
      </c>
      <c r="I23" s="7" t="str">
        <f>IF(G23&lt;E23,"Ok","falla")</f>
        <v>falla</v>
      </c>
      <c r="J23" s="1">
        <v>72.682000000000002</v>
      </c>
      <c r="K23" s="7">
        <f>J23-J24</f>
        <v>7.0580000000000069</v>
      </c>
      <c r="L23" s="9">
        <f>K23/E23</f>
        <v>0.6065468750000006</v>
      </c>
      <c r="M23" s="7" t="str">
        <f>IF(K23&lt;E23,"Ok","falla")</f>
        <v>Ok</v>
      </c>
    </row>
    <row r="24" spans="2:13" ht="15" thickBot="1" x14ac:dyDescent="0.4">
      <c r="B24" s="5">
        <v>5</v>
      </c>
      <c r="C24" s="76">
        <v>3.2</v>
      </c>
      <c r="D24" s="7">
        <f>C24*1000*C$4</f>
        <v>64</v>
      </c>
      <c r="E24" s="7">
        <f>D24/C$3</f>
        <v>11.636363636363637</v>
      </c>
      <c r="F24" s="78">
        <v>826.53200000000004</v>
      </c>
      <c r="G24" s="7">
        <f>F24-F25</f>
        <v>71.713000000000079</v>
      </c>
      <c r="H24" s="9">
        <f>G24/E24</f>
        <v>6.1628359375000068</v>
      </c>
      <c r="I24" s="7" t="str">
        <f>IF(G24&lt;E24,"Ok","falla")</f>
        <v>falla</v>
      </c>
      <c r="J24" s="1">
        <v>65.623999999999995</v>
      </c>
      <c r="K24" s="7">
        <f>J24-J25</f>
        <v>9.9589999999999961</v>
      </c>
      <c r="L24" s="9">
        <f>K24/E24</f>
        <v>0.85585156249999961</v>
      </c>
      <c r="M24" s="7" t="str">
        <f>IF(K24&lt;E24,"Ok","falla")</f>
        <v>Ok</v>
      </c>
    </row>
    <row r="25" spans="2:13" ht="15" thickBot="1" x14ac:dyDescent="0.4">
      <c r="B25" s="10">
        <v>4</v>
      </c>
      <c r="C25" s="76">
        <v>3.2</v>
      </c>
      <c r="D25" s="2">
        <f t="shared" ref="D25:D28" si="6">C25*1000*C$4</f>
        <v>64</v>
      </c>
      <c r="E25" s="2">
        <f t="shared" ref="E25:E28" si="7">D25/C$3</f>
        <v>11.636363636363637</v>
      </c>
      <c r="F25" s="79">
        <v>754.81899999999996</v>
      </c>
      <c r="G25" s="2">
        <f t="shared" ref="G25:G27" si="8">F25-F26</f>
        <v>99.581999999999994</v>
      </c>
      <c r="H25" s="3">
        <f t="shared" ref="H25:H28" si="9">G25/E25</f>
        <v>8.5578281249999986</v>
      </c>
      <c r="I25" s="2" t="str">
        <f>IF(G25&lt;E25,"Ok","falla")</f>
        <v>falla</v>
      </c>
      <c r="J25" s="1">
        <v>55.664999999999999</v>
      </c>
      <c r="K25" s="2">
        <f t="shared" ref="K25:K27" si="10">J25-J26</f>
        <v>12.829000000000001</v>
      </c>
      <c r="L25" s="3">
        <f t="shared" ref="L25:L28" si="11">K25/E25</f>
        <v>1.1024921875</v>
      </c>
      <c r="M25" s="2" t="str">
        <f>IF(K25&lt;E25,"Ok","falla")</f>
        <v>falla</v>
      </c>
    </row>
    <row r="26" spans="2:13" ht="15" thickBot="1" x14ac:dyDescent="0.4">
      <c r="B26" s="10">
        <v>3</v>
      </c>
      <c r="C26" s="76">
        <v>3.2</v>
      </c>
      <c r="D26" s="2">
        <f t="shared" si="6"/>
        <v>64</v>
      </c>
      <c r="E26" s="2">
        <f t="shared" si="7"/>
        <v>11.636363636363637</v>
      </c>
      <c r="F26" s="79">
        <v>655.23699999999997</v>
      </c>
      <c r="G26" s="2">
        <f t="shared" si="8"/>
        <v>120.54300000000001</v>
      </c>
      <c r="H26" s="3">
        <f t="shared" si="9"/>
        <v>10.3591640625</v>
      </c>
      <c r="I26" s="2" t="str">
        <f>IF(G26&lt;E26,"Ok","falla")</f>
        <v>falla</v>
      </c>
      <c r="J26" s="1">
        <v>42.835999999999999</v>
      </c>
      <c r="K26" s="2">
        <f t="shared" si="10"/>
        <v>14.701999999999998</v>
      </c>
      <c r="L26" s="3">
        <f t="shared" si="11"/>
        <v>1.2634531249999998</v>
      </c>
      <c r="M26" s="2" t="str">
        <f>IF(K26&lt;E26,"Ok","falla")</f>
        <v>falla</v>
      </c>
    </row>
    <row r="27" spans="2:13" x14ac:dyDescent="0.35">
      <c r="B27" s="10">
        <v>2</v>
      </c>
      <c r="C27" s="76">
        <v>3.2</v>
      </c>
      <c r="D27" s="2">
        <f t="shared" si="6"/>
        <v>64</v>
      </c>
      <c r="E27" s="2">
        <f t="shared" si="7"/>
        <v>11.636363636363637</v>
      </c>
      <c r="F27" s="79">
        <v>534.69399999999996</v>
      </c>
      <c r="G27" s="2">
        <f t="shared" si="8"/>
        <v>138.79899999999998</v>
      </c>
      <c r="H27" s="3">
        <f t="shared" si="9"/>
        <v>11.928039062499998</v>
      </c>
      <c r="I27" s="2" t="str">
        <f>IF(G27&lt;E27,"Ok","falla")</f>
        <v>falla</v>
      </c>
      <c r="J27" s="1">
        <v>28.134</v>
      </c>
      <c r="K27" s="2">
        <f t="shared" si="10"/>
        <v>14.728</v>
      </c>
      <c r="L27" s="3">
        <f t="shared" si="11"/>
        <v>1.2656874999999999</v>
      </c>
      <c r="M27" s="2" t="str">
        <f>IF(K27&lt;E27,"Ok","falla")</f>
        <v>falla</v>
      </c>
    </row>
    <row r="28" spans="2:13" ht="15" thickBot="1" x14ac:dyDescent="0.4">
      <c r="B28" s="6">
        <v>1</v>
      </c>
      <c r="C28" s="11">
        <v>4.7</v>
      </c>
      <c r="D28" s="11">
        <f t="shared" si="6"/>
        <v>94</v>
      </c>
      <c r="E28" s="11">
        <f t="shared" si="7"/>
        <v>17.09090909090909</v>
      </c>
      <c r="F28" s="80">
        <v>395.89499999999998</v>
      </c>
      <c r="G28" s="11">
        <f>F28-F29</f>
        <v>395.89499999999998</v>
      </c>
      <c r="H28" s="13">
        <f t="shared" si="9"/>
        <v>23.164069148936171</v>
      </c>
      <c r="I28" s="11" t="str">
        <f>IF(G28&lt;E28,"Ok","falla")</f>
        <v>falla</v>
      </c>
      <c r="J28" s="1">
        <v>13.406000000000001</v>
      </c>
      <c r="K28" s="11">
        <f>J28-H29</f>
        <v>13.406000000000001</v>
      </c>
      <c r="L28" s="13">
        <f t="shared" si="11"/>
        <v>0.78439361702127663</v>
      </c>
      <c r="M28" s="11" t="str">
        <f>IF(K28&lt;E28,"Ok","falla")</f>
        <v>Ok</v>
      </c>
    </row>
    <row r="29" spans="2:13" x14ac:dyDescent="0.35">
      <c r="F29"/>
      <c r="J29"/>
    </row>
    <row r="30" spans="2:13" x14ac:dyDescent="0.35">
      <c r="F30"/>
      <c r="J30"/>
    </row>
    <row r="31" spans="2:13" x14ac:dyDescent="0.35">
      <c r="F31"/>
      <c r="J31"/>
    </row>
    <row r="32" spans="2:13" x14ac:dyDescent="0.35">
      <c r="F32"/>
      <c r="J32"/>
    </row>
    <row r="33" spans="2:13" x14ac:dyDescent="0.35">
      <c r="F33"/>
      <c r="J33"/>
    </row>
    <row r="34" spans="2:13" x14ac:dyDescent="0.35">
      <c r="F34"/>
      <c r="J34"/>
    </row>
    <row r="35" spans="2:13" ht="15" thickBot="1" x14ac:dyDescent="0.4">
      <c r="F35"/>
      <c r="J35"/>
    </row>
    <row r="36" spans="2:13" ht="15" thickBot="1" x14ac:dyDescent="0.4">
      <c r="B36" s="62" t="s">
        <v>56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4"/>
    </row>
    <row r="37" spans="2:13" x14ac:dyDescent="0.35">
      <c r="B37" s="14" t="s">
        <v>0</v>
      </c>
      <c r="C37" s="15">
        <v>5.5</v>
      </c>
    </row>
    <row r="38" spans="2:13" ht="15" thickBot="1" x14ac:dyDescent="0.4">
      <c r="B38" s="16" t="s">
        <v>1</v>
      </c>
      <c r="C38" s="17">
        <v>0.02</v>
      </c>
    </row>
    <row r="39" spans="2:13" ht="15" thickBot="1" x14ac:dyDescent="0.4"/>
    <row r="40" spans="2:13" ht="15" thickBot="1" x14ac:dyDescent="0.4">
      <c r="B40" s="18" t="s">
        <v>2</v>
      </c>
      <c r="C40" s="19" t="s">
        <v>3</v>
      </c>
      <c r="D40" s="19" t="s">
        <v>4</v>
      </c>
      <c r="E40" s="19" t="s">
        <v>5</v>
      </c>
      <c r="F40" s="19" t="s">
        <v>6</v>
      </c>
      <c r="G40" s="19" t="s">
        <v>6</v>
      </c>
      <c r="H40" s="19" t="s">
        <v>9</v>
      </c>
      <c r="I40" s="19" t="s">
        <v>7</v>
      </c>
      <c r="J40" s="19" t="s">
        <v>8</v>
      </c>
      <c r="K40" s="19" t="s">
        <v>8</v>
      </c>
      <c r="L40" s="19" t="s">
        <v>10</v>
      </c>
      <c r="M40" s="20" t="s">
        <v>7</v>
      </c>
    </row>
    <row r="41" spans="2:13" ht="15" thickBot="1" x14ac:dyDescent="0.4">
      <c r="B41" s="75">
        <v>6</v>
      </c>
      <c r="C41" s="76">
        <v>3.2</v>
      </c>
      <c r="D41" s="7">
        <f>C41*1000*C$4</f>
        <v>64</v>
      </c>
      <c r="E41" s="7">
        <f>D41/C$3</f>
        <v>11.636363636363637</v>
      </c>
      <c r="F41" s="78">
        <v>862.78700000000003</v>
      </c>
      <c r="G41" s="7">
        <f>F41-F42</f>
        <v>36.254999999999995</v>
      </c>
      <c r="H41" s="9">
        <f>G41/E41</f>
        <v>3.1156640624999996</v>
      </c>
      <c r="I41" s="7" t="str">
        <f>IF(G41&lt;E41,"Ok","falla")</f>
        <v>falla</v>
      </c>
      <c r="J41" s="1">
        <v>66.263999999999996</v>
      </c>
      <c r="K41" s="7">
        <f>J41-J42</f>
        <v>7.0619999999999976</v>
      </c>
      <c r="L41" s="9">
        <f>K41/E41</f>
        <v>0.60689062499999979</v>
      </c>
      <c r="M41" s="7" t="str">
        <f>IF(K41&lt;E41,"Ok","falla")</f>
        <v>Ok</v>
      </c>
    </row>
    <row r="42" spans="2:13" ht="15" thickBot="1" x14ac:dyDescent="0.4">
      <c r="B42" s="5">
        <v>5</v>
      </c>
      <c r="C42" s="76">
        <v>3.2</v>
      </c>
      <c r="D42" s="7">
        <f>C42*1000*C$4</f>
        <v>64</v>
      </c>
      <c r="E42" s="7">
        <f>D42/C$3</f>
        <v>11.636363636363637</v>
      </c>
      <c r="F42" s="78">
        <v>826.53200000000004</v>
      </c>
      <c r="G42" s="7">
        <f>F42-F43</f>
        <v>71.713000000000079</v>
      </c>
      <c r="H42" s="9">
        <f>G42/E42</f>
        <v>6.1628359375000068</v>
      </c>
      <c r="I42" s="7" t="str">
        <f>IF(G42&lt;E42,"Ok","falla")</f>
        <v>falla</v>
      </c>
      <c r="J42" s="1">
        <v>59.201999999999998</v>
      </c>
      <c r="K42" s="7">
        <f>J42-J43</f>
        <v>9.4989999999999952</v>
      </c>
      <c r="L42" s="9">
        <f>K42/E42</f>
        <v>0.81632031249999959</v>
      </c>
      <c r="M42" s="7" t="str">
        <f>IF(K42&lt;E42,"Ok","falla")</f>
        <v>Ok</v>
      </c>
    </row>
    <row r="43" spans="2:13" ht="15" thickBot="1" x14ac:dyDescent="0.4">
      <c r="B43" s="10">
        <v>4</v>
      </c>
      <c r="C43" s="76">
        <v>3.2</v>
      </c>
      <c r="D43" s="2">
        <f t="shared" ref="D43:D46" si="12">C43*1000*C$4</f>
        <v>64</v>
      </c>
      <c r="E43" s="2">
        <f t="shared" ref="E43:E46" si="13">D43/C$3</f>
        <v>11.636363636363637</v>
      </c>
      <c r="F43" s="79">
        <v>754.81899999999996</v>
      </c>
      <c r="G43" s="2">
        <f t="shared" ref="G43:G45" si="14">F43-F44</f>
        <v>99.581999999999994</v>
      </c>
      <c r="H43" s="3">
        <f t="shared" ref="H43:H46" si="15">G43/E43</f>
        <v>8.5578281249999986</v>
      </c>
      <c r="I43" s="2" t="str">
        <f>IF(G43&lt;E43,"Ok","falla")</f>
        <v>falla</v>
      </c>
      <c r="J43" s="1">
        <v>49.703000000000003</v>
      </c>
      <c r="K43" s="2">
        <f t="shared" ref="K43:K45" si="16">J43-J44</f>
        <v>11.893000000000001</v>
      </c>
      <c r="L43" s="3">
        <f t="shared" ref="L43:L46" si="17">K43/E43</f>
        <v>1.0220546875000001</v>
      </c>
      <c r="M43" s="2" t="str">
        <f>IF(K43&lt;E43,"Ok","falla")</f>
        <v>falla</v>
      </c>
    </row>
    <row r="44" spans="2:13" ht="15" thickBot="1" x14ac:dyDescent="0.4">
      <c r="B44" s="10">
        <v>3</v>
      </c>
      <c r="C44" s="76">
        <v>3.2</v>
      </c>
      <c r="D44" s="2">
        <f t="shared" si="12"/>
        <v>64</v>
      </c>
      <c r="E44" s="2">
        <f t="shared" si="13"/>
        <v>11.636363636363637</v>
      </c>
      <c r="F44" s="79">
        <v>655.23699999999997</v>
      </c>
      <c r="G44" s="2">
        <f t="shared" si="14"/>
        <v>120.54300000000001</v>
      </c>
      <c r="H44" s="3">
        <f t="shared" si="15"/>
        <v>10.3591640625</v>
      </c>
      <c r="I44" s="2" t="str">
        <f>IF(G44&lt;E44,"Ok","falla")</f>
        <v>falla</v>
      </c>
      <c r="J44" s="1">
        <v>37.81</v>
      </c>
      <c r="K44" s="2">
        <f t="shared" si="16"/>
        <v>13.347000000000001</v>
      </c>
      <c r="L44" s="3">
        <f t="shared" si="17"/>
        <v>1.1470078125000001</v>
      </c>
      <c r="M44" s="2" t="str">
        <f>IF(K44&lt;E44,"Ok","falla")</f>
        <v>falla</v>
      </c>
    </row>
    <row r="45" spans="2:13" x14ac:dyDescent="0.35">
      <c r="B45" s="10">
        <v>2</v>
      </c>
      <c r="C45" s="76">
        <v>3.2</v>
      </c>
      <c r="D45" s="2">
        <f t="shared" si="12"/>
        <v>64</v>
      </c>
      <c r="E45" s="2">
        <f t="shared" si="13"/>
        <v>11.636363636363637</v>
      </c>
      <c r="F45" s="79">
        <v>534.69399999999996</v>
      </c>
      <c r="G45" s="2">
        <f t="shared" si="14"/>
        <v>138.79899999999998</v>
      </c>
      <c r="H45" s="3">
        <f t="shared" si="15"/>
        <v>11.928039062499998</v>
      </c>
      <c r="I45" s="2" t="str">
        <f>IF(G45&lt;E45,"Ok","falla")</f>
        <v>falla</v>
      </c>
      <c r="J45" s="1">
        <v>24.463000000000001</v>
      </c>
      <c r="K45" s="2">
        <f t="shared" si="16"/>
        <v>13.06</v>
      </c>
      <c r="L45" s="3">
        <f t="shared" si="17"/>
        <v>1.12234375</v>
      </c>
      <c r="M45" s="2" t="str">
        <f>IF(K45&lt;E45,"Ok","falla")</f>
        <v>falla</v>
      </c>
    </row>
    <row r="46" spans="2:13" ht="15" thickBot="1" x14ac:dyDescent="0.4">
      <c r="B46" s="6">
        <v>1</v>
      </c>
      <c r="C46" s="11">
        <v>4.7</v>
      </c>
      <c r="D46" s="11">
        <f t="shared" si="12"/>
        <v>94</v>
      </c>
      <c r="E46" s="11">
        <f t="shared" si="13"/>
        <v>17.09090909090909</v>
      </c>
      <c r="F46" s="80">
        <v>395.89499999999998</v>
      </c>
      <c r="G46" s="11">
        <f>F46-F47</f>
        <v>395.89499999999998</v>
      </c>
      <c r="H46" s="13">
        <f t="shared" si="15"/>
        <v>23.164069148936171</v>
      </c>
      <c r="I46" s="11" t="str">
        <f>IF(G46&lt;E46,"Ok","falla")</f>
        <v>falla</v>
      </c>
      <c r="J46" s="1">
        <v>11.403</v>
      </c>
      <c r="K46" s="11">
        <f>J46-H47</f>
        <v>11.403</v>
      </c>
      <c r="L46" s="13">
        <f t="shared" si="17"/>
        <v>0.66719680851063834</v>
      </c>
      <c r="M46" s="11" t="str">
        <f>IF(K46&lt;E46,"Ok","falla")</f>
        <v>Ok</v>
      </c>
    </row>
    <row r="47" spans="2:13" x14ac:dyDescent="0.35">
      <c r="F47"/>
      <c r="J47"/>
    </row>
    <row r="48" spans="2:13" x14ac:dyDescent="0.35">
      <c r="F48"/>
      <c r="J48"/>
    </row>
    <row r="49" spans="2:13" x14ac:dyDescent="0.35">
      <c r="F49"/>
      <c r="J49"/>
    </row>
    <row r="50" spans="2:13" ht="15" thickBot="1" x14ac:dyDescent="0.4">
      <c r="F50"/>
      <c r="J50"/>
    </row>
    <row r="51" spans="2:13" ht="15" thickBot="1" x14ac:dyDescent="0.4">
      <c r="B51" s="62" t="s">
        <v>58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4"/>
    </row>
    <row r="52" spans="2:13" x14ac:dyDescent="0.35">
      <c r="B52" s="14" t="s">
        <v>0</v>
      </c>
      <c r="C52" s="15">
        <v>5.5</v>
      </c>
    </row>
    <row r="53" spans="2:13" ht="15" thickBot="1" x14ac:dyDescent="0.4">
      <c r="B53" s="16" t="s">
        <v>1</v>
      </c>
      <c r="C53" s="17">
        <v>0.02</v>
      </c>
    </row>
    <row r="54" spans="2:13" ht="15" thickBot="1" x14ac:dyDescent="0.4"/>
    <row r="55" spans="2:13" ht="15" thickBot="1" x14ac:dyDescent="0.4">
      <c r="B55" s="18" t="s">
        <v>2</v>
      </c>
      <c r="C55" s="19" t="s">
        <v>3</v>
      </c>
      <c r="D55" s="19" t="s">
        <v>4</v>
      </c>
      <c r="E55" s="19" t="s">
        <v>5</v>
      </c>
      <c r="F55" s="19" t="s">
        <v>6</v>
      </c>
      <c r="G55" s="19" t="s">
        <v>6</v>
      </c>
      <c r="H55" s="19" t="s">
        <v>9</v>
      </c>
      <c r="I55" s="19" t="s">
        <v>7</v>
      </c>
      <c r="J55" s="19" t="s">
        <v>8</v>
      </c>
      <c r="K55" s="19" t="s">
        <v>8</v>
      </c>
      <c r="L55" s="19" t="s">
        <v>10</v>
      </c>
      <c r="M55" s="20" t="s">
        <v>7</v>
      </c>
    </row>
    <row r="56" spans="2:13" ht="15" thickBot="1" x14ac:dyDescent="0.4">
      <c r="B56" s="75">
        <v>6</v>
      </c>
      <c r="C56" s="76">
        <v>3.2</v>
      </c>
      <c r="D56" s="7">
        <f>C56*1000*C$4</f>
        <v>64</v>
      </c>
      <c r="E56" s="7">
        <f>D56/C$3</f>
        <v>11.636363636363637</v>
      </c>
      <c r="F56" s="78">
        <v>862.78700000000003</v>
      </c>
      <c r="G56" s="7">
        <f>F56-F57</f>
        <v>36.254999999999995</v>
      </c>
      <c r="H56" s="9">
        <f>G56/E56</f>
        <v>3.1156640624999996</v>
      </c>
      <c r="I56" s="7" t="str">
        <f>IF(G56&lt;E56,"Ok","falla")</f>
        <v>falla</v>
      </c>
      <c r="J56" s="1">
        <v>60.603999999999999</v>
      </c>
      <c r="K56" s="7">
        <f>J56-J57</f>
        <v>7.2809999999999988</v>
      </c>
      <c r="L56" s="9">
        <f>K56/E56</f>
        <v>0.62571093749999984</v>
      </c>
      <c r="M56" s="7" t="str">
        <f>IF(K56&lt;E56,"Ok","falla")</f>
        <v>Ok</v>
      </c>
    </row>
    <row r="57" spans="2:13" ht="15" thickBot="1" x14ac:dyDescent="0.4">
      <c r="B57" s="5">
        <v>5</v>
      </c>
      <c r="C57" s="76">
        <v>3.2</v>
      </c>
      <c r="D57" s="7">
        <f>C57*1000*C$4</f>
        <v>64</v>
      </c>
      <c r="E57" s="7">
        <f>D57/C$3</f>
        <v>11.636363636363637</v>
      </c>
      <c r="F57" s="78">
        <v>826.53200000000004</v>
      </c>
      <c r="G57" s="7">
        <f>F57-F58</f>
        <v>71.713000000000079</v>
      </c>
      <c r="H57" s="9">
        <f>G57/E57</f>
        <v>6.1628359375000068</v>
      </c>
      <c r="I57" s="7" t="str">
        <f>IF(G57&lt;E57,"Ok","falla")</f>
        <v>falla</v>
      </c>
      <c r="J57" s="1">
        <v>53.323</v>
      </c>
      <c r="K57" s="7">
        <f>J57-J58</f>
        <v>9.2180000000000035</v>
      </c>
      <c r="L57" s="9">
        <f>K57/E57</f>
        <v>0.7921718750000003</v>
      </c>
      <c r="M57" s="7" t="str">
        <f>IF(K57&lt;E57,"Ok","falla")</f>
        <v>Ok</v>
      </c>
    </row>
    <row r="58" spans="2:13" ht="15" thickBot="1" x14ac:dyDescent="0.4">
      <c r="B58" s="10">
        <v>4</v>
      </c>
      <c r="C58" s="76">
        <v>3.2</v>
      </c>
      <c r="D58" s="2">
        <f t="shared" ref="D58:D61" si="18">C58*1000*C$4</f>
        <v>64</v>
      </c>
      <c r="E58" s="2">
        <f t="shared" ref="E58:E61" si="19">D58/C$3</f>
        <v>11.636363636363637</v>
      </c>
      <c r="F58" s="79">
        <v>754.81899999999996</v>
      </c>
      <c r="G58" s="2">
        <f t="shared" ref="G58:G60" si="20">F58-F59</f>
        <v>99.581999999999994</v>
      </c>
      <c r="H58" s="3">
        <f t="shared" ref="H58:H61" si="21">G58/E58</f>
        <v>8.5578281249999986</v>
      </c>
      <c r="I58" s="2" t="str">
        <f>IF(G58&lt;E58,"Ok","falla")</f>
        <v>falla</v>
      </c>
      <c r="J58" s="1">
        <v>44.104999999999997</v>
      </c>
      <c r="K58" s="2">
        <f t="shared" ref="K58:K60" si="22">J58-J59</f>
        <v>11.084999999999994</v>
      </c>
      <c r="L58" s="3">
        <f t="shared" ref="L58:L61" si="23">K58/E58</f>
        <v>0.95261718749999946</v>
      </c>
      <c r="M58" s="2" t="str">
        <f>IF(K58&lt;E58,"Ok","falla")</f>
        <v>Ok</v>
      </c>
    </row>
    <row r="59" spans="2:13" ht="15" thickBot="1" x14ac:dyDescent="0.4">
      <c r="B59" s="10">
        <v>3</v>
      </c>
      <c r="C59" s="76">
        <v>3.2</v>
      </c>
      <c r="D59" s="2">
        <f t="shared" si="18"/>
        <v>64</v>
      </c>
      <c r="E59" s="2">
        <f t="shared" si="19"/>
        <v>11.636363636363637</v>
      </c>
      <c r="F59" s="79">
        <v>655.23699999999997</v>
      </c>
      <c r="G59" s="2">
        <f t="shared" si="20"/>
        <v>120.54300000000001</v>
      </c>
      <c r="H59" s="3">
        <f t="shared" si="21"/>
        <v>10.3591640625</v>
      </c>
      <c r="I59" s="2" t="str">
        <f>IF(G59&lt;E59,"Ok","falla")</f>
        <v>falla</v>
      </c>
      <c r="J59" s="1">
        <v>33.020000000000003</v>
      </c>
      <c r="K59" s="2">
        <f t="shared" si="22"/>
        <v>12.069000000000003</v>
      </c>
      <c r="L59" s="3">
        <f t="shared" si="23"/>
        <v>1.0371796875000001</v>
      </c>
      <c r="M59" s="2" t="str">
        <f>IF(K59&lt;E59,"Ok","falla")</f>
        <v>falla</v>
      </c>
    </row>
    <row r="60" spans="2:13" x14ac:dyDescent="0.35">
      <c r="B60" s="10">
        <v>2</v>
      </c>
      <c r="C60" s="76">
        <v>3.2</v>
      </c>
      <c r="D60" s="2">
        <f t="shared" si="18"/>
        <v>64</v>
      </c>
      <c r="E60" s="2">
        <f t="shared" si="19"/>
        <v>11.636363636363637</v>
      </c>
      <c r="F60" s="79">
        <v>534.69399999999996</v>
      </c>
      <c r="G60" s="2">
        <f t="shared" si="20"/>
        <v>138.79899999999998</v>
      </c>
      <c r="H60" s="3">
        <f t="shared" si="21"/>
        <v>11.928039062499998</v>
      </c>
      <c r="I60" s="2" t="str">
        <f>IF(G60&lt;E60,"Ok","falla")</f>
        <v>falla</v>
      </c>
      <c r="J60" s="1">
        <v>20.951000000000001</v>
      </c>
      <c r="K60" s="2">
        <f t="shared" si="22"/>
        <v>11.443000000000001</v>
      </c>
      <c r="L60" s="3">
        <f t="shared" si="23"/>
        <v>0.98338281250000015</v>
      </c>
      <c r="M60" s="2" t="str">
        <f>IF(K60&lt;E60,"Ok","falla")</f>
        <v>Ok</v>
      </c>
    </row>
    <row r="61" spans="2:13" ht="15" thickBot="1" x14ac:dyDescent="0.4">
      <c r="B61" s="6">
        <v>1</v>
      </c>
      <c r="C61" s="11">
        <v>4.7</v>
      </c>
      <c r="D61" s="11">
        <f t="shared" si="18"/>
        <v>94</v>
      </c>
      <c r="E61" s="11">
        <f t="shared" si="19"/>
        <v>17.09090909090909</v>
      </c>
      <c r="F61" s="80">
        <v>395.89499999999998</v>
      </c>
      <c r="G61" s="11">
        <f>F61-F62</f>
        <v>395.89499999999998</v>
      </c>
      <c r="H61" s="13">
        <f t="shared" si="21"/>
        <v>23.164069148936171</v>
      </c>
      <c r="I61" s="11" t="str">
        <f>IF(G61&lt;E61,"Ok","falla")</f>
        <v>falla</v>
      </c>
      <c r="J61" s="1">
        <v>9.5079999999999991</v>
      </c>
      <c r="K61" s="11">
        <f>J61-H62</f>
        <v>9.5079999999999991</v>
      </c>
      <c r="L61" s="13">
        <f t="shared" si="23"/>
        <v>0.55631914893617018</v>
      </c>
      <c r="M61" s="11" t="str">
        <f>IF(K61&lt;E61,"Ok","falla")</f>
        <v>Ok</v>
      </c>
    </row>
    <row r="62" spans="2:13" x14ac:dyDescent="0.35">
      <c r="F62"/>
      <c r="J62"/>
    </row>
    <row r="63" spans="2:13" x14ac:dyDescent="0.35">
      <c r="F63"/>
      <c r="J63"/>
    </row>
    <row r="64" spans="2:13" ht="15" thickBot="1" x14ac:dyDescent="0.4">
      <c r="F64"/>
      <c r="J64"/>
    </row>
    <row r="65" spans="2:13" ht="15" thickBot="1" x14ac:dyDescent="0.4">
      <c r="B65" s="62" t="s">
        <v>57</v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4"/>
    </row>
    <row r="66" spans="2:13" x14ac:dyDescent="0.35">
      <c r="B66" s="14" t="s">
        <v>0</v>
      </c>
      <c r="C66" s="15">
        <v>5.5</v>
      </c>
    </row>
    <row r="67" spans="2:13" ht="15" thickBot="1" x14ac:dyDescent="0.4">
      <c r="B67" s="16" t="s">
        <v>1</v>
      </c>
      <c r="C67" s="17">
        <v>0.02</v>
      </c>
    </row>
    <row r="68" spans="2:13" ht="15" thickBot="1" x14ac:dyDescent="0.4"/>
    <row r="69" spans="2:13" ht="15" thickBot="1" x14ac:dyDescent="0.4">
      <c r="B69" s="18" t="s">
        <v>2</v>
      </c>
      <c r="C69" s="19" t="s">
        <v>3</v>
      </c>
      <c r="D69" s="19" t="s">
        <v>4</v>
      </c>
      <c r="E69" s="19" t="s">
        <v>5</v>
      </c>
      <c r="F69" s="19" t="s">
        <v>6</v>
      </c>
      <c r="G69" s="19" t="s">
        <v>6</v>
      </c>
      <c r="H69" s="19" t="s">
        <v>9</v>
      </c>
      <c r="I69" s="19" t="s">
        <v>7</v>
      </c>
      <c r="J69" s="19" t="s">
        <v>8</v>
      </c>
      <c r="K69" s="19" t="s">
        <v>8</v>
      </c>
      <c r="L69" s="19" t="s">
        <v>10</v>
      </c>
      <c r="M69" s="20" t="s">
        <v>7</v>
      </c>
    </row>
    <row r="70" spans="2:13" ht="15" thickBot="1" x14ac:dyDescent="0.4">
      <c r="B70" s="75">
        <v>6</v>
      </c>
      <c r="C70" s="76">
        <v>3.2</v>
      </c>
      <c r="D70" s="7">
        <f>C70*1000*C$4</f>
        <v>64</v>
      </c>
      <c r="E70" s="7">
        <f>D70/C$3</f>
        <v>11.636363636363637</v>
      </c>
      <c r="F70" s="78">
        <v>862.78700000000003</v>
      </c>
      <c r="G70" s="7">
        <f>F70-F71</f>
        <v>36.254999999999995</v>
      </c>
      <c r="H70" s="9">
        <f>G70/E70</f>
        <v>3.1156640624999996</v>
      </c>
      <c r="I70" s="7" t="str">
        <f>IF(G70&lt;E70,"Ok","falla")</f>
        <v>falla</v>
      </c>
      <c r="J70" s="1">
        <v>55.63</v>
      </c>
      <c r="K70" s="7">
        <f>J70-J71</f>
        <v>7.3689999999999998</v>
      </c>
      <c r="L70" s="9">
        <f>K70/E70</f>
        <v>0.63327343749999998</v>
      </c>
      <c r="M70" s="7" t="str">
        <f>IF(K70&lt;E70,"Ok","falla")</f>
        <v>Ok</v>
      </c>
    </row>
    <row r="71" spans="2:13" ht="15" thickBot="1" x14ac:dyDescent="0.4">
      <c r="B71" s="5">
        <v>5</v>
      </c>
      <c r="C71" s="76">
        <v>3.2</v>
      </c>
      <c r="D71" s="7">
        <f>C71*1000*C$4</f>
        <v>64</v>
      </c>
      <c r="E71" s="7">
        <f>D71/C$3</f>
        <v>11.636363636363637</v>
      </c>
      <c r="F71" s="78">
        <v>826.53200000000004</v>
      </c>
      <c r="G71" s="7">
        <f>F71-F72</f>
        <v>71.713000000000079</v>
      </c>
      <c r="H71" s="9">
        <f>G71/E71</f>
        <v>6.1628359375000068</v>
      </c>
      <c r="I71" s="7" t="str">
        <f>IF(G71&lt;E71,"Ok","falla")</f>
        <v>falla</v>
      </c>
      <c r="J71" s="1">
        <v>48.261000000000003</v>
      </c>
      <c r="K71" s="7">
        <f>J71-J72</f>
        <v>8.8940000000000055</v>
      </c>
      <c r="L71" s="9">
        <f>K71/E71</f>
        <v>0.76432812500000047</v>
      </c>
      <c r="M71" s="7" t="str">
        <f>IF(K71&lt;E71,"Ok","falla")</f>
        <v>Ok</v>
      </c>
    </row>
    <row r="72" spans="2:13" ht="15" thickBot="1" x14ac:dyDescent="0.4">
      <c r="B72" s="10">
        <v>4</v>
      </c>
      <c r="C72" s="76">
        <v>3.2</v>
      </c>
      <c r="D72" s="2">
        <f t="shared" ref="D72:D75" si="24">C72*1000*C$4</f>
        <v>64</v>
      </c>
      <c r="E72" s="2">
        <f t="shared" ref="E72:E75" si="25">D72/C$3</f>
        <v>11.636363636363637</v>
      </c>
      <c r="F72" s="79">
        <v>754.81899999999996</v>
      </c>
      <c r="G72" s="2">
        <f t="shared" ref="G72:G74" si="26">F72-F73</f>
        <v>99.581999999999994</v>
      </c>
      <c r="H72" s="3">
        <f t="shared" ref="H72:H75" si="27">G72/E72</f>
        <v>8.5578281249999986</v>
      </c>
      <c r="I72" s="2" t="str">
        <f>IF(G72&lt;E72,"Ok","falla")</f>
        <v>falla</v>
      </c>
      <c r="J72" s="1">
        <v>39.366999999999997</v>
      </c>
      <c r="K72" s="2">
        <f t="shared" ref="K72:K74" si="28">J72-J73</f>
        <v>10.312999999999999</v>
      </c>
      <c r="L72" s="3">
        <f t="shared" ref="L72:L75" si="29">K72/E72</f>
        <v>0.88627343749999987</v>
      </c>
      <c r="M72" s="2" t="str">
        <f>IF(K72&lt;E72,"Ok","falla")</f>
        <v>Ok</v>
      </c>
    </row>
    <row r="73" spans="2:13" ht="15" thickBot="1" x14ac:dyDescent="0.4">
      <c r="B73" s="10">
        <v>3</v>
      </c>
      <c r="C73" s="76">
        <v>3.2</v>
      </c>
      <c r="D73" s="2">
        <f t="shared" si="24"/>
        <v>64</v>
      </c>
      <c r="E73" s="2">
        <f t="shared" si="25"/>
        <v>11.636363636363637</v>
      </c>
      <c r="F73" s="79">
        <v>655.23699999999997</v>
      </c>
      <c r="G73" s="2">
        <f t="shared" si="26"/>
        <v>120.54300000000001</v>
      </c>
      <c r="H73" s="3">
        <f t="shared" si="27"/>
        <v>10.3591640625</v>
      </c>
      <c r="I73" s="2" t="str">
        <f>IF(G73&lt;E73,"Ok","falla")</f>
        <v>falla</v>
      </c>
      <c r="J73" s="1">
        <v>29.053999999999998</v>
      </c>
      <c r="K73" s="2">
        <f t="shared" si="28"/>
        <v>10.917999999999999</v>
      </c>
      <c r="L73" s="3">
        <f t="shared" si="29"/>
        <v>0.93826562499999988</v>
      </c>
      <c r="M73" s="2" t="str">
        <f>IF(K73&lt;E73,"Ok","falla")</f>
        <v>Ok</v>
      </c>
    </row>
    <row r="74" spans="2:13" x14ac:dyDescent="0.35">
      <c r="B74" s="10">
        <v>2</v>
      </c>
      <c r="C74" s="76">
        <v>3.2</v>
      </c>
      <c r="D74" s="2">
        <f t="shared" si="24"/>
        <v>64</v>
      </c>
      <c r="E74" s="2">
        <f t="shared" si="25"/>
        <v>11.636363636363637</v>
      </c>
      <c r="F74" s="79">
        <v>534.69399999999996</v>
      </c>
      <c r="G74" s="2">
        <f t="shared" si="26"/>
        <v>138.79899999999998</v>
      </c>
      <c r="H74" s="3">
        <f t="shared" si="27"/>
        <v>11.928039062499998</v>
      </c>
      <c r="I74" s="2" t="str">
        <f>IF(G74&lt;E74,"Ok","falla")</f>
        <v>falla</v>
      </c>
      <c r="J74" s="1">
        <v>18.135999999999999</v>
      </c>
      <c r="K74" s="2">
        <f t="shared" si="28"/>
        <v>10.074</v>
      </c>
      <c r="L74" s="3">
        <f t="shared" si="29"/>
        <v>0.86573437499999994</v>
      </c>
      <c r="M74" s="2" t="str">
        <f>IF(K74&lt;E74,"Ok","falla")</f>
        <v>Ok</v>
      </c>
    </row>
    <row r="75" spans="2:13" ht="15" thickBot="1" x14ac:dyDescent="0.4">
      <c r="B75" s="6">
        <v>1</v>
      </c>
      <c r="C75" s="11">
        <v>4.7</v>
      </c>
      <c r="D75" s="11">
        <f t="shared" si="24"/>
        <v>94</v>
      </c>
      <c r="E75" s="11">
        <f t="shared" si="25"/>
        <v>17.09090909090909</v>
      </c>
      <c r="F75" s="80">
        <v>395.89499999999998</v>
      </c>
      <c r="G75" s="11">
        <f>F75-F76</f>
        <v>395.89499999999998</v>
      </c>
      <c r="H75" s="13">
        <f t="shared" si="27"/>
        <v>23.164069148936171</v>
      </c>
      <c r="I75" s="11" t="str">
        <f>IF(G75&lt;E75,"Ok","falla")</f>
        <v>falla</v>
      </c>
      <c r="J75" s="1">
        <v>8.0619999999999994</v>
      </c>
      <c r="K75" s="11">
        <f>J75-H76</f>
        <v>8.0619999999999994</v>
      </c>
      <c r="L75" s="13">
        <f t="shared" si="29"/>
        <v>0.47171276595744682</v>
      </c>
      <c r="M75" s="11" t="str">
        <f>IF(K75&lt;E75,"Ok","falla")</f>
        <v>Ok</v>
      </c>
    </row>
    <row r="76" spans="2:13" x14ac:dyDescent="0.35">
      <c r="F76"/>
      <c r="J76"/>
    </row>
    <row r="77" spans="2:13" x14ac:dyDescent="0.35">
      <c r="F77"/>
      <c r="J77"/>
    </row>
    <row r="78" spans="2:13" ht="15" thickBot="1" x14ac:dyDescent="0.4">
      <c r="F78"/>
      <c r="J78"/>
    </row>
    <row r="79" spans="2:13" ht="15" thickBot="1" x14ac:dyDescent="0.4">
      <c r="B79" s="62" t="s">
        <v>59</v>
      </c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4"/>
    </row>
    <row r="80" spans="2:13" x14ac:dyDescent="0.35">
      <c r="B80" s="14" t="s">
        <v>0</v>
      </c>
      <c r="C80" s="15">
        <v>5.5</v>
      </c>
    </row>
    <row r="81" spans="2:15" ht="15" thickBot="1" x14ac:dyDescent="0.4">
      <c r="B81" s="16" t="s">
        <v>1</v>
      </c>
      <c r="C81" s="17">
        <v>0.02</v>
      </c>
    </row>
    <row r="82" spans="2:15" ht="15" thickBot="1" x14ac:dyDescent="0.4"/>
    <row r="83" spans="2:15" ht="15" thickBot="1" x14ac:dyDescent="0.4">
      <c r="B83" s="18" t="s">
        <v>2</v>
      </c>
      <c r="C83" s="19" t="s">
        <v>3</v>
      </c>
      <c r="D83" s="19" t="s">
        <v>4</v>
      </c>
      <c r="E83" s="19" t="s">
        <v>5</v>
      </c>
      <c r="F83" s="19" t="s">
        <v>6</v>
      </c>
      <c r="G83" s="19" t="s">
        <v>6</v>
      </c>
      <c r="H83" s="19" t="s">
        <v>9</v>
      </c>
      <c r="I83" s="19" t="s">
        <v>7</v>
      </c>
      <c r="J83" s="19" t="s">
        <v>8</v>
      </c>
      <c r="K83" s="19" t="s">
        <v>8</v>
      </c>
      <c r="L83" s="19" t="s">
        <v>10</v>
      </c>
      <c r="M83" s="20" t="s">
        <v>7</v>
      </c>
    </row>
    <row r="84" spans="2:15" ht="15" thickBot="1" x14ac:dyDescent="0.4">
      <c r="B84" s="75">
        <v>6</v>
      </c>
      <c r="C84" s="76">
        <v>3.2</v>
      </c>
      <c r="D84" s="7">
        <f>C84*1000*C$4</f>
        <v>64</v>
      </c>
      <c r="E84" s="7">
        <f>D84/C$3</f>
        <v>11.636363636363637</v>
      </c>
      <c r="F84" s="78">
        <v>862.78700000000003</v>
      </c>
      <c r="G84" s="7">
        <f>F84-F85</f>
        <v>36.254999999999995</v>
      </c>
      <c r="H84" s="9">
        <f>G84/E84</f>
        <v>3.1156640624999996</v>
      </c>
      <c r="I84" s="7" t="str">
        <f>IF(G84&lt;E84,"Ok","falla")</f>
        <v>falla</v>
      </c>
      <c r="J84" s="1">
        <v>58.045999999999999</v>
      </c>
      <c r="K84" s="7">
        <f>J84-J85</f>
        <v>7.3419999999999987</v>
      </c>
      <c r="L84" s="9">
        <f>K84/E84</f>
        <v>0.63095312499999989</v>
      </c>
      <c r="M84" s="7" t="str">
        <f>IF(K84&lt;E84,"Ok","falla")</f>
        <v>Ok</v>
      </c>
    </row>
    <row r="85" spans="2:15" ht="15" thickBot="1" x14ac:dyDescent="0.4">
      <c r="B85" s="5">
        <v>5</v>
      </c>
      <c r="C85" s="76">
        <v>3.2</v>
      </c>
      <c r="D85" s="7">
        <f>C85*1000*C$4</f>
        <v>64</v>
      </c>
      <c r="E85" s="7">
        <f>D85/C$3</f>
        <v>11.636363636363637</v>
      </c>
      <c r="F85" s="78">
        <v>826.53200000000004</v>
      </c>
      <c r="G85" s="7">
        <f>F85-F86</f>
        <v>71.713000000000079</v>
      </c>
      <c r="H85" s="9">
        <f>G85/E85</f>
        <v>6.1628359375000068</v>
      </c>
      <c r="I85" s="7" t="str">
        <f>IF(G85&lt;E85,"Ok","falla")</f>
        <v>falla</v>
      </c>
      <c r="J85" s="1">
        <v>50.704000000000001</v>
      </c>
      <c r="K85" s="7">
        <f>J85-J86</f>
        <v>9.0630000000000024</v>
      </c>
      <c r="L85" s="9">
        <f>K85/E85</f>
        <v>0.77885156250000021</v>
      </c>
      <c r="M85" s="7" t="str">
        <f>IF(K85&lt;E85,"Ok","falla")</f>
        <v>Ok</v>
      </c>
    </row>
    <row r="86" spans="2:15" ht="15" thickBot="1" x14ac:dyDescent="0.4">
      <c r="B86" s="10">
        <v>4</v>
      </c>
      <c r="C86" s="76">
        <v>3.2</v>
      </c>
      <c r="D86" s="2">
        <f t="shared" ref="D86:D89" si="30">C86*1000*C$4</f>
        <v>64</v>
      </c>
      <c r="E86" s="2">
        <f t="shared" ref="E86:E89" si="31">D86/C$3</f>
        <v>11.636363636363637</v>
      </c>
      <c r="F86" s="79">
        <v>754.81899999999996</v>
      </c>
      <c r="G86" s="2">
        <f t="shared" ref="G86:G88" si="32">F86-F87</f>
        <v>99.581999999999994</v>
      </c>
      <c r="H86" s="3">
        <f t="shared" ref="H86:H89" si="33">G86/E86</f>
        <v>8.5578281249999986</v>
      </c>
      <c r="I86" s="2" t="str">
        <f>IF(G86&lt;E86,"Ok","falla")</f>
        <v>falla</v>
      </c>
      <c r="J86" s="1">
        <v>41.640999999999998</v>
      </c>
      <c r="K86" s="2">
        <f t="shared" ref="K86:K88" si="34">J86-J87</f>
        <v>10.693999999999999</v>
      </c>
      <c r="L86" s="3">
        <f t="shared" ref="L86:L89" si="35">K86/E86</f>
        <v>0.91901562499999989</v>
      </c>
      <c r="M86" s="2" t="str">
        <f>IF(K86&lt;E86,"Ok","falla")</f>
        <v>Ok</v>
      </c>
    </row>
    <row r="87" spans="2:15" ht="15" thickBot="1" x14ac:dyDescent="0.4">
      <c r="B87" s="10">
        <v>3</v>
      </c>
      <c r="C87" s="76">
        <v>3.2</v>
      </c>
      <c r="D87" s="2">
        <f t="shared" si="30"/>
        <v>64</v>
      </c>
      <c r="E87" s="2">
        <f t="shared" si="31"/>
        <v>11.636363636363637</v>
      </c>
      <c r="F87" s="79">
        <v>655.23699999999997</v>
      </c>
      <c r="G87" s="2">
        <f t="shared" si="32"/>
        <v>120.54300000000001</v>
      </c>
      <c r="H87" s="3">
        <f t="shared" si="33"/>
        <v>10.3591640625</v>
      </c>
      <c r="I87" s="2" t="str">
        <f>IF(G87&lt;E87,"Ok","falla")</f>
        <v>falla</v>
      </c>
      <c r="J87" s="1">
        <v>30.946999999999999</v>
      </c>
      <c r="K87" s="2">
        <f t="shared" si="34"/>
        <v>11.477999999999998</v>
      </c>
      <c r="L87" s="3">
        <f t="shared" si="35"/>
        <v>0.98639062499999985</v>
      </c>
      <c r="M87" s="2" t="str">
        <f>IF(K87&lt;E87,"Ok","falla")</f>
        <v>Ok</v>
      </c>
    </row>
    <row r="88" spans="2:15" x14ac:dyDescent="0.35">
      <c r="B88" s="10">
        <v>2</v>
      </c>
      <c r="C88" s="76">
        <v>3.2</v>
      </c>
      <c r="D88" s="2">
        <f t="shared" si="30"/>
        <v>64</v>
      </c>
      <c r="E88" s="2">
        <f t="shared" si="31"/>
        <v>11.636363636363637</v>
      </c>
      <c r="F88" s="79">
        <v>534.69399999999996</v>
      </c>
      <c r="G88" s="2">
        <f t="shared" si="32"/>
        <v>138.79899999999998</v>
      </c>
      <c r="H88" s="3">
        <f t="shared" si="33"/>
        <v>11.928039062499998</v>
      </c>
      <c r="I88" s="2" t="str">
        <f>IF(G88&lt;E88,"Ok","falla")</f>
        <v>falla</v>
      </c>
      <c r="J88" s="1">
        <v>19.469000000000001</v>
      </c>
      <c r="K88" s="2">
        <f t="shared" si="34"/>
        <v>10.73</v>
      </c>
      <c r="L88" s="3">
        <f t="shared" si="35"/>
        <v>0.92210937500000001</v>
      </c>
      <c r="M88" s="2" t="str">
        <f>IF(K88&lt;E88,"Ok","falla")</f>
        <v>Ok</v>
      </c>
    </row>
    <row r="89" spans="2:15" ht="15" thickBot="1" x14ac:dyDescent="0.4">
      <c r="B89" s="6">
        <v>1</v>
      </c>
      <c r="C89" s="11">
        <v>4.7</v>
      </c>
      <c r="D89" s="11">
        <f t="shared" si="30"/>
        <v>94</v>
      </c>
      <c r="E89" s="11">
        <f t="shared" si="31"/>
        <v>17.09090909090909</v>
      </c>
      <c r="F89" s="80">
        <v>395.89499999999998</v>
      </c>
      <c r="G89" s="11">
        <f>F89-F90</f>
        <v>395.89499999999998</v>
      </c>
      <c r="H89" s="13">
        <f t="shared" si="33"/>
        <v>23.164069148936171</v>
      </c>
      <c r="I89" s="11" t="str">
        <f>IF(G89&lt;E89,"Ok","falla")</f>
        <v>falla</v>
      </c>
      <c r="J89" s="1">
        <v>8.7390000000000008</v>
      </c>
      <c r="K89" s="11">
        <f>J89-H90</f>
        <v>8.7390000000000008</v>
      </c>
      <c r="L89" s="13">
        <f t="shared" si="35"/>
        <v>0.51132446808510645</v>
      </c>
      <c r="M89" s="11" t="str">
        <f>IF(K89&lt;E89,"Ok","falla")</f>
        <v>Ok</v>
      </c>
    </row>
    <row r="90" spans="2:15" x14ac:dyDescent="0.35">
      <c r="F90"/>
      <c r="J90"/>
    </row>
    <row r="91" spans="2:15" x14ac:dyDescent="0.35">
      <c r="F91"/>
      <c r="J91"/>
    </row>
    <row r="92" spans="2:15" ht="15" thickBot="1" x14ac:dyDescent="0.4">
      <c r="F92"/>
      <c r="J92"/>
      <c r="O92" s="1"/>
    </row>
    <row r="93" spans="2:15" ht="15" thickBot="1" x14ac:dyDescent="0.4">
      <c r="B93" s="62" t="s">
        <v>60</v>
      </c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4"/>
      <c r="O93" s="1"/>
    </row>
    <row r="94" spans="2:15" x14ac:dyDescent="0.35">
      <c r="B94" s="14" t="s">
        <v>0</v>
      </c>
      <c r="C94" s="15">
        <v>5.5</v>
      </c>
      <c r="O94" s="1"/>
    </row>
    <row r="95" spans="2:15" ht="15" thickBot="1" x14ac:dyDescent="0.4">
      <c r="B95" s="16" t="s">
        <v>1</v>
      </c>
      <c r="C95" s="17">
        <v>0.02</v>
      </c>
      <c r="O95" s="1"/>
    </row>
    <row r="96" spans="2:15" ht="15" thickBot="1" x14ac:dyDescent="0.4">
      <c r="O96" s="1"/>
    </row>
    <row r="97" spans="2:13" ht="15" thickBot="1" x14ac:dyDescent="0.4">
      <c r="B97" s="18" t="s">
        <v>2</v>
      </c>
      <c r="C97" s="19" t="s">
        <v>3</v>
      </c>
      <c r="D97" s="19" t="s">
        <v>4</v>
      </c>
      <c r="E97" s="19" t="s">
        <v>5</v>
      </c>
      <c r="F97" s="19" t="s">
        <v>6</v>
      </c>
      <c r="G97" s="19" t="s">
        <v>6</v>
      </c>
      <c r="H97" s="19" t="s">
        <v>9</v>
      </c>
      <c r="I97" s="19" t="s">
        <v>7</v>
      </c>
      <c r="J97" s="19" t="s">
        <v>8</v>
      </c>
      <c r="K97" s="19" t="s">
        <v>8</v>
      </c>
      <c r="L97" s="19" t="s">
        <v>10</v>
      </c>
      <c r="M97" s="20" t="s">
        <v>7</v>
      </c>
    </row>
    <row r="98" spans="2:13" ht="15" thickBot="1" x14ac:dyDescent="0.4">
      <c r="B98" s="75">
        <v>6</v>
      </c>
      <c r="C98" s="76">
        <v>3.2</v>
      </c>
      <c r="D98" s="7">
        <f>C98*1000*C$4</f>
        <v>64</v>
      </c>
      <c r="E98" s="7">
        <f>D98/C$3</f>
        <v>11.636363636363637</v>
      </c>
      <c r="F98" s="78">
        <v>862.78700000000003</v>
      </c>
      <c r="G98" s="7">
        <f>F98-F99</f>
        <v>36.254999999999995</v>
      </c>
      <c r="H98" s="9">
        <f>G98/E98</f>
        <v>3.1156640624999996</v>
      </c>
      <c r="I98" s="7" t="str">
        <f>IF(G98&lt;E98,"Ok","falla")</f>
        <v>falla</v>
      </c>
      <c r="J98" s="1">
        <v>57.848999999999997</v>
      </c>
      <c r="K98" s="7">
        <f>J98-J99</f>
        <v>7.3389999999999986</v>
      </c>
      <c r="L98" s="9">
        <f>K98/E98</f>
        <v>0.63069531249999988</v>
      </c>
      <c r="M98" s="7" t="str">
        <f>IF(K98&lt;E98,"Ok","falla")</f>
        <v>Ok</v>
      </c>
    </row>
    <row r="99" spans="2:13" ht="15" thickBot="1" x14ac:dyDescent="0.4">
      <c r="B99" s="5">
        <v>5</v>
      </c>
      <c r="C99" s="76">
        <v>3.2</v>
      </c>
      <c r="D99" s="7">
        <f>C99*1000*C$4</f>
        <v>64</v>
      </c>
      <c r="E99" s="7">
        <f>D99/C$3</f>
        <v>11.636363636363637</v>
      </c>
      <c r="F99" s="78">
        <v>826.53200000000004</v>
      </c>
      <c r="G99" s="7">
        <f>F99-F100</f>
        <v>71.713000000000079</v>
      </c>
      <c r="H99" s="9">
        <f>G99/E99</f>
        <v>6.1628359375000068</v>
      </c>
      <c r="I99" s="7" t="str">
        <f>IF(G99&lt;E99,"Ok","falla")</f>
        <v>falla</v>
      </c>
      <c r="J99" s="1">
        <v>50.51</v>
      </c>
      <c r="K99" s="7">
        <f>J99-J100</f>
        <v>8.9720000000000013</v>
      </c>
      <c r="L99" s="9">
        <f>K99/E99</f>
        <v>0.77103125000000006</v>
      </c>
      <c r="M99" s="7" t="str">
        <f>IF(K99&lt;E99,"Ok","falla")</f>
        <v>Ok</v>
      </c>
    </row>
    <row r="100" spans="2:13" ht="15" thickBot="1" x14ac:dyDescent="0.4">
      <c r="B100" s="10">
        <v>4</v>
      </c>
      <c r="C100" s="76">
        <v>3.2</v>
      </c>
      <c r="D100" s="2">
        <f t="shared" ref="D100:D103" si="36">C100*1000*C$4</f>
        <v>64</v>
      </c>
      <c r="E100" s="2">
        <f t="shared" ref="E100:E103" si="37">D100/C$3</f>
        <v>11.636363636363637</v>
      </c>
      <c r="F100" s="79">
        <v>754.81899999999996</v>
      </c>
      <c r="G100" s="2">
        <f t="shared" ref="G100:G102" si="38">F100-F101</f>
        <v>99.581999999999994</v>
      </c>
      <c r="H100" s="3">
        <f t="shared" ref="H100:H103" si="39">G100/E100</f>
        <v>8.5578281249999986</v>
      </c>
      <c r="I100" s="2" t="str">
        <f>IF(G100&lt;E100,"Ok","falla")</f>
        <v>falla</v>
      </c>
      <c r="J100" s="1">
        <v>41.537999999999997</v>
      </c>
      <c r="K100" s="2">
        <f t="shared" ref="K100:K102" si="40">J100-J101</f>
        <v>10.552999999999997</v>
      </c>
      <c r="L100" s="3">
        <f t="shared" ref="L100:L103" si="41">K100/E100</f>
        <v>0.90689843749999977</v>
      </c>
      <c r="M100" s="2" t="str">
        <f>IF(K100&lt;E100,"Ok","falla")</f>
        <v>Ok</v>
      </c>
    </row>
    <row r="101" spans="2:13" ht="15" thickBot="1" x14ac:dyDescent="0.4">
      <c r="B101" s="10">
        <v>3</v>
      </c>
      <c r="C101" s="76">
        <v>3.2</v>
      </c>
      <c r="D101" s="2">
        <f t="shared" si="36"/>
        <v>64</v>
      </c>
      <c r="E101" s="2">
        <f t="shared" si="37"/>
        <v>11.636363636363637</v>
      </c>
      <c r="F101" s="79">
        <v>655.23699999999997</v>
      </c>
      <c r="G101" s="2">
        <f t="shared" si="38"/>
        <v>120.54300000000001</v>
      </c>
      <c r="H101" s="3">
        <f t="shared" si="39"/>
        <v>10.3591640625</v>
      </c>
      <c r="I101" s="2" t="str">
        <f>IF(G101&lt;E101,"Ok","falla")</f>
        <v>falla</v>
      </c>
      <c r="J101" s="1">
        <v>30.984999999999999</v>
      </c>
      <c r="K101" s="2">
        <f t="shared" si="40"/>
        <v>11.349</v>
      </c>
      <c r="L101" s="3">
        <f t="shared" si="41"/>
        <v>0.97530468749999999</v>
      </c>
      <c r="M101" s="2" t="str">
        <f>IF(K101&lt;E101,"Ok","falla")</f>
        <v>Ok</v>
      </c>
    </row>
    <row r="102" spans="2:13" x14ac:dyDescent="0.35">
      <c r="B102" s="10">
        <v>2</v>
      </c>
      <c r="C102" s="76">
        <v>3.2</v>
      </c>
      <c r="D102" s="2">
        <f t="shared" si="36"/>
        <v>64</v>
      </c>
      <c r="E102" s="2">
        <f t="shared" si="37"/>
        <v>11.636363636363637</v>
      </c>
      <c r="F102" s="79">
        <v>534.69399999999996</v>
      </c>
      <c r="G102" s="2">
        <f t="shared" si="38"/>
        <v>138.79899999999998</v>
      </c>
      <c r="H102" s="3">
        <f t="shared" si="39"/>
        <v>11.928039062499998</v>
      </c>
      <c r="I102" s="2" t="str">
        <f>IF(G102&lt;E102,"Ok","falla")</f>
        <v>falla</v>
      </c>
      <c r="J102" s="1">
        <v>19.635999999999999</v>
      </c>
      <c r="K102" s="2">
        <f t="shared" si="40"/>
        <v>10.684999999999999</v>
      </c>
      <c r="L102" s="3">
        <f t="shared" si="41"/>
        <v>0.91824218749999986</v>
      </c>
      <c r="M102" s="2" t="str">
        <f>IF(K102&lt;E102,"Ok","falla")</f>
        <v>Ok</v>
      </c>
    </row>
    <row r="103" spans="2:13" ht="15" thickBot="1" x14ac:dyDescent="0.4">
      <c r="B103" s="6">
        <v>1</v>
      </c>
      <c r="C103" s="11">
        <v>4.7</v>
      </c>
      <c r="D103" s="11">
        <f t="shared" si="36"/>
        <v>94</v>
      </c>
      <c r="E103" s="11">
        <f t="shared" si="37"/>
        <v>17.09090909090909</v>
      </c>
      <c r="F103" s="80">
        <v>395.89499999999998</v>
      </c>
      <c r="G103" s="11">
        <f>F103-F104</f>
        <v>395.89499999999998</v>
      </c>
      <c r="H103" s="13">
        <f t="shared" si="39"/>
        <v>23.164069148936171</v>
      </c>
      <c r="I103" s="11" t="str">
        <f>IF(G103&lt;E103,"Ok","falla")</f>
        <v>falla</v>
      </c>
      <c r="J103" s="1">
        <v>8.9510000000000005</v>
      </c>
      <c r="K103" s="11">
        <f>J103-H104</f>
        <v>8.9510000000000005</v>
      </c>
      <c r="L103" s="13">
        <f t="shared" si="41"/>
        <v>0.52372872340425536</v>
      </c>
      <c r="M103" s="11" t="str">
        <f>IF(K103&lt;E103,"Ok","falla")</f>
        <v>Ok</v>
      </c>
    </row>
    <row r="104" spans="2:13" x14ac:dyDescent="0.35">
      <c r="F104"/>
      <c r="J104"/>
    </row>
    <row r="105" spans="2:13" x14ac:dyDescent="0.35">
      <c r="F105"/>
      <c r="J105"/>
    </row>
    <row r="106" spans="2:13" x14ac:dyDescent="0.35">
      <c r="F106"/>
      <c r="J106"/>
    </row>
    <row r="107" spans="2:13" ht="15" thickBot="1" x14ac:dyDescent="0.4">
      <c r="F107"/>
      <c r="J107"/>
    </row>
    <row r="108" spans="2:13" ht="15" thickBot="1" x14ac:dyDescent="0.4">
      <c r="B108" s="62" t="s">
        <v>61</v>
      </c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4"/>
    </row>
    <row r="109" spans="2:13" x14ac:dyDescent="0.35">
      <c r="B109" s="14" t="s">
        <v>0</v>
      </c>
      <c r="C109" s="15">
        <v>5.5</v>
      </c>
    </row>
    <row r="110" spans="2:13" ht="15" thickBot="1" x14ac:dyDescent="0.4">
      <c r="B110" s="16" t="s">
        <v>1</v>
      </c>
      <c r="C110" s="17">
        <v>0.02</v>
      </c>
    </row>
    <row r="111" spans="2:13" ht="15" thickBot="1" x14ac:dyDescent="0.4"/>
    <row r="112" spans="2:13" ht="15" thickBot="1" x14ac:dyDescent="0.4">
      <c r="B112" s="18" t="s">
        <v>2</v>
      </c>
      <c r="C112" s="19" t="s">
        <v>3</v>
      </c>
      <c r="D112" s="19" t="s">
        <v>4</v>
      </c>
      <c r="E112" s="19" t="s">
        <v>5</v>
      </c>
      <c r="F112" s="19" t="s">
        <v>6</v>
      </c>
      <c r="G112" s="19" t="s">
        <v>6</v>
      </c>
      <c r="H112" s="19" t="s">
        <v>9</v>
      </c>
      <c r="I112" s="19" t="s">
        <v>7</v>
      </c>
      <c r="J112" s="19" t="s">
        <v>8</v>
      </c>
      <c r="K112" s="19" t="s">
        <v>8</v>
      </c>
      <c r="L112" s="19" t="s">
        <v>10</v>
      </c>
      <c r="M112" s="20" t="s">
        <v>7</v>
      </c>
    </row>
    <row r="113" spans="2:13" ht="15" thickBot="1" x14ac:dyDescent="0.4">
      <c r="B113" s="75">
        <v>6</v>
      </c>
      <c r="C113" s="76">
        <v>3.2</v>
      </c>
      <c r="D113" s="7">
        <f>C113*1000*C$4</f>
        <v>64</v>
      </c>
      <c r="E113" s="7">
        <f>D113/C$3</f>
        <v>11.636363636363637</v>
      </c>
      <c r="F113" s="78">
        <v>862.78700000000003</v>
      </c>
      <c r="G113" s="7">
        <f>F113-F114</f>
        <v>36.254999999999995</v>
      </c>
      <c r="H113" s="9">
        <f>G113/E113</f>
        <v>3.1156640624999996</v>
      </c>
      <c r="I113" s="7" t="str">
        <f>IF(G113&lt;E113,"Ok","falla")</f>
        <v>falla</v>
      </c>
      <c r="J113" s="1">
        <v>59.6</v>
      </c>
      <c r="K113" s="7">
        <f>J113-J114</f>
        <v>7.2880000000000038</v>
      </c>
      <c r="L113" s="9">
        <f>K113/E113</f>
        <v>0.62631250000000027</v>
      </c>
      <c r="M113" s="7" t="str">
        <f>IF(K113&lt;E113,"Ok","falla")</f>
        <v>Ok</v>
      </c>
    </row>
    <row r="114" spans="2:13" ht="15" thickBot="1" x14ac:dyDescent="0.4">
      <c r="B114" s="5">
        <v>5</v>
      </c>
      <c r="C114" s="76">
        <v>3.2</v>
      </c>
      <c r="D114" s="7">
        <f>C114*1000*C$4</f>
        <v>64</v>
      </c>
      <c r="E114" s="7">
        <f>D114/C$3</f>
        <v>11.636363636363637</v>
      </c>
      <c r="F114" s="78">
        <v>826.53200000000004</v>
      </c>
      <c r="G114" s="7">
        <f>F114-F115</f>
        <v>71.713000000000079</v>
      </c>
      <c r="H114" s="9">
        <f>G114/E114</f>
        <v>6.1628359375000068</v>
      </c>
      <c r="I114" s="7" t="str">
        <f>IF(G114&lt;E114,"Ok","falla")</f>
        <v>falla</v>
      </c>
      <c r="J114" s="1">
        <v>52.311999999999998</v>
      </c>
      <c r="K114" s="7">
        <f>J114-J115</f>
        <v>9.0679999999999978</v>
      </c>
      <c r="L114" s="9">
        <f>K114/E114</f>
        <v>0.77928124999999981</v>
      </c>
      <c r="M114" s="7" t="str">
        <f>IF(K114&lt;E114,"Ok","falla")</f>
        <v>Ok</v>
      </c>
    </row>
    <row r="115" spans="2:13" ht="15" thickBot="1" x14ac:dyDescent="0.4">
      <c r="B115" s="10">
        <v>4</v>
      </c>
      <c r="C115" s="76">
        <v>3.2</v>
      </c>
      <c r="D115" s="2">
        <f t="shared" ref="D115:D118" si="42">C115*1000*C$4</f>
        <v>64</v>
      </c>
      <c r="E115" s="2">
        <f t="shared" ref="E115:E118" si="43">D115/C$3</f>
        <v>11.636363636363637</v>
      </c>
      <c r="F115" s="79">
        <v>754.81899999999996</v>
      </c>
      <c r="G115" s="2">
        <f t="shared" ref="G115:G117" si="44">F115-F116</f>
        <v>99.581999999999994</v>
      </c>
      <c r="H115" s="3">
        <f t="shared" ref="H115:H118" si="45">G115/E115</f>
        <v>8.5578281249999986</v>
      </c>
      <c r="I115" s="2" t="str">
        <f>IF(G115&lt;E115,"Ok","falla")</f>
        <v>falla</v>
      </c>
      <c r="J115" s="1">
        <v>43.244</v>
      </c>
      <c r="K115" s="2">
        <f t="shared" ref="K115:K117" si="46">J115-J116</f>
        <v>10.808999999999997</v>
      </c>
      <c r="L115" s="3">
        <f t="shared" ref="L115:L118" si="47">K115/E115</f>
        <v>0.92889843749999979</v>
      </c>
      <c r="M115" s="2" t="str">
        <f>IF(K115&lt;E115,"Ok","falla")</f>
        <v>Ok</v>
      </c>
    </row>
    <row r="116" spans="2:13" ht="15" thickBot="1" x14ac:dyDescent="0.4">
      <c r="B116" s="10">
        <v>3</v>
      </c>
      <c r="C116" s="76">
        <v>3.2</v>
      </c>
      <c r="D116" s="2">
        <f t="shared" si="42"/>
        <v>64</v>
      </c>
      <c r="E116" s="2">
        <f t="shared" si="43"/>
        <v>11.636363636363637</v>
      </c>
      <c r="F116" s="79">
        <v>655.23699999999997</v>
      </c>
      <c r="G116" s="2">
        <f t="shared" si="44"/>
        <v>120.54300000000001</v>
      </c>
      <c r="H116" s="3">
        <f t="shared" si="45"/>
        <v>10.3591640625</v>
      </c>
      <c r="I116" s="2" t="str">
        <f>IF(G116&lt;E116,"Ok","falla")</f>
        <v>falla</v>
      </c>
      <c r="J116" s="1">
        <v>32.435000000000002</v>
      </c>
      <c r="K116" s="2">
        <f t="shared" si="46"/>
        <v>11.749000000000002</v>
      </c>
      <c r="L116" s="3">
        <f t="shared" si="47"/>
        <v>1.0096796875000003</v>
      </c>
      <c r="M116" s="2" t="str">
        <f>IF(K116&lt;E116,"Ok","falla")</f>
        <v>falla</v>
      </c>
    </row>
    <row r="117" spans="2:13" x14ac:dyDescent="0.35">
      <c r="B117" s="10">
        <v>2</v>
      </c>
      <c r="C117" s="76">
        <v>3.2</v>
      </c>
      <c r="D117" s="2">
        <f t="shared" si="42"/>
        <v>64</v>
      </c>
      <c r="E117" s="2">
        <f t="shared" si="43"/>
        <v>11.636363636363637</v>
      </c>
      <c r="F117" s="79">
        <v>534.69399999999996</v>
      </c>
      <c r="G117" s="2">
        <f t="shared" si="44"/>
        <v>138.79899999999998</v>
      </c>
      <c r="H117" s="3">
        <f t="shared" si="45"/>
        <v>11.928039062499998</v>
      </c>
      <c r="I117" s="2" t="str">
        <f>IF(G117&lt;E117,"Ok","falla")</f>
        <v>falla</v>
      </c>
      <c r="J117" s="1">
        <v>20.686</v>
      </c>
      <c r="K117" s="2">
        <f t="shared" si="46"/>
        <v>11.177</v>
      </c>
      <c r="L117" s="3">
        <f t="shared" si="47"/>
        <v>0.96052343749999991</v>
      </c>
      <c r="M117" s="2" t="str">
        <f>IF(K117&lt;E117,"Ok","falla")</f>
        <v>Ok</v>
      </c>
    </row>
    <row r="118" spans="2:13" ht="15" thickBot="1" x14ac:dyDescent="0.4">
      <c r="B118" s="6">
        <v>1</v>
      </c>
      <c r="C118" s="11">
        <v>4.7</v>
      </c>
      <c r="D118" s="11">
        <f t="shared" si="42"/>
        <v>94</v>
      </c>
      <c r="E118" s="11">
        <f t="shared" si="43"/>
        <v>17.09090909090909</v>
      </c>
      <c r="F118" s="80">
        <v>395.89499999999998</v>
      </c>
      <c r="G118" s="11">
        <f>F118-F119</f>
        <v>395.89499999999998</v>
      </c>
      <c r="H118" s="13">
        <f t="shared" si="45"/>
        <v>23.164069148936171</v>
      </c>
      <c r="I118" s="11" t="str">
        <f>IF(G118&lt;E118,"Ok","falla")</f>
        <v>falla</v>
      </c>
      <c r="J118" s="1">
        <v>9.5090000000000003</v>
      </c>
      <c r="K118" s="11">
        <f>J118-H119</f>
        <v>9.5090000000000003</v>
      </c>
      <c r="L118" s="13">
        <f t="shared" si="47"/>
        <v>0.55637765957446816</v>
      </c>
      <c r="M118" s="11" t="str">
        <f>IF(K118&lt;E118,"Ok","falla")</f>
        <v>Ok</v>
      </c>
    </row>
    <row r="119" spans="2:13" x14ac:dyDescent="0.35">
      <c r="F119"/>
      <c r="J119"/>
    </row>
    <row r="120" spans="2:13" x14ac:dyDescent="0.35">
      <c r="F120"/>
      <c r="J120"/>
    </row>
    <row r="121" spans="2:13" x14ac:dyDescent="0.35">
      <c r="F121"/>
      <c r="J121"/>
    </row>
    <row r="122" spans="2:13" x14ac:dyDescent="0.35">
      <c r="F122"/>
      <c r="J122"/>
    </row>
    <row r="123" spans="2:13" x14ac:dyDescent="0.35">
      <c r="F123"/>
      <c r="J123"/>
    </row>
    <row r="124" spans="2:13" x14ac:dyDescent="0.35">
      <c r="F124"/>
      <c r="J124"/>
    </row>
    <row r="125" spans="2:13" x14ac:dyDescent="0.35">
      <c r="F125"/>
      <c r="J125"/>
    </row>
    <row r="126" spans="2:13" x14ac:dyDescent="0.35">
      <c r="F126"/>
      <c r="J126"/>
    </row>
    <row r="127" spans="2:13" x14ac:dyDescent="0.35">
      <c r="F127"/>
      <c r="J127"/>
    </row>
    <row r="128" spans="2:13" x14ac:dyDescent="0.35">
      <c r="F128"/>
      <c r="J128"/>
    </row>
    <row r="129" spans="4:10" x14ac:dyDescent="0.35">
      <c r="D129" s="81" t="s">
        <v>62</v>
      </c>
      <c r="E129" s="81"/>
      <c r="F129" s="81"/>
      <c r="J129"/>
    </row>
    <row r="130" spans="4:10" x14ac:dyDescent="0.35">
      <c r="D130" s="1">
        <v>168.26949999999999</v>
      </c>
      <c r="F130"/>
      <c r="J130"/>
    </row>
    <row r="131" spans="4:10" x14ac:dyDescent="0.35">
      <c r="D131" s="1">
        <v>184.66579999999999</v>
      </c>
      <c r="E131">
        <f>D131+D130</f>
        <v>352.93529999999998</v>
      </c>
      <c r="F131">
        <f>D131+D130</f>
        <v>352.93529999999998</v>
      </c>
      <c r="J131"/>
    </row>
    <row r="132" spans="4:10" x14ac:dyDescent="0.35">
      <c r="D132" s="1">
        <v>147.88159999999999</v>
      </c>
      <c r="E132">
        <f>D132+D131+D130</f>
        <v>500.81689999999998</v>
      </c>
      <c r="F132">
        <f>D132+F131</f>
        <v>500.81689999999998</v>
      </c>
      <c r="J132"/>
    </row>
    <row r="133" spans="4:10" x14ac:dyDescent="0.35">
      <c r="D133" s="1">
        <v>111.91800000000001</v>
      </c>
      <c r="E133">
        <f>D133+D132+D131+D130</f>
        <v>612.73489999999993</v>
      </c>
      <c r="F133">
        <f>D133+F132</f>
        <v>612.73489999999993</v>
      </c>
      <c r="J133"/>
    </row>
    <row r="134" spans="4:10" x14ac:dyDescent="0.35">
      <c r="D134" s="1">
        <v>76.989999999999995</v>
      </c>
      <c r="E134">
        <f>D134+D133+D132+D131+D130</f>
        <v>689.72490000000005</v>
      </c>
      <c r="F134">
        <f t="shared" ref="F134:F135" si="48">D134+F133</f>
        <v>689.72489999999993</v>
      </c>
      <c r="J134"/>
    </row>
    <row r="135" spans="4:10" x14ac:dyDescent="0.35">
      <c r="D135" s="1">
        <v>46.782299999999999</v>
      </c>
      <c r="E135">
        <f>D135+D134+D133+D132+D131+D130</f>
        <v>736.50720000000001</v>
      </c>
      <c r="F135">
        <f t="shared" si="48"/>
        <v>736.5071999999999</v>
      </c>
      <c r="J135"/>
    </row>
    <row r="136" spans="4:10" x14ac:dyDescent="0.35">
      <c r="F136"/>
      <c r="J136"/>
    </row>
    <row r="137" spans="4:10" x14ac:dyDescent="0.35">
      <c r="F137"/>
      <c r="J137"/>
    </row>
    <row r="138" spans="4:10" x14ac:dyDescent="0.35">
      <c r="F138"/>
      <c r="J138"/>
    </row>
    <row r="139" spans="4:10" x14ac:dyDescent="0.35">
      <c r="F139"/>
      <c r="J139"/>
    </row>
    <row r="140" spans="4:10" x14ac:dyDescent="0.35">
      <c r="F140"/>
      <c r="J140"/>
    </row>
    <row r="141" spans="4:10" x14ac:dyDescent="0.35">
      <c r="F141"/>
      <c r="J141"/>
    </row>
    <row r="142" spans="4:10" x14ac:dyDescent="0.35">
      <c r="F142"/>
      <c r="J142"/>
    </row>
    <row r="143" spans="4:10" x14ac:dyDescent="0.35">
      <c r="F143"/>
      <c r="J143"/>
    </row>
    <row r="144" spans="4:10" x14ac:dyDescent="0.35">
      <c r="F144"/>
      <c r="J144"/>
    </row>
    <row r="145" spans="6:10" x14ac:dyDescent="0.35">
      <c r="F145"/>
      <c r="J145"/>
    </row>
    <row r="146" spans="6:10" x14ac:dyDescent="0.35">
      <c r="F146"/>
      <c r="J146"/>
    </row>
    <row r="147" spans="6:10" x14ac:dyDescent="0.35">
      <c r="F147"/>
      <c r="J147"/>
    </row>
    <row r="148" spans="6:10" x14ac:dyDescent="0.35">
      <c r="F148"/>
      <c r="J148"/>
    </row>
    <row r="149" spans="6:10" x14ac:dyDescent="0.35">
      <c r="F149"/>
      <c r="J149"/>
    </row>
    <row r="150" spans="6:10" x14ac:dyDescent="0.35">
      <c r="F150"/>
      <c r="J150"/>
    </row>
    <row r="151" spans="6:10" x14ac:dyDescent="0.35">
      <c r="F151"/>
      <c r="J151"/>
    </row>
    <row r="152" spans="6:10" x14ac:dyDescent="0.35">
      <c r="F152"/>
      <c r="J152"/>
    </row>
    <row r="153" spans="6:10" x14ac:dyDescent="0.35">
      <c r="F153"/>
      <c r="J153"/>
    </row>
    <row r="154" spans="6:10" x14ac:dyDescent="0.35">
      <c r="F154"/>
      <c r="J154"/>
    </row>
    <row r="155" spans="6:10" x14ac:dyDescent="0.35">
      <c r="F155"/>
      <c r="J155"/>
    </row>
    <row r="156" spans="6:10" x14ac:dyDescent="0.35">
      <c r="F156"/>
      <c r="J156"/>
    </row>
    <row r="157" spans="6:10" x14ac:dyDescent="0.35">
      <c r="F157"/>
      <c r="J157"/>
    </row>
    <row r="158" spans="6:10" x14ac:dyDescent="0.35">
      <c r="F158"/>
      <c r="J158"/>
    </row>
    <row r="159" spans="6:10" x14ac:dyDescent="0.35">
      <c r="F159"/>
      <c r="J159"/>
    </row>
    <row r="160" spans="6:10" x14ac:dyDescent="0.35">
      <c r="F160"/>
      <c r="J160"/>
    </row>
    <row r="161" spans="6:10" x14ac:dyDescent="0.35">
      <c r="F161"/>
      <c r="J161"/>
    </row>
    <row r="162" spans="6:10" x14ac:dyDescent="0.35">
      <c r="F162"/>
      <c r="J162"/>
    </row>
    <row r="163" spans="6:10" x14ac:dyDescent="0.35">
      <c r="F163"/>
      <c r="J163"/>
    </row>
    <row r="164" spans="6:10" x14ac:dyDescent="0.35">
      <c r="F164"/>
      <c r="J164"/>
    </row>
    <row r="165" spans="6:10" x14ac:dyDescent="0.35">
      <c r="F165"/>
      <c r="J165"/>
    </row>
    <row r="166" spans="6:10" x14ac:dyDescent="0.35">
      <c r="F166"/>
      <c r="J166"/>
    </row>
    <row r="167" spans="6:10" x14ac:dyDescent="0.35">
      <c r="F167"/>
      <c r="J167"/>
    </row>
    <row r="168" spans="6:10" x14ac:dyDescent="0.35">
      <c r="F168"/>
      <c r="J168"/>
    </row>
    <row r="169" spans="6:10" x14ac:dyDescent="0.35">
      <c r="F169"/>
      <c r="J169"/>
    </row>
    <row r="170" spans="6:10" x14ac:dyDescent="0.35">
      <c r="F170"/>
      <c r="J170"/>
    </row>
    <row r="171" spans="6:10" x14ac:dyDescent="0.35">
      <c r="F171"/>
      <c r="J171"/>
    </row>
    <row r="172" spans="6:10" x14ac:dyDescent="0.35">
      <c r="F172"/>
      <c r="J172"/>
    </row>
    <row r="173" spans="6:10" x14ac:dyDescent="0.35">
      <c r="F173"/>
      <c r="J173"/>
    </row>
    <row r="174" spans="6:10" x14ac:dyDescent="0.35">
      <c r="F174"/>
      <c r="J174"/>
    </row>
    <row r="175" spans="6:10" x14ac:dyDescent="0.35">
      <c r="F175"/>
      <c r="J175"/>
    </row>
    <row r="176" spans="6:10" x14ac:dyDescent="0.35">
      <c r="F176"/>
      <c r="J176"/>
    </row>
    <row r="177" spans="6:10" x14ac:dyDescent="0.35">
      <c r="F177"/>
      <c r="J177"/>
    </row>
    <row r="178" spans="6:10" x14ac:dyDescent="0.35">
      <c r="F178"/>
      <c r="J178"/>
    </row>
    <row r="179" spans="6:10" x14ac:dyDescent="0.35">
      <c r="F179"/>
      <c r="J179"/>
    </row>
    <row r="180" spans="6:10" x14ac:dyDescent="0.35">
      <c r="F180"/>
      <c r="J180"/>
    </row>
    <row r="181" spans="6:10" x14ac:dyDescent="0.35">
      <c r="F181"/>
      <c r="J181"/>
    </row>
    <row r="182" spans="6:10" x14ac:dyDescent="0.35">
      <c r="F182"/>
      <c r="J182"/>
    </row>
    <row r="183" spans="6:10" x14ac:dyDescent="0.35">
      <c r="F183"/>
      <c r="J183"/>
    </row>
    <row r="184" spans="6:10" x14ac:dyDescent="0.35">
      <c r="F184"/>
      <c r="J184"/>
    </row>
    <row r="185" spans="6:10" x14ac:dyDescent="0.35">
      <c r="F185"/>
      <c r="J185"/>
    </row>
    <row r="186" spans="6:10" x14ac:dyDescent="0.35">
      <c r="F186"/>
      <c r="J186"/>
    </row>
    <row r="187" spans="6:10" x14ac:dyDescent="0.35">
      <c r="F187"/>
      <c r="J187"/>
    </row>
    <row r="188" spans="6:10" x14ac:dyDescent="0.35">
      <c r="F188"/>
      <c r="J188"/>
    </row>
    <row r="189" spans="6:10" x14ac:dyDescent="0.35">
      <c r="F189"/>
      <c r="J189"/>
    </row>
    <row r="190" spans="6:10" x14ac:dyDescent="0.35">
      <c r="F190"/>
      <c r="J190"/>
    </row>
    <row r="191" spans="6:10" x14ac:dyDescent="0.35">
      <c r="F191"/>
      <c r="J191"/>
    </row>
    <row r="192" spans="6:10" x14ac:dyDescent="0.35">
      <c r="F192"/>
      <c r="J192"/>
    </row>
    <row r="193" spans="6:10" x14ac:dyDescent="0.35">
      <c r="F193"/>
      <c r="J193"/>
    </row>
    <row r="194" spans="6:10" x14ac:dyDescent="0.35">
      <c r="F194"/>
      <c r="J194"/>
    </row>
    <row r="195" spans="6:10" x14ac:dyDescent="0.35">
      <c r="F195"/>
      <c r="J195"/>
    </row>
    <row r="196" spans="6:10" x14ac:dyDescent="0.35">
      <c r="F196"/>
      <c r="J196"/>
    </row>
    <row r="197" spans="6:10" x14ac:dyDescent="0.35">
      <c r="F197"/>
      <c r="J197"/>
    </row>
    <row r="198" spans="6:10" x14ac:dyDescent="0.35">
      <c r="F198"/>
      <c r="J198"/>
    </row>
    <row r="199" spans="6:10" x14ac:dyDescent="0.35">
      <c r="F199"/>
      <c r="J199"/>
    </row>
    <row r="200" spans="6:10" x14ac:dyDescent="0.35">
      <c r="F200"/>
      <c r="J200"/>
    </row>
    <row r="201" spans="6:10" x14ac:dyDescent="0.35">
      <c r="F201"/>
      <c r="J201"/>
    </row>
    <row r="202" spans="6:10" x14ac:dyDescent="0.35">
      <c r="F202"/>
      <c r="J202"/>
    </row>
    <row r="203" spans="6:10" x14ac:dyDescent="0.35">
      <c r="F203"/>
      <c r="J203"/>
    </row>
    <row r="204" spans="6:10" x14ac:dyDescent="0.35">
      <c r="F204"/>
      <c r="J204"/>
    </row>
    <row r="205" spans="6:10" x14ac:dyDescent="0.35">
      <c r="F205"/>
      <c r="J205"/>
    </row>
    <row r="206" spans="6:10" x14ac:dyDescent="0.35">
      <c r="F206"/>
      <c r="J206"/>
    </row>
    <row r="207" spans="6:10" x14ac:dyDescent="0.35">
      <c r="F207"/>
      <c r="J207"/>
    </row>
    <row r="208" spans="6:10" x14ac:dyDescent="0.35">
      <c r="F208"/>
      <c r="J208"/>
    </row>
    <row r="209" spans="6:10" x14ac:dyDescent="0.35">
      <c r="F209"/>
      <c r="J209"/>
    </row>
    <row r="210" spans="6:10" x14ac:dyDescent="0.35">
      <c r="F210"/>
      <c r="J210"/>
    </row>
    <row r="211" spans="6:10" x14ac:dyDescent="0.35">
      <c r="F211"/>
      <c r="J211"/>
    </row>
    <row r="212" spans="6:10" x14ac:dyDescent="0.35">
      <c r="F212"/>
      <c r="J212"/>
    </row>
    <row r="213" spans="6:10" x14ac:dyDescent="0.35">
      <c r="F213"/>
      <c r="J213"/>
    </row>
    <row r="214" spans="6:10" x14ac:dyDescent="0.35">
      <c r="F214"/>
      <c r="J214"/>
    </row>
    <row r="215" spans="6:10" x14ac:dyDescent="0.35">
      <c r="F215"/>
      <c r="J215"/>
    </row>
    <row r="216" spans="6:10" x14ac:dyDescent="0.35">
      <c r="F216"/>
      <c r="J216"/>
    </row>
    <row r="217" spans="6:10" x14ac:dyDescent="0.35">
      <c r="F217"/>
      <c r="J217"/>
    </row>
    <row r="218" spans="6:10" x14ac:dyDescent="0.35">
      <c r="F218"/>
      <c r="J218"/>
    </row>
    <row r="219" spans="6:10" x14ac:dyDescent="0.35">
      <c r="F219"/>
      <c r="J219"/>
    </row>
    <row r="220" spans="6:10" x14ac:dyDescent="0.35">
      <c r="F220"/>
      <c r="J220"/>
    </row>
    <row r="221" spans="6:10" x14ac:dyDescent="0.35">
      <c r="F221"/>
      <c r="J221"/>
    </row>
    <row r="222" spans="6:10" x14ac:dyDescent="0.35">
      <c r="F222"/>
      <c r="J222"/>
    </row>
    <row r="223" spans="6:10" x14ac:dyDescent="0.35">
      <c r="F223"/>
      <c r="J223"/>
    </row>
    <row r="224" spans="6:10" x14ac:dyDescent="0.35">
      <c r="F224"/>
      <c r="J224"/>
    </row>
    <row r="225" spans="6:10" x14ac:dyDescent="0.35">
      <c r="F225"/>
      <c r="J225"/>
    </row>
    <row r="226" spans="6:10" x14ac:dyDescent="0.35">
      <c r="F226"/>
      <c r="J226"/>
    </row>
    <row r="227" spans="6:10" x14ac:dyDescent="0.35">
      <c r="F227"/>
      <c r="J227"/>
    </row>
    <row r="228" spans="6:10" x14ac:dyDescent="0.35">
      <c r="F228"/>
      <c r="J228"/>
    </row>
    <row r="229" spans="6:10" x14ac:dyDescent="0.35">
      <c r="F229"/>
      <c r="J229"/>
    </row>
    <row r="230" spans="6:10" x14ac:dyDescent="0.35">
      <c r="F230"/>
      <c r="J230"/>
    </row>
    <row r="231" spans="6:10" x14ac:dyDescent="0.35">
      <c r="F231"/>
      <c r="J231"/>
    </row>
    <row r="232" spans="6:10" x14ac:dyDescent="0.35">
      <c r="F232"/>
      <c r="J232"/>
    </row>
    <row r="233" spans="6:10" x14ac:dyDescent="0.35">
      <c r="F233"/>
      <c r="J233"/>
    </row>
    <row r="234" spans="6:10" x14ac:dyDescent="0.35">
      <c r="F234"/>
      <c r="J234"/>
    </row>
    <row r="235" spans="6:10" x14ac:dyDescent="0.35">
      <c r="F235"/>
      <c r="J235"/>
    </row>
    <row r="236" spans="6:10" x14ac:dyDescent="0.35">
      <c r="F236"/>
      <c r="J236"/>
    </row>
    <row r="237" spans="6:10" x14ac:dyDescent="0.35">
      <c r="F237"/>
      <c r="J237"/>
    </row>
    <row r="238" spans="6:10" x14ac:dyDescent="0.35">
      <c r="F238"/>
      <c r="J238"/>
    </row>
  </sheetData>
  <mergeCells count="9">
    <mergeCell ref="B93:M93"/>
    <mergeCell ref="B108:M108"/>
    <mergeCell ref="D129:F129"/>
    <mergeCell ref="B2:M2"/>
    <mergeCell ref="B18:M18"/>
    <mergeCell ref="B36:M36"/>
    <mergeCell ref="B51:M51"/>
    <mergeCell ref="B65:M65"/>
    <mergeCell ref="B79:M79"/>
  </mergeCells>
  <conditionalFormatting sqref="I7:I12">
    <cfRule type="cellIs" dxfId="59" priority="109" operator="equal">
      <formula>"falla"</formula>
    </cfRule>
    <cfRule type="cellIs" dxfId="58" priority="110" operator="equal">
      <formula>"Ok"</formula>
    </cfRule>
    <cfRule type="colorScale" priority="111">
      <colorScale>
        <cfvo type="formula" val="&quot;Ok&quot;"/>
        <cfvo type="formula" val="&quot;falla&quot;"/>
        <color theme="9" tint="0.59999389629810485"/>
        <color rgb="FFFF0000"/>
      </colorScale>
    </cfRule>
    <cfRule type="colorScale" priority="112">
      <colorScale>
        <cfvo type="formula" val="&quot;OK&quot;"/>
        <cfvo type="formula" val="&quot;Falla&quot;"/>
        <color theme="9" tint="0.59999389629810485"/>
        <color rgb="FFFF0000"/>
      </colorScale>
    </cfRule>
  </conditionalFormatting>
  <conditionalFormatting sqref="M7:M12">
    <cfRule type="cellIs" dxfId="45" priority="105" operator="equal">
      <formula>"falla"</formula>
    </cfRule>
    <cfRule type="cellIs" dxfId="44" priority="106" operator="equal">
      <formula>"Ok"</formula>
    </cfRule>
    <cfRule type="colorScale" priority="107">
      <colorScale>
        <cfvo type="formula" val="&quot;Ok&quot;"/>
        <cfvo type="formula" val="&quot;falla&quot;"/>
        <color theme="9" tint="0.59999389629810485"/>
        <color rgb="FFFF0000"/>
      </colorScale>
    </cfRule>
    <cfRule type="colorScale" priority="108">
      <colorScale>
        <cfvo type="formula" val="&quot;OK&quot;"/>
        <cfvo type="formula" val="&quot;Falla&quot;"/>
        <color theme="9" tint="0.59999389629810485"/>
        <color rgb="FFFF0000"/>
      </colorScale>
    </cfRule>
  </conditionalFormatting>
  <conditionalFormatting sqref="I23:I28">
    <cfRule type="cellIs" dxfId="31" priority="53" operator="equal">
      <formula>"falla"</formula>
    </cfRule>
    <cfRule type="cellIs" dxfId="30" priority="54" operator="equal">
      <formula>"Ok"</formula>
    </cfRule>
    <cfRule type="colorScale" priority="55">
      <colorScale>
        <cfvo type="formula" val="&quot;Ok&quot;"/>
        <cfvo type="formula" val="&quot;falla&quot;"/>
        <color theme="9" tint="0.59999389629810485"/>
        <color rgb="FFFF0000"/>
      </colorScale>
    </cfRule>
    <cfRule type="colorScale" priority="56">
      <colorScale>
        <cfvo type="formula" val="&quot;OK&quot;"/>
        <cfvo type="formula" val="&quot;Falla&quot;"/>
        <color theme="9" tint="0.59999389629810485"/>
        <color rgb="FFFF0000"/>
      </colorScale>
    </cfRule>
  </conditionalFormatting>
  <conditionalFormatting sqref="M23:M28">
    <cfRule type="cellIs" dxfId="29" priority="49" operator="equal">
      <formula>"falla"</formula>
    </cfRule>
    <cfRule type="cellIs" dxfId="28" priority="50" operator="equal">
      <formula>"Ok"</formula>
    </cfRule>
    <cfRule type="colorScale" priority="51">
      <colorScale>
        <cfvo type="formula" val="&quot;Ok&quot;"/>
        <cfvo type="formula" val="&quot;falla&quot;"/>
        <color theme="9" tint="0.59999389629810485"/>
        <color rgb="FFFF0000"/>
      </colorScale>
    </cfRule>
    <cfRule type="colorScale" priority="52">
      <colorScale>
        <cfvo type="formula" val="&quot;OK&quot;"/>
        <cfvo type="formula" val="&quot;Falla&quot;"/>
        <color theme="9" tint="0.59999389629810485"/>
        <color rgb="FFFF0000"/>
      </colorScale>
    </cfRule>
  </conditionalFormatting>
  <conditionalFormatting sqref="I41:I46">
    <cfRule type="cellIs" dxfId="27" priority="45" operator="equal">
      <formula>"falla"</formula>
    </cfRule>
    <cfRule type="cellIs" dxfId="26" priority="46" operator="equal">
      <formula>"Ok"</formula>
    </cfRule>
    <cfRule type="colorScale" priority="47">
      <colorScale>
        <cfvo type="formula" val="&quot;Ok&quot;"/>
        <cfvo type="formula" val="&quot;falla&quot;"/>
        <color theme="9" tint="0.59999389629810485"/>
        <color rgb="FFFF0000"/>
      </colorScale>
    </cfRule>
    <cfRule type="colorScale" priority="48">
      <colorScale>
        <cfvo type="formula" val="&quot;OK&quot;"/>
        <cfvo type="formula" val="&quot;Falla&quot;"/>
        <color theme="9" tint="0.59999389629810485"/>
        <color rgb="FFFF0000"/>
      </colorScale>
    </cfRule>
  </conditionalFormatting>
  <conditionalFormatting sqref="M41:M46">
    <cfRule type="cellIs" dxfId="25" priority="41" operator="equal">
      <formula>"falla"</formula>
    </cfRule>
    <cfRule type="cellIs" dxfId="24" priority="42" operator="equal">
      <formula>"Ok"</formula>
    </cfRule>
    <cfRule type="colorScale" priority="43">
      <colorScale>
        <cfvo type="formula" val="&quot;Ok&quot;"/>
        <cfvo type="formula" val="&quot;falla&quot;"/>
        <color theme="9" tint="0.59999389629810485"/>
        <color rgb="FFFF0000"/>
      </colorScale>
    </cfRule>
    <cfRule type="colorScale" priority="44">
      <colorScale>
        <cfvo type="formula" val="&quot;OK&quot;"/>
        <cfvo type="formula" val="&quot;Falla&quot;"/>
        <color theme="9" tint="0.59999389629810485"/>
        <color rgb="FFFF0000"/>
      </colorScale>
    </cfRule>
  </conditionalFormatting>
  <conditionalFormatting sqref="I56:I61">
    <cfRule type="cellIs" dxfId="23" priority="37" operator="equal">
      <formula>"falla"</formula>
    </cfRule>
    <cfRule type="cellIs" dxfId="22" priority="38" operator="equal">
      <formula>"Ok"</formula>
    </cfRule>
    <cfRule type="colorScale" priority="39">
      <colorScale>
        <cfvo type="formula" val="&quot;Ok&quot;"/>
        <cfvo type="formula" val="&quot;falla&quot;"/>
        <color theme="9" tint="0.59999389629810485"/>
        <color rgb="FFFF0000"/>
      </colorScale>
    </cfRule>
    <cfRule type="colorScale" priority="40">
      <colorScale>
        <cfvo type="formula" val="&quot;OK&quot;"/>
        <cfvo type="formula" val="&quot;Falla&quot;"/>
        <color theme="9" tint="0.59999389629810485"/>
        <color rgb="FFFF0000"/>
      </colorScale>
    </cfRule>
  </conditionalFormatting>
  <conditionalFormatting sqref="M56:M61">
    <cfRule type="cellIs" dxfId="21" priority="33" operator="equal">
      <formula>"falla"</formula>
    </cfRule>
    <cfRule type="cellIs" dxfId="20" priority="34" operator="equal">
      <formula>"Ok"</formula>
    </cfRule>
    <cfRule type="colorScale" priority="35">
      <colorScale>
        <cfvo type="formula" val="&quot;Ok&quot;"/>
        <cfvo type="formula" val="&quot;falla&quot;"/>
        <color theme="9" tint="0.59999389629810485"/>
        <color rgb="FFFF0000"/>
      </colorScale>
    </cfRule>
    <cfRule type="colorScale" priority="36">
      <colorScale>
        <cfvo type="formula" val="&quot;OK&quot;"/>
        <cfvo type="formula" val="&quot;Falla&quot;"/>
        <color theme="9" tint="0.59999389629810485"/>
        <color rgb="FFFF0000"/>
      </colorScale>
    </cfRule>
  </conditionalFormatting>
  <conditionalFormatting sqref="I70:I75">
    <cfRule type="cellIs" dxfId="19" priority="29" operator="equal">
      <formula>"falla"</formula>
    </cfRule>
    <cfRule type="cellIs" dxfId="18" priority="30" operator="equal">
      <formula>"Ok"</formula>
    </cfRule>
    <cfRule type="colorScale" priority="31">
      <colorScale>
        <cfvo type="formula" val="&quot;Ok&quot;"/>
        <cfvo type="formula" val="&quot;falla&quot;"/>
        <color theme="9" tint="0.59999389629810485"/>
        <color rgb="FFFF0000"/>
      </colorScale>
    </cfRule>
    <cfRule type="colorScale" priority="32">
      <colorScale>
        <cfvo type="formula" val="&quot;OK&quot;"/>
        <cfvo type="formula" val="&quot;Falla&quot;"/>
        <color theme="9" tint="0.59999389629810485"/>
        <color rgb="FFFF0000"/>
      </colorScale>
    </cfRule>
  </conditionalFormatting>
  <conditionalFormatting sqref="M70:M75">
    <cfRule type="cellIs" dxfId="17" priority="25" operator="equal">
      <formula>"falla"</formula>
    </cfRule>
    <cfRule type="cellIs" dxfId="16" priority="26" operator="equal">
      <formula>"Ok"</formula>
    </cfRule>
    <cfRule type="colorScale" priority="27">
      <colorScale>
        <cfvo type="formula" val="&quot;Ok&quot;"/>
        <cfvo type="formula" val="&quot;falla&quot;"/>
        <color theme="9" tint="0.59999389629810485"/>
        <color rgb="FFFF0000"/>
      </colorScale>
    </cfRule>
    <cfRule type="colorScale" priority="28">
      <colorScale>
        <cfvo type="formula" val="&quot;OK&quot;"/>
        <cfvo type="formula" val="&quot;Falla&quot;"/>
        <color theme="9" tint="0.59999389629810485"/>
        <color rgb="FFFF0000"/>
      </colorScale>
    </cfRule>
  </conditionalFormatting>
  <conditionalFormatting sqref="I84:I89">
    <cfRule type="cellIs" dxfId="15" priority="21" operator="equal">
      <formula>"falla"</formula>
    </cfRule>
    <cfRule type="cellIs" dxfId="14" priority="22" operator="equal">
      <formula>"Ok"</formula>
    </cfRule>
    <cfRule type="colorScale" priority="23">
      <colorScale>
        <cfvo type="formula" val="&quot;Ok&quot;"/>
        <cfvo type="formula" val="&quot;falla&quot;"/>
        <color theme="9" tint="0.59999389629810485"/>
        <color rgb="FFFF0000"/>
      </colorScale>
    </cfRule>
    <cfRule type="colorScale" priority="24">
      <colorScale>
        <cfvo type="formula" val="&quot;OK&quot;"/>
        <cfvo type="formula" val="&quot;Falla&quot;"/>
        <color theme="9" tint="0.59999389629810485"/>
        <color rgb="FFFF0000"/>
      </colorScale>
    </cfRule>
  </conditionalFormatting>
  <conditionalFormatting sqref="M84:M89">
    <cfRule type="cellIs" dxfId="13" priority="17" operator="equal">
      <formula>"falla"</formula>
    </cfRule>
    <cfRule type="cellIs" dxfId="12" priority="18" operator="equal">
      <formula>"Ok"</formula>
    </cfRule>
    <cfRule type="colorScale" priority="19">
      <colorScale>
        <cfvo type="formula" val="&quot;Ok&quot;"/>
        <cfvo type="formula" val="&quot;falla&quot;"/>
        <color theme="9" tint="0.59999389629810485"/>
        <color rgb="FFFF0000"/>
      </colorScale>
    </cfRule>
    <cfRule type="colorScale" priority="20">
      <colorScale>
        <cfvo type="formula" val="&quot;OK&quot;"/>
        <cfvo type="formula" val="&quot;Falla&quot;"/>
        <color theme="9" tint="0.59999389629810485"/>
        <color rgb="FFFF0000"/>
      </colorScale>
    </cfRule>
  </conditionalFormatting>
  <conditionalFormatting sqref="I98:I103">
    <cfRule type="cellIs" dxfId="11" priority="13" operator="equal">
      <formula>"falla"</formula>
    </cfRule>
    <cfRule type="cellIs" dxfId="10" priority="14" operator="equal">
      <formula>"Ok"</formula>
    </cfRule>
    <cfRule type="colorScale" priority="15">
      <colorScale>
        <cfvo type="formula" val="&quot;Ok&quot;"/>
        <cfvo type="formula" val="&quot;falla&quot;"/>
        <color theme="9" tint="0.59999389629810485"/>
        <color rgb="FFFF0000"/>
      </colorScale>
    </cfRule>
    <cfRule type="colorScale" priority="16">
      <colorScale>
        <cfvo type="formula" val="&quot;OK&quot;"/>
        <cfvo type="formula" val="&quot;Falla&quot;"/>
        <color theme="9" tint="0.59999389629810485"/>
        <color rgb="FFFF0000"/>
      </colorScale>
    </cfRule>
  </conditionalFormatting>
  <conditionalFormatting sqref="M98:M103">
    <cfRule type="cellIs" dxfId="9" priority="9" operator="equal">
      <formula>"falla"</formula>
    </cfRule>
    <cfRule type="cellIs" dxfId="8" priority="10" operator="equal">
      <formula>"Ok"</formula>
    </cfRule>
    <cfRule type="colorScale" priority="11">
      <colorScale>
        <cfvo type="formula" val="&quot;Ok&quot;"/>
        <cfvo type="formula" val="&quot;falla&quot;"/>
        <color theme="9" tint="0.59999389629810485"/>
        <color rgb="FFFF0000"/>
      </colorScale>
    </cfRule>
    <cfRule type="colorScale" priority="12">
      <colorScale>
        <cfvo type="formula" val="&quot;OK&quot;"/>
        <cfvo type="formula" val="&quot;Falla&quot;"/>
        <color theme="9" tint="0.59999389629810485"/>
        <color rgb="FFFF0000"/>
      </colorScale>
    </cfRule>
  </conditionalFormatting>
  <conditionalFormatting sqref="I113:I118">
    <cfRule type="cellIs" dxfId="3" priority="5" operator="equal">
      <formula>"falla"</formula>
    </cfRule>
    <cfRule type="cellIs" dxfId="2" priority="6" operator="equal">
      <formula>"Ok"</formula>
    </cfRule>
    <cfRule type="colorScale" priority="7">
      <colorScale>
        <cfvo type="formula" val="&quot;Ok&quot;"/>
        <cfvo type="formula" val="&quot;falla&quot;"/>
        <color theme="9" tint="0.59999389629810485"/>
        <color rgb="FFFF0000"/>
      </colorScale>
    </cfRule>
    <cfRule type="colorScale" priority="8">
      <colorScale>
        <cfvo type="formula" val="&quot;OK&quot;"/>
        <cfvo type="formula" val="&quot;Falla&quot;"/>
        <color theme="9" tint="0.59999389629810485"/>
        <color rgb="FFFF0000"/>
      </colorScale>
    </cfRule>
  </conditionalFormatting>
  <conditionalFormatting sqref="M113:M118">
    <cfRule type="cellIs" dxfId="1" priority="1" operator="equal">
      <formula>"falla"</formula>
    </cfRule>
    <cfRule type="cellIs" dxfId="0" priority="2" operator="equal">
      <formula>"Ok"</formula>
    </cfRule>
    <cfRule type="colorScale" priority="3">
      <colorScale>
        <cfvo type="formula" val="&quot;Ok&quot;"/>
        <cfvo type="formula" val="&quot;falla&quot;"/>
        <color theme="9" tint="0.59999389629810485"/>
        <color rgb="FFFF0000"/>
      </colorScale>
    </cfRule>
    <cfRule type="colorScale" priority="4">
      <colorScale>
        <cfvo type="formula" val="&quot;OK&quot;"/>
        <cfvo type="formula" val="&quot;Falla&quot;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1AF0-E7B5-471F-A324-2D6399D99672}">
  <dimension ref="B1:V39"/>
  <sheetViews>
    <sheetView showGridLines="0" topLeftCell="C3" workbookViewId="0">
      <selection activeCell="M32" sqref="M32:W40"/>
    </sheetView>
  </sheetViews>
  <sheetFormatPr baseColWidth="10" defaultRowHeight="14.5" x14ac:dyDescent="0.35"/>
  <cols>
    <col min="10" max="10" width="13" customWidth="1"/>
    <col min="22" max="22" width="12.453125" customWidth="1"/>
  </cols>
  <sheetData>
    <row r="1" spans="2:22" ht="15" thickBot="1" x14ac:dyDescent="0.4"/>
    <row r="2" spans="2:22" ht="15" thickBot="1" x14ac:dyDescent="0.4">
      <c r="B2" s="65" t="s">
        <v>54</v>
      </c>
      <c r="C2" s="66"/>
      <c r="D2" s="66"/>
      <c r="E2" s="66"/>
      <c r="F2" s="66"/>
      <c r="G2" s="66"/>
      <c r="H2" s="66"/>
      <c r="I2" s="66"/>
      <c r="J2" s="67"/>
      <c r="N2" s="68" t="s">
        <v>55</v>
      </c>
      <c r="O2" s="69"/>
      <c r="P2" s="69"/>
      <c r="Q2" s="69"/>
      <c r="R2" s="69"/>
      <c r="S2" s="69"/>
      <c r="T2" s="69"/>
      <c r="U2" s="69"/>
      <c r="V2" s="70"/>
    </row>
    <row r="3" spans="2:22" ht="15" thickBot="1" x14ac:dyDescent="0.4">
      <c r="C3" t="s">
        <v>49</v>
      </c>
      <c r="O3" t="s">
        <v>49</v>
      </c>
    </row>
    <row r="4" spans="2:22" ht="15" thickBot="1" x14ac:dyDescent="0.4">
      <c r="C4" s="18" t="s">
        <v>2</v>
      </c>
      <c r="D4" s="19" t="s">
        <v>44</v>
      </c>
      <c r="E4" s="19" t="s">
        <v>45</v>
      </c>
      <c r="F4" s="19" t="s">
        <v>46</v>
      </c>
      <c r="G4" s="19" t="s">
        <v>47</v>
      </c>
      <c r="H4" s="20" t="s">
        <v>48</v>
      </c>
      <c r="O4" s="59" t="s">
        <v>2</v>
      </c>
      <c r="P4" s="60" t="s">
        <v>44</v>
      </c>
      <c r="Q4" s="60" t="s">
        <v>45</v>
      </c>
      <c r="R4" s="60" t="s">
        <v>46</v>
      </c>
      <c r="S4" s="60" t="s">
        <v>47</v>
      </c>
      <c r="T4" s="61" t="s">
        <v>48</v>
      </c>
    </row>
    <row r="5" spans="2:22" x14ac:dyDescent="0.35">
      <c r="C5" s="5">
        <v>1</v>
      </c>
      <c r="D5" s="7">
        <v>9.7859999999999996</v>
      </c>
      <c r="E5" s="7">
        <v>10.538</v>
      </c>
      <c r="F5" s="7">
        <f>(D5+E5)/2</f>
        <v>10.161999999999999</v>
      </c>
      <c r="G5" s="52">
        <f>0.8*F5</f>
        <v>8.1295999999999999</v>
      </c>
      <c r="H5" s="53">
        <f>1.2*F5</f>
        <v>12.194399999999998</v>
      </c>
      <c r="O5" s="5">
        <v>1</v>
      </c>
      <c r="P5" s="7">
        <v>9.7859999999999996</v>
      </c>
      <c r="Q5" s="7">
        <v>10.538</v>
      </c>
      <c r="R5" s="7">
        <f>(P5+Q5)/2</f>
        <v>10.161999999999999</v>
      </c>
      <c r="S5" s="52">
        <f>0.8*R5</f>
        <v>8.1295999999999999</v>
      </c>
      <c r="T5" s="53">
        <f>1.4*R5</f>
        <v>14.226799999999997</v>
      </c>
    </row>
    <row r="6" spans="2:22" x14ac:dyDescent="0.35">
      <c r="C6" s="10">
        <v>2</v>
      </c>
      <c r="D6" s="2">
        <v>20.779</v>
      </c>
      <c r="E6" s="2">
        <v>22.565999999999999</v>
      </c>
      <c r="F6" s="2">
        <f t="shared" ref="F6:F9" si="0">(D6+E6)/2</f>
        <v>21.672499999999999</v>
      </c>
      <c r="G6" s="51">
        <f t="shared" ref="G6:G9" si="1">0.8*F6</f>
        <v>17.338000000000001</v>
      </c>
      <c r="H6" s="54">
        <f t="shared" ref="H6:H9" si="2">1.2*F6</f>
        <v>26.006999999999998</v>
      </c>
      <c r="O6" s="10">
        <v>2</v>
      </c>
      <c r="P6" s="2">
        <v>20.779</v>
      </c>
      <c r="Q6" s="2">
        <v>22.565999999999999</v>
      </c>
      <c r="R6" s="2">
        <f t="shared" ref="R6:R9" si="3">(P6+Q6)/2</f>
        <v>21.672499999999999</v>
      </c>
      <c r="S6" s="51">
        <f t="shared" ref="S6:S9" si="4">0.8*R6</f>
        <v>17.338000000000001</v>
      </c>
      <c r="T6" s="54">
        <f t="shared" ref="T6:T9" si="5">1.4*R6</f>
        <v>30.341499999999996</v>
      </c>
    </row>
    <row r="7" spans="2:22" x14ac:dyDescent="0.35">
      <c r="C7" s="10">
        <v>3</v>
      </c>
      <c r="D7" s="2">
        <v>31.065999999999999</v>
      </c>
      <c r="E7" s="2">
        <v>33.909999999999997</v>
      </c>
      <c r="F7" s="2">
        <f t="shared" si="0"/>
        <v>32.488</v>
      </c>
      <c r="G7" s="51">
        <f t="shared" si="1"/>
        <v>25.990400000000001</v>
      </c>
      <c r="H7" s="54">
        <f t="shared" si="2"/>
        <v>38.985599999999998</v>
      </c>
      <c r="O7" s="10">
        <v>3</v>
      </c>
      <c r="P7" s="2">
        <v>31.065999999999999</v>
      </c>
      <c r="Q7" s="2">
        <v>33.909999999999997</v>
      </c>
      <c r="R7" s="2">
        <f t="shared" si="3"/>
        <v>32.488</v>
      </c>
      <c r="S7" s="51">
        <f t="shared" si="4"/>
        <v>25.990400000000001</v>
      </c>
      <c r="T7" s="54">
        <f t="shared" si="5"/>
        <v>45.483199999999997</v>
      </c>
    </row>
    <row r="8" spans="2:22" x14ac:dyDescent="0.35">
      <c r="C8" s="10">
        <v>4</v>
      </c>
      <c r="D8" s="2">
        <v>39.17</v>
      </c>
      <c r="E8" s="2">
        <v>42.923999999999999</v>
      </c>
      <c r="F8" s="2">
        <f t="shared" si="0"/>
        <v>41.046999999999997</v>
      </c>
      <c r="G8" s="51">
        <f t="shared" si="1"/>
        <v>32.837600000000002</v>
      </c>
      <c r="H8" s="54">
        <f t="shared" si="2"/>
        <v>49.256399999999992</v>
      </c>
      <c r="O8" s="10">
        <v>4</v>
      </c>
      <c r="P8" s="2">
        <v>39.17</v>
      </c>
      <c r="Q8" s="2">
        <v>42.923999999999999</v>
      </c>
      <c r="R8" s="2">
        <f t="shared" si="3"/>
        <v>41.046999999999997</v>
      </c>
      <c r="S8" s="51">
        <f t="shared" si="4"/>
        <v>32.837600000000002</v>
      </c>
      <c r="T8" s="54">
        <f t="shared" si="5"/>
        <v>57.465799999999994</v>
      </c>
    </row>
    <row r="9" spans="2:22" ht="15" thickBot="1" x14ac:dyDescent="0.4">
      <c r="C9" s="6">
        <v>5</v>
      </c>
      <c r="D9" s="11">
        <v>44.741</v>
      </c>
      <c r="E9" s="11">
        <v>49.220999999999997</v>
      </c>
      <c r="F9" s="11">
        <f t="shared" si="0"/>
        <v>46.980999999999995</v>
      </c>
      <c r="G9" s="55">
        <f t="shared" si="1"/>
        <v>37.584799999999994</v>
      </c>
      <c r="H9" s="56">
        <f t="shared" si="2"/>
        <v>56.377199999999995</v>
      </c>
      <c r="O9" s="6">
        <v>5</v>
      </c>
      <c r="P9" s="11">
        <v>44.741</v>
      </c>
      <c r="Q9" s="11">
        <v>49.220999999999997</v>
      </c>
      <c r="R9" s="11">
        <f t="shared" si="3"/>
        <v>46.980999999999995</v>
      </c>
      <c r="S9" s="55">
        <f t="shared" si="4"/>
        <v>37.584799999999994</v>
      </c>
      <c r="T9" s="56">
        <f t="shared" si="5"/>
        <v>65.773399999999995</v>
      </c>
    </row>
    <row r="12" spans="2:22" ht="15" thickBot="1" x14ac:dyDescent="0.4"/>
    <row r="13" spans="2:22" ht="15" thickBot="1" x14ac:dyDescent="0.4">
      <c r="C13" t="s">
        <v>50</v>
      </c>
      <c r="D13">
        <v>1</v>
      </c>
      <c r="I13" s="58" t="s">
        <v>52</v>
      </c>
      <c r="J13" s="57" t="s">
        <v>53</v>
      </c>
      <c r="O13" t="s">
        <v>50</v>
      </c>
      <c r="P13">
        <v>1</v>
      </c>
      <c r="U13" s="58" t="s">
        <v>52</v>
      </c>
      <c r="V13" s="57" t="s">
        <v>53</v>
      </c>
    </row>
    <row r="14" spans="2:22" ht="15" thickBot="1" x14ac:dyDescent="0.4">
      <c r="B14" s="18" t="s">
        <v>2</v>
      </c>
      <c r="C14" s="18" t="s">
        <v>51</v>
      </c>
      <c r="D14" s="19" t="s">
        <v>44</v>
      </c>
      <c r="E14" s="19" t="s">
        <v>45</v>
      </c>
      <c r="F14" s="19" t="s">
        <v>46</v>
      </c>
      <c r="G14" s="19" t="s">
        <v>47</v>
      </c>
      <c r="H14" s="19" t="s">
        <v>48</v>
      </c>
      <c r="I14" s="19" t="s">
        <v>47</v>
      </c>
      <c r="J14" s="20" t="s">
        <v>48</v>
      </c>
      <c r="N14" s="59" t="s">
        <v>2</v>
      </c>
      <c r="O14" s="59" t="s">
        <v>51</v>
      </c>
      <c r="P14" s="60" t="s">
        <v>44</v>
      </c>
      <c r="Q14" s="60" t="s">
        <v>45</v>
      </c>
      <c r="R14" s="60" t="s">
        <v>46</v>
      </c>
      <c r="S14" s="60" t="s">
        <v>47</v>
      </c>
      <c r="T14" s="60" t="s">
        <v>48</v>
      </c>
      <c r="U14" s="60" t="s">
        <v>47</v>
      </c>
      <c r="V14" s="61" t="s">
        <v>48</v>
      </c>
    </row>
    <row r="15" spans="2:22" x14ac:dyDescent="0.35">
      <c r="B15" s="5">
        <v>1</v>
      </c>
      <c r="C15" s="7">
        <f>D$13</f>
        <v>1</v>
      </c>
      <c r="D15" s="7">
        <v>9.7859999999999996</v>
      </c>
      <c r="E15" s="7">
        <v>10.538</v>
      </c>
      <c r="F15" s="7">
        <f>(D15+E15)/2</f>
        <v>10.161999999999999</v>
      </c>
      <c r="G15" s="52">
        <f>0.8*F15</f>
        <v>8.1295999999999999</v>
      </c>
      <c r="H15" s="52">
        <f>1.2*F15</f>
        <v>12.194399999999998</v>
      </c>
      <c r="I15" s="52">
        <f>D15/F15</f>
        <v>0.96299940956504626</v>
      </c>
      <c r="J15" s="53">
        <f>E15/F15</f>
        <v>1.037000590434954</v>
      </c>
      <c r="N15" s="5">
        <v>1</v>
      </c>
      <c r="O15" s="7">
        <f>P$13</f>
        <v>1</v>
      </c>
      <c r="P15" s="7">
        <v>9.7859999999999996</v>
      </c>
      <c r="Q15" s="7">
        <v>10.538</v>
      </c>
      <c r="R15" s="7">
        <f>(P15+Q15)/2</f>
        <v>10.161999999999999</v>
      </c>
      <c r="S15" s="52">
        <f>0.8*R15</f>
        <v>8.1295999999999999</v>
      </c>
      <c r="T15" s="52">
        <f>1.4*R15</f>
        <v>14.226799999999997</v>
      </c>
      <c r="U15" s="52">
        <f>P15/R15</f>
        <v>0.96299940956504626</v>
      </c>
      <c r="V15" s="53">
        <f>Q15/R15</f>
        <v>1.037000590434954</v>
      </c>
    </row>
    <row r="16" spans="2:22" x14ac:dyDescent="0.35">
      <c r="B16" s="10">
        <v>2</v>
      </c>
      <c r="C16" s="2">
        <f>D$13</f>
        <v>1</v>
      </c>
      <c r="D16" s="2">
        <v>20.779</v>
      </c>
      <c r="E16" s="2">
        <v>22.565999999999999</v>
      </c>
      <c r="F16" s="2">
        <f t="shared" ref="F16:F19" si="6">(D16+E16)/2</f>
        <v>21.672499999999999</v>
      </c>
      <c r="G16" s="51">
        <f t="shared" ref="G16:G19" si="7">0.8*F16</f>
        <v>17.338000000000001</v>
      </c>
      <c r="H16" s="51">
        <f t="shared" ref="H16:H19" si="8">1.2*F16</f>
        <v>26.006999999999998</v>
      </c>
      <c r="I16" s="51">
        <f t="shared" ref="I16:I19" si="9">D16/F16</f>
        <v>0.95877263813588653</v>
      </c>
      <c r="J16" s="54">
        <f t="shared" ref="J16:J19" si="10">E16/F16</f>
        <v>1.0412273618641135</v>
      </c>
      <c r="N16" s="10">
        <v>2</v>
      </c>
      <c r="O16" s="2">
        <f>P$13</f>
        <v>1</v>
      </c>
      <c r="P16" s="2">
        <v>20.779</v>
      </c>
      <c r="Q16" s="2">
        <v>22.565999999999999</v>
      </c>
      <c r="R16" s="2">
        <f t="shared" ref="R16:R19" si="11">(P16+Q16)/2</f>
        <v>21.672499999999999</v>
      </c>
      <c r="S16" s="51">
        <f t="shared" ref="S16:S19" si="12">0.8*R16</f>
        <v>17.338000000000001</v>
      </c>
      <c r="T16" s="51">
        <f t="shared" ref="T16:T19" si="13">1.4*R16</f>
        <v>30.341499999999996</v>
      </c>
      <c r="U16" s="51">
        <f t="shared" ref="U16:U19" si="14">P16/R16</f>
        <v>0.95877263813588653</v>
      </c>
      <c r="V16" s="54">
        <f t="shared" ref="V16:V19" si="15">Q16/R16</f>
        <v>1.0412273618641135</v>
      </c>
    </row>
    <row r="17" spans="2:22" x14ac:dyDescent="0.35">
      <c r="B17" s="10">
        <v>3</v>
      </c>
      <c r="C17" s="2">
        <f>D$13</f>
        <v>1</v>
      </c>
      <c r="D17" s="2">
        <v>31.065000000000001</v>
      </c>
      <c r="E17" s="2">
        <v>33.909999999999997</v>
      </c>
      <c r="F17" s="2">
        <f t="shared" si="6"/>
        <v>32.487499999999997</v>
      </c>
      <c r="G17" s="51">
        <f t="shared" si="7"/>
        <v>25.99</v>
      </c>
      <c r="H17" s="51">
        <f t="shared" si="8"/>
        <v>38.984999999999992</v>
      </c>
      <c r="I17" s="51">
        <f t="shared" si="9"/>
        <v>0.95621392843401321</v>
      </c>
      <c r="J17" s="54">
        <f t="shared" si="10"/>
        <v>1.0437860715659868</v>
      </c>
      <c r="N17" s="10">
        <v>3</v>
      </c>
      <c r="O17" s="2">
        <f>P$13</f>
        <v>1</v>
      </c>
      <c r="P17" s="2">
        <v>31.065000000000001</v>
      </c>
      <c r="Q17" s="2">
        <v>33.909999999999997</v>
      </c>
      <c r="R17" s="2">
        <f t="shared" si="11"/>
        <v>32.487499999999997</v>
      </c>
      <c r="S17" s="51">
        <f t="shared" si="12"/>
        <v>25.99</v>
      </c>
      <c r="T17" s="51">
        <f t="shared" si="13"/>
        <v>45.482499999999995</v>
      </c>
      <c r="U17" s="51">
        <f t="shared" si="14"/>
        <v>0.95621392843401321</v>
      </c>
      <c r="V17" s="54">
        <f t="shared" si="15"/>
        <v>1.0437860715659868</v>
      </c>
    </row>
    <row r="18" spans="2:22" x14ac:dyDescent="0.35">
      <c r="B18" s="10">
        <v>4</v>
      </c>
      <c r="C18" s="2">
        <f>D$13</f>
        <v>1</v>
      </c>
      <c r="D18" s="2">
        <v>39.17</v>
      </c>
      <c r="E18" s="2">
        <v>42.923999999999999</v>
      </c>
      <c r="F18" s="2">
        <f t="shared" si="6"/>
        <v>41.046999999999997</v>
      </c>
      <c r="G18" s="51">
        <f t="shared" si="7"/>
        <v>32.837600000000002</v>
      </c>
      <c r="H18" s="51">
        <f t="shared" si="8"/>
        <v>49.256399999999992</v>
      </c>
      <c r="I18" s="51">
        <f t="shared" si="9"/>
        <v>0.95427193217531137</v>
      </c>
      <c r="J18" s="54">
        <f t="shared" si="10"/>
        <v>1.0457280678246887</v>
      </c>
      <c r="N18" s="10">
        <v>4</v>
      </c>
      <c r="O18" s="2">
        <f>P$13</f>
        <v>1</v>
      </c>
      <c r="P18" s="2">
        <v>39.17</v>
      </c>
      <c r="Q18" s="2">
        <v>42.923999999999999</v>
      </c>
      <c r="R18" s="2">
        <f t="shared" si="11"/>
        <v>41.046999999999997</v>
      </c>
      <c r="S18" s="51">
        <f t="shared" si="12"/>
        <v>32.837600000000002</v>
      </c>
      <c r="T18" s="51">
        <f t="shared" si="13"/>
        <v>57.465799999999994</v>
      </c>
      <c r="U18" s="51">
        <f t="shared" si="14"/>
        <v>0.95427193217531137</v>
      </c>
      <c r="V18" s="54">
        <f t="shared" si="15"/>
        <v>1.0457280678246887</v>
      </c>
    </row>
    <row r="19" spans="2:22" ht="15" thickBot="1" x14ac:dyDescent="0.4">
      <c r="B19" s="6">
        <v>5</v>
      </c>
      <c r="C19" s="11">
        <f>D$13</f>
        <v>1</v>
      </c>
      <c r="D19" s="11">
        <v>44.741</v>
      </c>
      <c r="E19" s="11">
        <v>49.220999999999997</v>
      </c>
      <c r="F19" s="11">
        <f t="shared" si="6"/>
        <v>46.980999999999995</v>
      </c>
      <c r="G19" s="55">
        <f t="shared" si="7"/>
        <v>37.584799999999994</v>
      </c>
      <c r="H19" s="55">
        <f t="shared" si="8"/>
        <v>56.377199999999995</v>
      </c>
      <c r="I19" s="55">
        <f t="shared" si="9"/>
        <v>0.9523211511036378</v>
      </c>
      <c r="J19" s="56">
        <f t="shared" si="10"/>
        <v>1.0476788488963624</v>
      </c>
      <c r="N19" s="6">
        <v>5</v>
      </c>
      <c r="O19" s="11">
        <f>P$13</f>
        <v>1</v>
      </c>
      <c r="P19" s="11">
        <v>44.741</v>
      </c>
      <c r="Q19" s="11">
        <v>49.220999999999997</v>
      </c>
      <c r="R19" s="11">
        <f t="shared" si="11"/>
        <v>46.980999999999995</v>
      </c>
      <c r="S19" s="55">
        <f t="shared" si="12"/>
        <v>37.584799999999994</v>
      </c>
      <c r="T19" s="55">
        <f t="shared" si="13"/>
        <v>65.773399999999995</v>
      </c>
      <c r="U19" s="55">
        <f t="shared" si="14"/>
        <v>0.9523211511036378</v>
      </c>
      <c r="V19" s="56">
        <f t="shared" si="15"/>
        <v>1.0476788488963624</v>
      </c>
    </row>
    <row r="22" spans="2:22" ht="15" thickBot="1" x14ac:dyDescent="0.4"/>
    <row r="23" spans="2:22" ht="15" thickBot="1" x14ac:dyDescent="0.4">
      <c r="C23" t="s">
        <v>50</v>
      </c>
      <c r="D23">
        <v>2</v>
      </c>
      <c r="I23" s="58" t="s">
        <v>52</v>
      </c>
      <c r="J23" s="57" t="s">
        <v>53</v>
      </c>
      <c r="O23" t="s">
        <v>50</v>
      </c>
      <c r="P23">
        <v>2</v>
      </c>
      <c r="U23" s="58" t="s">
        <v>52</v>
      </c>
      <c r="V23" s="57" t="s">
        <v>53</v>
      </c>
    </row>
    <row r="24" spans="2:22" ht="15" thickBot="1" x14ac:dyDescent="0.4">
      <c r="B24" s="18" t="s">
        <v>2</v>
      </c>
      <c r="C24" s="18" t="s">
        <v>51</v>
      </c>
      <c r="D24" s="19" t="s">
        <v>44</v>
      </c>
      <c r="E24" s="19" t="s">
        <v>45</v>
      </c>
      <c r="F24" s="19" t="s">
        <v>46</v>
      </c>
      <c r="G24" s="19" t="s">
        <v>47</v>
      </c>
      <c r="H24" s="19" t="s">
        <v>48</v>
      </c>
      <c r="I24" s="19" t="s">
        <v>47</v>
      </c>
      <c r="J24" s="20" t="s">
        <v>48</v>
      </c>
      <c r="N24" s="59" t="s">
        <v>2</v>
      </c>
      <c r="O24" s="59" t="s">
        <v>51</v>
      </c>
      <c r="P24" s="60" t="s">
        <v>44</v>
      </c>
      <c r="Q24" s="60" t="s">
        <v>45</v>
      </c>
      <c r="R24" s="60" t="s">
        <v>46</v>
      </c>
      <c r="S24" s="60" t="s">
        <v>47</v>
      </c>
      <c r="T24" s="60" t="s">
        <v>48</v>
      </c>
      <c r="U24" s="60" t="s">
        <v>47</v>
      </c>
      <c r="V24" s="61" t="s">
        <v>48</v>
      </c>
    </row>
    <row r="25" spans="2:22" x14ac:dyDescent="0.35">
      <c r="B25" s="5">
        <v>1</v>
      </c>
      <c r="C25" s="7">
        <f>D$23</f>
        <v>2</v>
      </c>
      <c r="D25" s="7">
        <v>9.2650000000000006</v>
      </c>
      <c r="E25" s="7">
        <v>11.018000000000001</v>
      </c>
      <c r="F25" s="7">
        <f>(D25+E25)/2</f>
        <v>10.141500000000001</v>
      </c>
      <c r="G25" s="52">
        <f>0.8*F25</f>
        <v>8.1132000000000009</v>
      </c>
      <c r="H25" s="52">
        <f>1.2*F25</f>
        <v>12.1698</v>
      </c>
      <c r="I25" s="52">
        <f>D25/F25</f>
        <v>0.91357294285855151</v>
      </c>
      <c r="J25" s="53">
        <f>E25/F25</f>
        <v>1.0864270571414485</v>
      </c>
      <c r="N25" s="5">
        <v>1</v>
      </c>
      <c r="O25" s="7">
        <f>P$23</f>
        <v>2</v>
      </c>
      <c r="P25" s="7">
        <v>9.2650000000000006</v>
      </c>
      <c r="Q25" s="7">
        <v>11.018000000000001</v>
      </c>
      <c r="R25" s="7">
        <f>(P25+Q25)/2</f>
        <v>10.141500000000001</v>
      </c>
      <c r="S25" s="52">
        <f>0.8*R25</f>
        <v>8.1132000000000009</v>
      </c>
      <c r="T25" s="52">
        <f>1.4*R25</f>
        <v>14.1981</v>
      </c>
      <c r="U25" s="52">
        <f>P25/R25</f>
        <v>0.91357294285855151</v>
      </c>
      <c r="V25" s="53">
        <f>Q25/R25</f>
        <v>1.0864270571414485</v>
      </c>
    </row>
    <row r="26" spans="2:22" x14ac:dyDescent="0.35">
      <c r="B26" s="10">
        <v>2</v>
      </c>
      <c r="C26" s="2">
        <f t="shared" ref="C26:C29" si="16">D$23</f>
        <v>2</v>
      </c>
      <c r="D26" s="2">
        <v>19.844999999999999</v>
      </c>
      <c r="E26" s="2">
        <v>23.396000000000001</v>
      </c>
      <c r="F26" s="2">
        <f t="shared" ref="F26:F29" si="17">(D26+E26)/2</f>
        <v>21.6205</v>
      </c>
      <c r="G26" s="51">
        <f t="shared" ref="G26:G29" si="18">0.8*F26</f>
        <v>17.296400000000002</v>
      </c>
      <c r="H26" s="51">
        <f t="shared" ref="H26:H29" si="19">1.2*F26</f>
        <v>25.944599999999998</v>
      </c>
      <c r="I26" s="51">
        <f t="shared" ref="I26:I29" si="20">D26/F26</f>
        <v>0.91787886496612003</v>
      </c>
      <c r="J26" s="54">
        <f t="shared" ref="J26:J29" si="21">E26/F26</f>
        <v>1.08212113503388</v>
      </c>
      <c r="N26" s="10">
        <v>2</v>
      </c>
      <c r="O26" s="2">
        <f t="shared" ref="O26:O29" si="22">P$23</f>
        <v>2</v>
      </c>
      <c r="P26" s="2">
        <v>19.844999999999999</v>
      </c>
      <c r="Q26" s="2">
        <v>23.396000000000001</v>
      </c>
      <c r="R26" s="2">
        <f t="shared" ref="R26:R29" si="23">(P26+Q26)/2</f>
        <v>21.6205</v>
      </c>
      <c r="S26" s="51">
        <f t="shared" ref="S26:S29" si="24">0.8*R26</f>
        <v>17.296400000000002</v>
      </c>
      <c r="T26" s="51">
        <f t="shared" ref="T26:T29" si="25">1.4*R26</f>
        <v>30.268699999999999</v>
      </c>
      <c r="U26" s="51">
        <f t="shared" ref="U26:U29" si="26">P26/R26</f>
        <v>0.91787886496612003</v>
      </c>
      <c r="V26" s="54">
        <f t="shared" ref="V26:V29" si="27">Q26/R26</f>
        <v>1.08212113503388</v>
      </c>
    </row>
    <row r="27" spans="2:22" x14ac:dyDescent="0.35">
      <c r="B27" s="10">
        <v>3</v>
      </c>
      <c r="C27" s="2">
        <f t="shared" si="16"/>
        <v>2</v>
      </c>
      <c r="D27" s="2">
        <v>29.83</v>
      </c>
      <c r="E27" s="2">
        <v>34.972000000000001</v>
      </c>
      <c r="F27" s="2">
        <f t="shared" si="17"/>
        <v>32.400999999999996</v>
      </c>
      <c r="G27" s="51">
        <f t="shared" si="18"/>
        <v>25.9208</v>
      </c>
      <c r="H27" s="51">
        <f t="shared" si="19"/>
        <v>38.881199999999993</v>
      </c>
      <c r="I27" s="51">
        <f t="shared" si="20"/>
        <v>0.92065059720379006</v>
      </c>
      <c r="J27" s="54">
        <f t="shared" si="21"/>
        <v>1.0793494027962101</v>
      </c>
      <c r="N27" s="10">
        <v>3</v>
      </c>
      <c r="O27" s="2">
        <f t="shared" si="22"/>
        <v>2</v>
      </c>
      <c r="P27" s="2">
        <v>29.83</v>
      </c>
      <c r="Q27" s="2">
        <v>34.972000000000001</v>
      </c>
      <c r="R27" s="2">
        <f t="shared" si="23"/>
        <v>32.400999999999996</v>
      </c>
      <c r="S27" s="51">
        <f t="shared" si="24"/>
        <v>25.9208</v>
      </c>
      <c r="T27" s="51">
        <f t="shared" si="25"/>
        <v>45.361399999999989</v>
      </c>
      <c r="U27" s="51">
        <f t="shared" si="26"/>
        <v>0.92065059720379006</v>
      </c>
      <c r="V27" s="54">
        <f t="shared" si="27"/>
        <v>1.0793494027962101</v>
      </c>
    </row>
    <row r="28" spans="2:22" x14ac:dyDescent="0.35">
      <c r="B28" s="10">
        <v>4</v>
      </c>
      <c r="C28" s="2">
        <f t="shared" si="16"/>
        <v>2</v>
      </c>
      <c r="D28" s="2">
        <v>37.770000000000003</v>
      </c>
      <c r="E28" s="2">
        <v>44.088999999999999</v>
      </c>
      <c r="F28" s="2">
        <f t="shared" si="17"/>
        <v>40.929500000000004</v>
      </c>
      <c r="G28" s="51">
        <f t="shared" si="18"/>
        <v>32.743600000000008</v>
      </c>
      <c r="H28" s="51">
        <f t="shared" si="19"/>
        <v>49.115400000000001</v>
      </c>
      <c r="I28" s="51">
        <f t="shared" si="20"/>
        <v>0.92280628886255633</v>
      </c>
      <c r="J28" s="54">
        <f t="shared" si="21"/>
        <v>1.0771937111374434</v>
      </c>
      <c r="N28" s="10">
        <v>4</v>
      </c>
      <c r="O28" s="2">
        <f t="shared" si="22"/>
        <v>2</v>
      </c>
      <c r="P28" s="2">
        <v>37.770000000000003</v>
      </c>
      <c r="Q28" s="2">
        <v>44.088999999999999</v>
      </c>
      <c r="R28" s="2">
        <f t="shared" si="23"/>
        <v>40.929500000000004</v>
      </c>
      <c r="S28" s="51">
        <f t="shared" si="24"/>
        <v>32.743600000000008</v>
      </c>
      <c r="T28" s="51">
        <f t="shared" si="25"/>
        <v>57.301300000000005</v>
      </c>
      <c r="U28" s="51">
        <f t="shared" si="26"/>
        <v>0.92280628886255633</v>
      </c>
      <c r="V28" s="54">
        <f t="shared" si="27"/>
        <v>1.0771937111374434</v>
      </c>
    </row>
    <row r="29" spans="2:22" ht="15" thickBot="1" x14ac:dyDescent="0.4">
      <c r="B29" s="6">
        <v>5</v>
      </c>
      <c r="C29" s="11">
        <f t="shared" si="16"/>
        <v>2</v>
      </c>
      <c r="D29" s="11">
        <v>43.319000000000003</v>
      </c>
      <c r="E29" s="11">
        <v>50.356000000000002</v>
      </c>
      <c r="F29" s="11">
        <f t="shared" si="17"/>
        <v>46.837500000000006</v>
      </c>
      <c r="G29" s="55">
        <f t="shared" si="18"/>
        <v>37.470000000000006</v>
      </c>
      <c r="H29" s="55">
        <f t="shared" si="19"/>
        <v>56.205000000000005</v>
      </c>
      <c r="I29" s="55">
        <f t="shared" si="20"/>
        <v>0.92487856952228442</v>
      </c>
      <c r="J29" s="56">
        <f t="shared" si="21"/>
        <v>1.0751214304777155</v>
      </c>
      <c r="N29" s="6">
        <v>5</v>
      </c>
      <c r="O29" s="11">
        <f t="shared" si="22"/>
        <v>2</v>
      </c>
      <c r="P29" s="11">
        <v>43.319000000000003</v>
      </c>
      <c r="Q29" s="11">
        <v>50.356000000000002</v>
      </c>
      <c r="R29" s="11">
        <f t="shared" si="23"/>
        <v>46.837500000000006</v>
      </c>
      <c r="S29" s="55">
        <f t="shared" si="24"/>
        <v>37.470000000000006</v>
      </c>
      <c r="T29" s="55">
        <f t="shared" si="25"/>
        <v>65.572500000000005</v>
      </c>
      <c r="U29" s="55">
        <f t="shared" si="26"/>
        <v>0.92487856952228442</v>
      </c>
      <c r="V29" s="56">
        <f t="shared" si="27"/>
        <v>1.0751214304777155</v>
      </c>
    </row>
    <row r="32" spans="2:22" ht="15" thickBot="1" x14ac:dyDescent="0.4"/>
    <row r="33" spans="2:22" ht="15" thickBot="1" x14ac:dyDescent="0.4">
      <c r="C33" t="s">
        <v>50</v>
      </c>
      <c r="D33">
        <v>3</v>
      </c>
      <c r="I33" s="58" t="s">
        <v>52</v>
      </c>
      <c r="J33" s="57" t="s">
        <v>53</v>
      </c>
      <c r="O33" t="s">
        <v>50</v>
      </c>
      <c r="P33">
        <v>3</v>
      </c>
      <c r="U33" s="58" t="s">
        <v>52</v>
      </c>
      <c r="V33" s="57" t="s">
        <v>53</v>
      </c>
    </row>
    <row r="34" spans="2:22" ht="15" thickBot="1" x14ac:dyDescent="0.4">
      <c r="B34" s="18" t="s">
        <v>2</v>
      </c>
      <c r="C34" s="18" t="s">
        <v>51</v>
      </c>
      <c r="D34" s="19" t="s">
        <v>44</v>
      </c>
      <c r="E34" s="19" t="s">
        <v>45</v>
      </c>
      <c r="F34" s="19" t="s">
        <v>46</v>
      </c>
      <c r="G34" s="19" t="s">
        <v>47</v>
      </c>
      <c r="H34" s="19" t="s">
        <v>48</v>
      </c>
      <c r="I34" s="19" t="s">
        <v>47</v>
      </c>
      <c r="J34" s="20" t="s">
        <v>48</v>
      </c>
      <c r="N34" s="59" t="s">
        <v>2</v>
      </c>
      <c r="O34" s="59" t="s">
        <v>51</v>
      </c>
      <c r="P34" s="60" t="s">
        <v>44</v>
      </c>
      <c r="Q34" s="60" t="s">
        <v>45</v>
      </c>
      <c r="R34" s="60" t="s">
        <v>46</v>
      </c>
      <c r="S34" s="60" t="s">
        <v>47</v>
      </c>
      <c r="T34" s="60" t="s">
        <v>48</v>
      </c>
      <c r="U34" s="60" t="s">
        <v>47</v>
      </c>
      <c r="V34" s="61" t="s">
        <v>48</v>
      </c>
    </row>
    <row r="35" spans="2:22" x14ac:dyDescent="0.35">
      <c r="B35" s="5">
        <v>1</v>
      </c>
      <c r="C35" s="7">
        <f>D$33</f>
        <v>3</v>
      </c>
      <c r="D35" s="7">
        <v>8.5530000000000008</v>
      </c>
      <c r="E35" s="7">
        <v>11.811</v>
      </c>
      <c r="F35" s="7">
        <f>(D35+E35)/2</f>
        <v>10.182</v>
      </c>
      <c r="G35" s="52">
        <f>0.8*F35</f>
        <v>8.1456</v>
      </c>
      <c r="H35" s="52">
        <f>1.2*F35</f>
        <v>12.218400000000001</v>
      </c>
      <c r="I35" s="52">
        <f>D35/F35</f>
        <v>0.84001178550383038</v>
      </c>
      <c r="J35" s="53">
        <f>E35/F35</f>
        <v>1.1599882144961697</v>
      </c>
      <c r="N35" s="5">
        <v>1</v>
      </c>
      <c r="O35" s="7">
        <f>P$33</f>
        <v>3</v>
      </c>
      <c r="P35" s="7">
        <v>8.5530000000000008</v>
      </c>
      <c r="Q35" s="7">
        <v>11.811</v>
      </c>
      <c r="R35" s="7">
        <f>(P35+Q35)/2</f>
        <v>10.182</v>
      </c>
      <c r="S35" s="52">
        <f>0.8*R35</f>
        <v>8.1456</v>
      </c>
      <c r="T35" s="52">
        <f>1.4*R35</f>
        <v>14.254799999999999</v>
      </c>
      <c r="U35" s="52">
        <f>P35/R35</f>
        <v>0.84001178550383038</v>
      </c>
      <c r="V35" s="53">
        <f>Q35/R35</f>
        <v>1.1599882144961697</v>
      </c>
    </row>
    <row r="36" spans="2:22" x14ac:dyDescent="0.35">
      <c r="B36" s="10">
        <v>2</v>
      </c>
      <c r="C36" s="2">
        <f t="shared" ref="C36:C39" si="28">D$33</f>
        <v>3</v>
      </c>
      <c r="D36" s="2">
        <v>18.163</v>
      </c>
      <c r="E36" s="2">
        <v>25.286999999999999</v>
      </c>
      <c r="F36" s="2">
        <f t="shared" ref="F36:F39" si="29">(D36+E36)/2</f>
        <v>21.725000000000001</v>
      </c>
      <c r="G36" s="51">
        <f t="shared" ref="G36:G39" si="30">0.8*F36</f>
        <v>17.380000000000003</v>
      </c>
      <c r="H36" s="51">
        <f t="shared" ref="H36:H39" si="31">1.2*F36</f>
        <v>26.07</v>
      </c>
      <c r="I36" s="51">
        <f t="shared" ref="I36:I39" si="32">D36/F36</f>
        <v>0.83604142692750283</v>
      </c>
      <c r="J36" s="54">
        <f t="shared" ref="J36:J39" si="33">E36/F36</f>
        <v>1.1639585730724971</v>
      </c>
      <c r="N36" s="10">
        <v>2</v>
      </c>
      <c r="O36" s="2">
        <f t="shared" ref="O36:O39" si="34">P$33</f>
        <v>3</v>
      </c>
      <c r="P36" s="2">
        <v>18.163</v>
      </c>
      <c r="Q36" s="2">
        <v>25.286999999999999</v>
      </c>
      <c r="R36" s="2">
        <f t="shared" ref="R36:R39" si="35">(P36+Q36)/2</f>
        <v>21.725000000000001</v>
      </c>
      <c r="S36" s="51">
        <f t="shared" ref="S36:S39" si="36">0.8*R36</f>
        <v>17.380000000000003</v>
      </c>
      <c r="T36" s="51">
        <f t="shared" ref="T36:T39" si="37">1.4*R36</f>
        <v>30.414999999999999</v>
      </c>
      <c r="U36" s="51">
        <f t="shared" ref="U36:U39" si="38">P36/R36</f>
        <v>0.83604142692750283</v>
      </c>
      <c r="V36" s="54">
        <f t="shared" ref="V36:V39" si="39">Q36/R36</f>
        <v>1.1639585730724971</v>
      </c>
    </row>
    <row r="37" spans="2:22" x14ac:dyDescent="0.35">
      <c r="B37" s="10">
        <v>3</v>
      </c>
      <c r="C37" s="2">
        <f t="shared" si="28"/>
        <v>3</v>
      </c>
      <c r="D37" s="2">
        <v>27.158999999999999</v>
      </c>
      <c r="E37" s="2">
        <v>37.99</v>
      </c>
      <c r="F37" s="2">
        <f t="shared" si="29"/>
        <v>32.5745</v>
      </c>
      <c r="G37" s="51">
        <f t="shared" si="30"/>
        <v>26.059600000000003</v>
      </c>
      <c r="H37" s="51">
        <f t="shared" si="31"/>
        <v>39.089399999999998</v>
      </c>
      <c r="I37" s="51">
        <f t="shared" si="32"/>
        <v>0.83375032617538258</v>
      </c>
      <c r="J37" s="54">
        <f t="shared" si="33"/>
        <v>1.1662496738246175</v>
      </c>
      <c r="N37" s="10">
        <v>3</v>
      </c>
      <c r="O37" s="2">
        <f t="shared" si="34"/>
        <v>3</v>
      </c>
      <c r="P37" s="2">
        <v>27.158999999999999</v>
      </c>
      <c r="Q37" s="2">
        <v>37.99</v>
      </c>
      <c r="R37" s="2">
        <f t="shared" si="35"/>
        <v>32.5745</v>
      </c>
      <c r="S37" s="51">
        <f t="shared" si="36"/>
        <v>26.059600000000003</v>
      </c>
      <c r="T37" s="51">
        <f t="shared" si="37"/>
        <v>45.604299999999995</v>
      </c>
      <c r="U37" s="51">
        <f t="shared" si="38"/>
        <v>0.83375032617538258</v>
      </c>
      <c r="V37" s="54">
        <f t="shared" si="39"/>
        <v>1.1662496738246175</v>
      </c>
    </row>
    <row r="38" spans="2:22" x14ac:dyDescent="0.35">
      <c r="B38" s="10">
        <v>4</v>
      </c>
      <c r="C38" s="2">
        <f t="shared" si="28"/>
        <v>3</v>
      </c>
      <c r="D38" s="2">
        <v>34.250999999999998</v>
      </c>
      <c r="E38" s="2">
        <v>48.078000000000003</v>
      </c>
      <c r="F38" s="2">
        <f t="shared" si="29"/>
        <v>41.164500000000004</v>
      </c>
      <c r="G38" s="51">
        <f t="shared" si="30"/>
        <v>32.931600000000003</v>
      </c>
      <c r="H38" s="51">
        <f t="shared" si="31"/>
        <v>49.397400000000005</v>
      </c>
      <c r="I38" s="51">
        <f t="shared" si="32"/>
        <v>0.83205188937069552</v>
      </c>
      <c r="J38" s="54">
        <f t="shared" si="33"/>
        <v>1.1679481106293044</v>
      </c>
      <c r="N38" s="10">
        <v>4</v>
      </c>
      <c r="O38" s="2">
        <f t="shared" si="34"/>
        <v>3</v>
      </c>
      <c r="P38" s="2">
        <v>34.250999999999998</v>
      </c>
      <c r="Q38" s="2">
        <v>48.078000000000003</v>
      </c>
      <c r="R38" s="2">
        <f t="shared" si="35"/>
        <v>41.164500000000004</v>
      </c>
      <c r="S38" s="51">
        <f t="shared" si="36"/>
        <v>32.931600000000003</v>
      </c>
      <c r="T38" s="51">
        <f t="shared" si="37"/>
        <v>57.630299999999998</v>
      </c>
      <c r="U38" s="51">
        <f t="shared" si="38"/>
        <v>0.83205188937069552</v>
      </c>
      <c r="V38" s="54">
        <f t="shared" si="39"/>
        <v>1.1679481106293044</v>
      </c>
    </row>
    <row r="39" spans="2:22" ht="15" thickBot="1" x14ac:dyDescent="0.4">
      <c r="B39" s="6">
        <v>5</v>
      </c>
      <c r="C39" s="11">
        <f t="shared" si="28"/>
        <v>3</v>
      </c>
      <c r="D39" s="11">
        <v>39.125999999999998</v>
      </c>
      <c r="E39" s="11">
        <v>55.122999999999998</v>
      </c>
      <c r="F39" s="11">
        <f t="shared" si="29"/>
        <v>47.124499999999998</v>
      </c>
      <c r="G39" s="55">
        <f t="shared" si="30"/>
        <v>37.699599999999997</v>
      </c>
      <c r="H39" s="55">
        <f t="shared" si="31"/>
        <v>56.549399999999999</v>
      </c>
      <c r="I39" s="55">
        <f t="shared" si="32"/>
        <v>0.83026875616717422</v>
      </c>
      <c r="J39" s="56">
        <f t="shared" si="33"/>
        <v>1.1697312438328258</v>
      </c>
      <c r="N39" s="6">
        <v>5</v>
      </c>
      <c r="O39" s="11">
        <f t="shared" si="34"/>
        <v>3</v>
      </c>
      <c r="P39" s="11">
        <v>39.125999999999998</v>
      </c>
      <c r="Q39" s="11">
        <v>55.122999999999998</v>
      </c>
      <c r="R39" s="11">
        <f t="shared" si="35"/>
        <v>47.124499999999998</v>
      </c>
      <c r="S39" s="55">
        <f t="shared" si="36"/>
        <v>37.699599999999997</v>
      </c>
      <c r="T39" s="55">
        <f t="shared" si="37"/>
        <v>65.974299999999999</v>
      </c>
      <c r="U39" s="55">
        <f t="shared" si="38"/>
        <v>0.83026875616717422</v>
      </c>
      <c r="V39" s="56">
        <f t="shared" si="39"/>
        <v>1.1697312438328258</v>
      </c>
    </row>
  </sheetData>
  <mergeCells count="2">
    <mergeCell ref="B2:J2"/>
    <mergeCell ref="N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BDDC-43F8-4C14-818F-7717913361C9}">
  <dimension ref="B3:O44"/>
  <sheetViews>
    <sheetView showGridLines="0" workbookViewId="0">
      <selection activeCell="I12" sqref="I12"/>
    </sheetView>
  </sheetViews>
  <sheetFormatPr baseColWidth="10" defaultRowHeight="14.5" x14ac:dyDescent="0.35"/>
  <cols>
    <col min="3" max="3" width="12" customWidth="1"/>
  </cols>
  <sheetData>
    <row r="3" spans="2:15" x14ac:dyDescent="0.35">
      <c r="M3" t="s">
        <v>18</v>
      </c>
    </row>
    <row r="4" spans="2:15" x14ac:dyDescent="0.35">
      <c r="M4" t="s">
        <v>19</v>
      </c>
    </row>
    <row r="5" spans="2:15" x14ac:dyDescent="0.35">
      <c r="M5" t="s">
        <v>20</v>
      </c>
    </row>
    <row r="7" spans="2:15" x14ac:dyDescent="0.35">
      <c r="M7" t="s">
        <v>21</v>
      </c>
    </row>
    <row r="8" spans="2:15" ht="15" thickBot="1" x14ac:dyDescent="0.4">
      <c r="M8" t="s">
        <v>22</v>
      </c>
    </row>
    <row r="9" spans="2:15" ht="15" thickBot="1" x14ac:dyDescent="0.4">
      <c r="B9" s="71" t="s">
        <v>27</v>
      </c>
      <c r="C9" s="72"/>
      <c r="D9" s="72"/>
      <c r="E9" s="72"/>
      <c r="F9" s="72"/>
      <c r="G9" s="73"/>
      <c r="M9" t="s">
        <v>24</v>
      </c>
    </row>
    <row r="10" spans="2:15" ht="16.5" thickBot="1" x14ac:dyDescent="0.45">
      <c r="B10" s="18" t="s">
        <v>2</v>
      </c>
      <c r="C10" s="19" t="s">
        <v>25</v>
      </c>
      <c r="D10" s="19" t="s">
        <v>12</v>
      </c>
      <c r="E10" s="19" t="s">
        <v>13</v>
      </c>
      <c r="F10" s="31" t="s">
        <v>26</v>
      </c>
      <c r="G10" s="32" t="s">
        <v>14</v>
      </c>
      <c r="J10" s="74" t="s">
        <v>31</v>
      </c>
      <c r="K10" s="74" t="s">
        <v>32</v>
      </c>
      <c r="L10" s="23" t="s">
        <v>33</v>
      </c>
      <c r="M10" s="23" t="s">
        <v>35</v>
      </c>
      <c r="N10" s="23" t="s">
        <v>37</v>
      </c>
      <c r="O10" s="23" t="s">
        <v>39</v>
      </c>
    </row>
    <row r="11" spans="2:15" ht="16" x14ac:dyDescent="0.4">
      <c r="B11" s="5">
        <v>5</v>
      </c>
      <c r="C11" s="42">
        <v>38.416849999999997</v>
      </c>
      <c r="D11" s="8">
        <v>72.776399999999995</v>
      </c>
      <c r="E11" s="8">
        <v>4.5575999999999998E-2</v>
      </c>
      <c r="F11" s="34">
        <f>C11*E11^2</f>
        <v>7.9798396542825598E-2</v>
      </c>
      <c r="G11" s="35">
        <f>D11*E11</f>
        <v>3.3168572063999995</v>
      </c>
      <c r="J11" s="74"/>
      <c r="K11" s="74"/>
      <c r="L11" s="23" t="s">
        <v>34</v>
      </c>
      <c r="M11" s="23" t="s">
        <v>36</v>
      </c>
      <c r="N11" s="23" t="s">
        <v>38</v>
      </c>
      <c r="O11" s="23" t="s">
        <v>40</v>
      </c>
    </row>
    <row r="12" spans="2:15" ht="16" x14ac:dyDescent="0.4">
      <c r="B12" s="10">
        <v>4</v>
      </c>
      <c r="C12" s="43">
        <v>53.475920000000002</v>
      </c>
      <c r="D12" s="4">
        <v>80.261799999999994</v>
      </c>
      <c r="E12" s="4">
        <v>3.9607000000000003E-2</v>
      </c>
      <c r="F12" s="21">
        <f>C12*E12^2</f>
        <v>8.3888448377568092E-2</v>
      </c>
      <c r="G12" s="36">
        <f>D12*E12</f>
        <v>3.1789291126000001</v>
      </c>
      <c r="J12" s="1" t="s">
        <v>41</v>
      </c>
      <c r="K12" s="1">
        <v>1</v>
      </c>
      <c r="L12" s="1">
        <v>1.06</v>
      </c>
      <c r="M12" s="1">
        <v>0.94299999999999995</v>
      </c>
      <c r="N12" s="1">
        <v>5.9259000000000004</v>
      </c>
      <c r="O12" s="1">
        <v>35.116500000000002</v>
      </c>
    </row>
    <row r="13" spans="2:15" ht="16" x14ac:dyDescent="0.4">
      <c r="B13" s="10">
        <v>3</v>
      </c>
      <c r="C13" s="43">
        <v>53.475920000000002</v>
      </c>
      <c r="D13" s="4">
        <v>59.834600000000002</v>
      </c>
      <c r="E13" s="4">
        <v>3.1178000000000001E-2</v>
      </c>
      <c r="F13" s="21">
        <f t="shared" ref="F13:F15" si="0">C13*E13^2</f>
        <v>5.1982213704169285E-2</v>
      </c>
      <c r="G13" s="36">
        <f t="shared" ref="G13:G15" si="1">D13*E13</f>
        <v>1.8655231588000001</v>
      </c>
    </row>
    <row r="14" spans="2:15" ht="16" x14ac:dyDescent="0.4">
      <c r="B14" s="10">
        <v>2</v>
      </c>
      <c r="C14" s="43">
        <v>53.475920000000002</v>
      </c>
      <c r="D14" s="4">
        <v>40.183399999999999</v>
      </c>
      <c r="E14" s="4">
        <v>2.0655E-2</v>
      </c>
      <c r="F14" s="21">
        <f t="shared" si="0"/>
        <v>2.2814379610578001E-2</v>
      </c>
      <c r="G14" s="36">
        <f t="shared" si="1"/>
        <v>0.82998812700000002</v>
      </c>
    </row>
    <row r="15" spans="2:15" ht="16.5" thickBot="1" x14ac:dyDescent="0.45">
      <c r="B15" s="6">
        <v>1</v>
      </c>
      <c r="C15" s="44">
        <v>55.195920000000001</v>
      </c>
      <c r="D15" s="12">
        <v>22.296500000000002</v>
      </c>
      <c r="E15" s="12">
        <v>9.5809999999999992E-3</v>
      </c>
      <c r="F15" s="38">
        <f t="shared" si="0"/>
        <v>5.0667404413111189E-3</v>
      </c>
      <c r="G15" s="39">
        <f t="shared" si="1"/>
        <v>0.21362276650000001</v>
      </c>
    </row>
    <row r="16" spans="2:15" ht="16.5" thickBot="1" x14ac:dyDescent="0.45">
      <c r="F16" s="40">
        <f>SUM(F11:F15)</f>
        <v>0.24355017867645209</v>
      </c>
      <c r="G16" s="41">
        <f>SUM(G11:G15)</f>
        <v>9.4049203712999994</v>
      </c>
      <c r="M16" t="s">
        <v>23</v>
      </c>
    </row>
    <row r="17" spans="2:15" ht="15" thickBot="1" x14ac:dyDescent="0.4"/>
    <row r="18" spans="2:15" ht="15" thickBot="1" x14ac:dyDescent="0.4">
      <c r="F18" s="24" t="s">
        <v>15</v>
      </c>
      <c r="G18" s="25">
        <f>2*PI()*SQRT(((F16)/(G16)))</f>
        <v>1.0111056406441443</v>
      </c>
    </row>
    <row r="19" spans="2:15" ht="15" thickBot="1" x14ac:dyDescent="0.4">
      <c r="F19" s="26"/>
      <c r="G19" s="27"/>
    </row>
    <row r="20" spans="2:15" ht="15" thickBot="1" x14ac:dyDescent="0.4">
      <c r="F20" s="24" t="s">
        <v>16</v>
      </c>
      <c r="G20" s="28">
        <v>0.54059887096377002</v>
      </c>
    </row>
    <row r="21" spans="2:15" ht="15" thickBot="1" x14ac:dyDescent="0.4">
      <c r="F21" s="26"/>
      <c r="G21" s="27"/>
    </row>
    <row r="22" spans="2:15" ht="15" thickBot="1" x14ac:dyDescent="0.4">
      <c r="F22" s="24" t="s">
        <v>43</v>
      </c>
      <c r="G22" s="28">
        <f>1.4*G20</f>
        <v>0.75683841934927798</v>
      </c>
    </row>
    <row r="23" spans="2:15" ht="15" thickBot="1" x14ac:dyDescent="0.4">
      <c r="F23" s="26"/>
      <c r="G23" s="26"/>
    </row>
    <row r="24" spans="2:15" ht="15" thickBot="1" x14ac:dyDescent="0.4">
      <c r="F24" s="29" t="s">
        <v>17</v>
      </c>
      <c r="G24" s="30">
        <f>IF(G22&lt;G18,G22,G18)</f>
        <v>0.75683841934927798</v>
      </c>
    </row>
    <row r="28" spans="2:15" ht="15" thickBot="1" x14ac:dyDescent="0.4">
      <c r="D28" t="s">
        <v>29</v>
      </c>
      <c r="E28" t="s">
        <v>30</v>
      </c>
    </row>
    <row r="29" spans="2:15" ht="15" thickBot="1" x14ac:dyDescent="0.4">
      <c r="B29" s="71" t="s">
        <v>28</v>
      </c>
      <c r="C29" s="72"/>
      <c r="D29" s="72"/>
      <c r="E29" s="72"/>
      <c r="F29" s="72"/>
      <c r="G29" s="73"/>
    </row>
    <row r="30" spans="2:15" ht="16.5" thickBot="1" x14ac:dyDescent="0.45">
      <c r="B30" s="18" t="s">
        <v>2</v>
      </c>
      <c r="C30" s="19" t="s">
        <v>25</v>
      </c>
      <c r="D30" s="19" t="s">
        <v>12</v>
      </c>
      <c r="E30" s="19" t="s">
        <v>13</v>
      </c>
      <c r="F30" s="31" t="s">
        <v>26</v>
      </c>
      <c r="G30" s="32" t="s">
        <v>14</v>
      </c>
      <c r="J30" s="74" t="s">
        <v>31</v>
      </c>
      <c r="K30" s="74" t="s">
        <v>32</v>
      </c>
      <c r="L30" s="23" t="s">
        <v>33</v>
      </c>
      <c r="M30" s="23" t="s">
        <v>35</v>
      </c>
      <c r="N30" s="23" t="s">
        <v>37</v>
      </c>
      <c r="O30" s="23" t="s">
        <v>39</v>
      </c>
    </row>
    <row r="31" spans="2:15" ht="16" x14ac:dyDescent="0.35">
      <c r="B31" s="5">
        <v>5</v>
      </c>
      <c r="C31" s="33">
        <v>38.416849999999997</v>
      </c>
      <c r="D31" s="8">
        <v>72.776399999999995</v>
      </c>
      <c r="E31" s="8">
        <v>4.9718999999999999E-2</v>
      </c>
      <c r="F31" s="45">
        <f>C31*E31^2</f>
        <v>9.4965644947892836E-2</v>
      </c>
      <c r="G31" s="46">
        <f>D31*E31</f>
        <v>3.6183698315999999</v>
      </c>
      <c r="H31" s="1"/>
      <c r="J31" s="74"/>
      <c r="K31" s="74"/>
      <c r="L31" s="23" t="s">
        <v>34</v>
      </c>
      <c r="M31" s="23" t="s">
        <v>36</v>
      </c>
      <c r="N31" s="23" t="s">
        <v>38</v>
      </c>
      <c r="O31" s="23" t="s">
        <v>40</v>
      </c>
    </row>
    <row r="32" spans="2:15" ht="16" x14ac:dyDescent="0.35">
      <c r="B32" s="10">
        <v>4</v>
      </c>
      <c r="C32" s="22">
        <v>53.475920000000002</v>
      </c>
      <c r="D32" s="4">
        <v>80.261799999999994</v>
      </c>
      <c r="E32" s="4">
        <v>4.3399E-2</v>
      </c>
      <c r="F32" s="47">
        <f>C32*E32^2</f>
        <v>0.10072046221881992</v>
      </c>
      <c r="G32" s="48">
        <f>D32*E32</f>
        <v>3.4832818581999998</v>
      </c>
      <c r="H32" s="1"/>
      <c r="J32" s="1" t="s">
        <v>41</v>
      </c>
      <c r="K32" s="1">
        <v>2</v>
      </c>
      <c r="L32" s="1">
        <v>1.0149999999999999</v>
      </c>
      <c r="M32" s="1">
        <v>0.98499999999999999</v>
      </c>
      <c r="N32" s="1">
        <v>6.1881000000000004</v>
      </c>
      <c r="O32" s="1">
        <v>38.292099999999998</v>
      </c>
    </row>
    <row r="33" spans="2:10" ht="16" x14ac:dyDescent="0.35">
      <c r="B33" s="10">
        <v>3</v>
      </c>
      <c r="C33" s="22">
        <v>53.475920000000002</v>
      </c>
      <c r="D33" s="4">
        <v>59.834600000000002</v>
      </c>
      <c r="E33" s="4">
        <v>3.4325000000000001E-2</v>
      </c>
      <c r="F33" s="47">
        <f t="shared" ref="F33:F35" si="2">C33*E33^2</f>
        <v>6.3005629746050007E-2</v>
      </c>
      <c r="G33" s="48">
        <f t="shared" ref="G33:G35" si="3">D33*E33</f>
        <v>2.0538226450000003</v>
      </c>
      <c r="H33" s="1"/>
    </row>
    <row r="34" spans="2:10" ht="16" x14ac:dyDescent="0.35">
      <c r="B34" s="10">
        <v>2</v>
      </c>
      <c r="C34" s="22">
        <v>53.475920000000002</v>
      </c>
      <c r="D34" s="4">
        <v>40.183399999999999</v>
      </c>
      <c r="E34" s="4">
        <v>2.2879E-2</v>
      </c>
      <c r="F34" s="47">
        <f t="shared" si="2"/>
        <v>2.799189765022472E-2</v>
      </c>
      <c r="G34" s="48">
        <f t="shared" si="3"/>
        <v>0.9193560086</v>
      </c>
      <c r="H34" s="1"/>
    </row>
    <row r="35" spans="2:10" ht="16.5" thickBot="1" x14ac:dyDescent="0.4">
      <c r="B35" s="6">
        <v>1</v>
      </c>
      <c r="C35" s="37">
        <v>55.195920000000001</v>
      </c>
      <c r="D35" s="12">
        <v>22.296500000000002</v>
      </c>
      <c r="E35" s="12">
        <v>1.0713E-2</v>
      </c>
      <c r="F35" s="49">
        <f t="shared" si="2"/>
        <v>6.3347457138544809E-3</v>
      </c>
      <c r="G35" s="50">
        <f t="shared" si="3"/>
        <v>0.23886240450000001</v>
      </c>
      <c r="H35" s="1"/>
    </row>
    <row r="36" spans="2:10" ht="16.5" thickBot="1" x14ac:dyDescent="0.45">
      <c r="F36" s="40">
        <f>SUM(F31:F35)</f>
        <v>0.29301838027684196</v>
      </c>
      <c r="G36" s="41">
        <f>SUM(G31:G35)</f>
        <v>10.313692747900001</v>
      </c>
    </row>
    <row r="37" spans="2:10" ht="15" thickBot="1" x14ac:dyDescent="0.4"/>
    <row r="38" spans="2:10" ht="15" thickBot="1" x14ac:dyDescent="0.4">
      <c r="F38" s="24" t="s">
        <v>15</v>
      </c>
      <c r="G38" s="25">
        <f>2*PI()*SQRT(((F36)/(G36)))</f>
        <v>1.0590591222276533</v>
      </c>
      <c r="J38" t="s">
        <v>42</v>
      </c>
    </row>
    <row r="39" spans="2:10" ht="15" thickBot="1" x14ac:dyDescent="0.4">
      <c r="F39" s="26"/>
      <c r="G39" s="27"/>
    </row>
    <row r="40" spans="2:10" ht="15" thickBot="1" x14ac:dyDescent="0.4">
      <c r="F40" s="24" t="s">
        <v>16</v>
      </c>
      <c r="G40" s="28">
        <v>0.54059887096377002</v>
      </c>
    </row>
    <row r="41" spans="2:10" ht="15" thickBot="1" x14ac:dyDescent="0.4">
      <c r="F41" s="26"/>
      <c r="G41" s="27"/>
    </row>
    <row r="42" spans="2:10" ht="15" thickBot="1" x14ac:dyDescent="0.4">
      <c r="F42" s="24" t="s">
        <v>43</v>
      </c>
      <c r="G42" s="28">
        <f>1.4*G40</f>
        <v>0.75683841934927798</v>
      </c>
    </row>
    <row r="43" spans="2:10" ht="15" thickBot="1" x14ac:dyDescent="0.4">
      <c r="F43" s="26"/>
      <c r="G43" s="26"/>
    </row>
    <row r="44" spans="2:10" ht="15" thickBot="1" x14ac:dyDescent="0.4">
      <c r="F44" s="29" t="s">
        <v>17</v>
      </c>
      <c r="G44" s="30">
        <f>IF(G22&lt;G18,G22,G18)</f>
        <v>0.75683841934927798</v>
      </c>
    </row>
  </sheetData>
  <mergeCells count="6">
    <mergeCell ref="B9:G9"/>
    <mergeCell ref="B29:G29"/>
    <mergeCell ref="J10:J11"/>
    <mergeCell ref="K10:K11"/>
    <mergeCell ref="J30:J31"/>
    <mergeCell ref="K30:K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DERIVAS</vt:lpstr>
      <vt:lpstr>Hoja1</vt:lpstr>
      <vt:lpstr>TF-x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MIREA ANABELLA QUICHÉ IXCAMPARIC</dc:creator>
  <cp:lastModifiedBy>MIREA ANABELLA QUICHÉ IXCAMPARIC</cp:lastModifiedBy>
  <dcterms:created xsi:type="dcterms:W3CDTF">2024-12-22T15:54:47Z</dcterms:created>
  <dcterms:modified xsi:type="dcterms:W3CDTF">2024-12-24T01:14:56Z</dcterms:modified>
</cp:coreProperties>
</file>