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aja\Desktop\Fakultet\Sunčane Ćelije\Exceli\"/>
    </mc:Choice>
  </mc:AlternateContent>
  <xr:revisionPtr revIDLastSave="0" documentId="13_ncr:1_{1D3C6A84-38EC-4B77-B789-AB34C66A7521}" xr6:coauthVersionLast="45" xr6:coauthVersionMax="45" xr10:uidLastSave="{00000000-0000-0000-0000-000000000000}"/>
  <bookViews>
    <workbookView xWindow="2385" yWindow="1245" windowWidth="14400" windowHeight="15750" activeTab="3" xr2:uid="{B2AC2996-0964-46F0-87EE-341195ADA3DB}"/>
  </bookViews>
  <sheets>
    <sheet name="Sheet1" sheetId="1" r:id="rId1"/>
    <sheet name="Sheet2" sheetId="2" r:id="rId2"/>
    <sheet name="Sheet3" sheetId="3" r:id="rId3"/>
    <sheet name="Podatci ljetnikovc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3" i="4" l="1"/>
  <c r="AF24" i="4" s="1"/>
  <c r="AE23" i="4"/>
  <c r="AE24" i="4" s="1"/>
  <c r="AD23" i="4"/>
  <c r="AD24" i="4" s="1"/>
  <c r="AC23" i="4"/>
  <c r="AC24" i="4" s="1"/>
  <c r="AB23" i="4"/>
  <c r="AB24" i="4" s="1"/>
  <c r="AA23" i="4"/>
  <c r="AA24" i="4" s="1"/>
  <c r="Z23" i="4"/>
  <c r="Z24" i="4" s="1"/>
  <c r="Y23" i="4"/>
  <c r="Y24" i="4" s="1"/>
  <c r="X23" i="4"/>
  <c r="X24" i="4" s="1"/>
  <c r="W23" i="4"/>
  <c r="W24" i="4" s="1"/>
  <c r="V23" i="4"/>
  <c r="V24" i="4" s="1"/>
  <c r="U23" i="4"/>
  <c r="U24" i="4" s="1"/>
  <c r="T23" i="4"/>
  <c r="T24" i="4" s="1"/>
  <c r="S23" i="4"/>
  <c r="S24" i="4" s="1"/>
  <c r="R23" i="4"/>
  <c r="R24" i="4" s="1"/>
  <c r="Q23" i="4"/>
  <c r="Q24" i="4" s="1"/>
  <c r="P23" i="4"/>
  <c r="P24" i="4" s="1"/>
  <c r="AK14" i="4"/>
  <c r="AK23" i="4"/>
  <c r="AK20" i="4"/>
  <c r="AK22" i="4" s="1"/>
  <c r="AK24" i="4" s="1"/>
  <c r="AF40" i="4"/>
  <c r="AF41" i="4" s="1"/>
  <c r="AE40" i="4"/>
  <c r="AE41" i="4" s="1"/>
  <c r="AD40" i="4"/>
  <c r="AD41" i="4" s="1"/>
  <c r="AC40" i="4"/>
  <c r="AC41" i="4" s="1"/>
  <c r="AB40" i="4"/>
  <c r="AB41" i="4" s="1"/>
  <c r="AA40" i="4"/>
  <c r="AA41" i="4" s="1"/>
  <c r="Z40" i="4"/>
  <c r="Z41" i="4" s="1"/>
  <c r="Y40" i="4"/>
  <c r="Y41" i="4" s="1"/>
  <c r="X40" i="4"/>
  <c r="X41" i="4" s="1"/>
  <c r="W40" i="4"/>
  <c r="W41" i="4" s="1"/>
  <c r="V40" i="4"/>
  <c r="V41" i="4" s="1"/>
  <c r="U40" i="4"/>
  <c r="U41" i="4" s="1"/>
  <c r="T40" i="4"/>
  <c r="T41" i="4" s="1"/>
  <c r="S40" i="4"/>
  <c r="S41" i="4" s="1"/>
  <c r="R40" i="4"/>
  <c r="R41" i="4" s="1"/>
  <c r="Q40" i="4"/>
  <c r="Q41" i="4" s="1"/>
  <c r="P40" i="4"/>
  <c r="P41" i="4" s="1"/>
  <c r="AF3" i="4"/>
  <c r="AF4" i="4" s="1"/>
  <c r="AE3" i="4"/>
  <c r="AE4" i="4" s="1"/>
  <c r="AD3" i="4"/>
  <c r="AD4" i="4" s="1"/>
  <c r="AC3" i="4"/>
  <c r="AC4" i="4" s="1"/>
  <c r="AB3" i="4"/>
  <c r="AB4" i="4" s="1"/>
  <c r="AA3" i="4"/>
  <c r="AA4" i="4" s="1"/>
  <c r="Z3" i="4"/>
  <c r="Z4" i="4" s="1"/>
  <c r="Y3" i="4"/>
  <c r="Y4" i="4" s="1"/>
  <c r="X3" i="4"/>
  <c r="X4" i="4" s="1"/>
  <c r="W3" i="4"/>
  <c r="W4" i="4" s="1"/>
  <c r="V3" i="4"/>
  <c r="V4" i="4" s="1"/>
  <c r="U3" i="4"/>
  <c r="U4" i="4" s="1"/>
  <c r="T3" i="4"/>
  <c r="T4" i="4" s="1"/>
  <c r="S3" i="4"/>
  <c r="S4" i="4" s="1"/>
  <c r="R3" i="4"/>
  <c r="R4" i="4" s="1"/>
  <c r="Q3" i="4"/>
  <c r="Q4" i="4" s="1"/>
  <c r="P3" i="4"/>
  <c r="P4" i="4" s="1"/>
  <c r="AK8" i="4"/>
  <c r="B96" i="3"/>
  <c r="B95" i="3"/>
  <c r="AK3" i="4"/>
  <c r="C2" i="4"/>
  <c r="J4" i="4" s="1"/>
  <c r="M2" i="4" s="1"/>
  <c r="G4" i="4"/>
  <c r="G3" i="4"/>
  <c r="G2" i="4"/>
  <c r="AK25" i="4" l="1"/>
  <c r="R100" i="3"/>
  <c r="R101" i="3" s="1"/>
  <c r="Q100" i="3"/>
  <c r="Q101" i="3" s="1"/>
  <c r="P100" i="3"/>
  <c r="P101" i="3" s="1"/>
  <c r="O100" i="3"/>
  <c r="O101" i="3" s="1"/>
  <c r="N100" i="3"/>
  <c r="N101" i="3" s="1"/>
  <c r="M100" i="3"/>
  <c r="M101" i="3" s="1"/>
  <c r="L100" i="3"/>
  <c r="L101" i="3" s="1"/>
  <c r="K100" i="3"/>
  <c r="K101" i="3" s="1"/>
  <c r="J100" i="3"/>
  <c r="J101" i="3" s="1"/>
  <c r="I100" i="3"/>
  <c r="I101" i="3" s="1"/>
  <c r="H100" i="3"/>
  <c r="H101" i="3" s="1"/>
  <c r="G100" i="3"/>
  <c r="G101" i="3" s="1"/>
  <c r="F100" i="3"/>
  <c r="F101" i="3" s="1"/>
  <c r="E100" i="3"/>
  <c r="E101" i="3" s="1"/>
  <c r="D100" i="3"/>
  <c r="D101" i="3" s="1"/>
  <c r="C100" i="3"/>
  <c r="C101" i="3" s="1"/>
  <c r="B100" i="3"/>
  <c r="B101" i="3" s="1"/>
  <c r="R78" i="3" l="1"/>
  <c r="R79" i="3" s="1"/>
  <c r="Q78" i="3"/>
  <c r="Q79" i="3" s="1"/>
  <c r="P78" i="3"/>
  <c r="P79" i="3" s="1"/>
  <c r="O78" i="3"/>
  <c r="O79" i="3" s="1"/>
  <c r="N78" i="3"/>
  <c r="N79" i="3" s="1"/>
  <c r="M78" i="3"/>
  <c r="M79" i="3" s="1"/>
  <c r="L78" i="3"/>
  <c r="L79" i="3" s="1"/>
  <c r="K78" i="3"/>
  <c r="K79" i="3" s="1"/>
  <c r="J78" i="3"/>
  <c r="J79" i="3" s="1"/>
  <c r="I78" i="3"/>
  <c r="I79" i="3" s="1"/>
  <c r="H78" i="3"/>
  <c r="H79" i="3" s="1"/>
  <c r="G78" i="3"/>
  <c r="G79" i="3" s="1"/>
  <c r="F78" i="3"/>
  <c r="F79" i="3" s="1"/>
  <c r="E78" i="3"/>
  <c r="E79" i="3" s="1"/>
  <c r="D78" i="3"/>
  <c r="D79" i="3" s="1"/>
  <c r="C78" i="3"/>
  <c r="C79" i="3" s="1"/>
  <c r="B78" i="3"/>
  <c r="B79" i="3" s="1"/>
  <c r="R60" i="3"/>
  <c r="R61" i="3" s="1"/>
  <c r="Q60" i="3"/>
  <c r="Q61" i="3" s="1"/>
  <c r="P60" i="3"/>
  <c r="P61" i="3" s="1"/>
  <c r="O60" i="3"/>
  <c r="O61" i="3" s="1"/>
  <c r="N60" i="3"/>
  <c r="N61" i="3" s="1"/>
  <c r="M60" i="3"/>
  <c r="M61" i="3" s="1"/>
  <c r="L60" i="3"/>
  <c r="L61" i="3" s="1"/>
  <c r="K60" i="3"/>
  <c r="K61" i="3" s="1"/>
  <c r="J60" i="3"/>
  <c r="J61" i="3" s="1"/>
  <c r="I60" i="3"/>
  <c r="I61" i="3" s="1"/>
  <c r="H60" i="3"/>
  <c r="H61" i="3" s="1"/>
  <c r="G60" i="3"/>
  <c r="G61" i="3" s="1"/>
  <c r="F60" i="3"/>
  <c r="F61" i="3" s="1"/>
  <c r="E60" i="3"/>
  <c r="E61" i="3" s="1"/>
  <c r="D60" i="3"/>
  <c r="D61" i="3" s="1"/>
  <c r="C60" i="3"/>
  <c r="C61" i="3" s="1"/>
  <c r="B60" i="3"/>
  <c r="B61" i="3" s="1"/>
  <c r="C96" i="3"/>
  <c r="C95" i="3"/>
  <c r="R39" i="3" l="1"/>
  <c r="R40" i="3" s="1"/>
  <c r="Q39" i="3"/>
  <c r="Q40" i="3" s="1"/>
  <c r="P39" i="3"/>
  <c r="P40" i="3" s="1"/>
  <c r="O39" i="3"/>
  <c r="O40" i="3" s="1"/>
  <c r="N39" i="3"/>
  <c r="N40" i="3" s="1"/>
  <c r="M39" i="3"/>
  <c r="M40" i="3" s="1"/>
  <c r="L39" i="3"/>
  <c r="L40" i="3" s="1"/>
  <c r="K39" i="3"/>
  <c r="K40" i="3" s="1"/>
  <c r="J39" i="3"/>
  <c r="J40" i="3" s="1"/>
  <c r="I39" i="3"/>
  <c r="I40" i="3" s="1"/>
  <c r="H39" i="3"/>
  <c r="H40" i="3" s="1"/>
  <c r="G39" i="3"/>
  <c r="G40" i="3" s="1"/>
  <c r="F39" i="3"/>
  <c r="F40" i="3" s="1"/>
  <c r="E39" i="3"/>
  <c r="E40" i="3" s="1"/>
  <c r="D39" i="3"/>
  <c r="D40" i="3" s="1"/>
  <c r="C39" i="3"/>
  <c r="C40" i="3" s="1"/>
  <c r="B39" i="3"/>
  <c r="B40" i="3" s="1"/>
  <c r="AM39" i="3"/>
  <c r="AM40" i="3" s="1"/>
  <c r="AL39" i="3"/>
  <c r="AL40" i="3" s="1"/>
  <c r="AK39" i="3"/>
  <c r="AK40" i="3" s="1"/>
  <c r="AJ39" i="3"/>
  <c r="AJ40" i="3" s="1"/>
  <c r="AI39" i="3"/>
  <c r="AI40" i="3" s="1"/>
  <c r="AH39" i="3"/>
  <c r="AH40" i="3" s="1"/>
  <c r="AG39" i="3"/>
  <c r="AG40" i="3" s="1"/>
  <c r="AF39" i="3"/>
  <c r="AF40" i="3" s="1"/>
  <c r="AE39" i="3"/>
  <c r="AE40" i="3" s="1"/>
  <c r="AD39" i="3"/>
  <c r="AD40" i="3" s="1"/>
  <c r="AC39" i="3"/>
  <c r="AC40" i="3" s="1"/>
  <c r="AB39" i="3"/>
  <c r="AB40" i="3" s="1"/>
  <c r="AA39" i="3"/>
  <c r="AA40" i="3" s="1"/>
  <c r="Z39" i="3"/>
  <c r="Z40" i="3" s="1"/>
  <c r="Y39" i="3"/>
  <c r="Y40" i="3" s="1"/>
  <c r="X39" i="3"/>
  <c r="X40" i="3" s="1"/>
  <c r="W39" i="3"/>
  <c r="W40" i="3" s="1"/>
  <c r="AM21" i="3"/>
  <c r="AM22" i="3" s="1"/>
  <c r="AL21" i="3"/>
  <c r="AL22" i="3" s="1"/>
  <c r="AK21" i="3"/>
  <c r="AK22" i="3" s="1"/>
  <c r="AJ21" i="3"/>
  <c r="AJ22" i="3" s="1"/>
  <c r="AI21" i="3"/>
  <c r="AI22" i="3" s="1"/>
  <c r="AH21" i="3"/>
  <c r="AH22" i="3" s="1"/>
  <c r="AG21" i="3"/>
  <c r="AG22" i="3" s="1"/>
  <c r="AF21" i="3"/>
  <c r="AF22" i="3" s="1"/>
  <c r="AE21" i="3"/>
  <c r="AE22" i="3" s="1"/>
  <c r="AD21" i="3"/>
  <c r="AD22" i="3" s="1"/>
  <c r="AC21" i="3"/>
  <c r="AC22" i="3" s="1"/>
  <c r="AB21" i="3"/>
  <c r="AB22" i="3" s="1"/>
  <c r="AA21" i="3"/>
  <c r="AA22" i="3" s="1"/>
  <c r="Z21" i="3"/>
  <c r="Z22" i="3" s="1"/>
  <c r="Y21" i="3"/>
  <c r="Y22" i="3" s="1"/>
  <c r="X21" i="3"/>
  <c r="X22" i="3" s="1"/>
  <c r="W21" i="3"/>
  <c r="W22" i="3" s="1"/>
  <c r="AM3" i="3"/>
  <c r="AM4" i="3" s="1"/>
  <c r="AL3" i="3"/>
  <c r="AL4" i="3" s="1"/>
  <c r="AK3" i="3"/>
  <c r="AK4" i="3" s="1"/>
  <c r="AJ3" i="3"/>
  <c r="AJ4" i="3" s="1"/>
  <c r="AI3" i="3"/>
  <c r="AI4" i="3" s="1"/>
  <c r="AH3" i="3"/>
  <c r="AH4" i="3" s="1"/>
  <c r="AG3" i="3"/>
  <c r="AG4" i="3" s="1"/>
  <c r="AF3" i="3"/>
  <c r="AF4" i="3" s="1"/>
  <c r="AE3" i="3"/>
  <c r="AE4" i="3" s="1"/>
  <c r="AD3" i="3"/>
  <c r="AD4" i="3" s="1"/>
  <c r="AC3" i="3"/>
  <c r="AC4" i="3" s="1"/>
  <c r="AB3" i="3"/>
  <c r="AB4" i="3" s="1"/>
  <c r="AA3" i="3"/>
  <c r="AA4" i="3" s="1"/>
  <c r="Z3" i="3"/>
  <c r="Z4" i="3" s="1"/>
  <c r="Y3" i="3"/>
  <c r="Y4" i="3" s="1"/>
  <c r="X3" i="3"/>
  <c r="X4" i="3" s="1"/>
  <c r="W3" i="3"/>
  <c r="W4" i="3" s="1"/>
  <c r="R21" i="3"/>
  <c r="R22" i="3" s="1"/>
  <c r="Q21" i="3"/>
  <c r="Q22" i="3" s="1"/>
  <c r="P21" i="3"/>
  <c r="P22" i="3" s="1"/>
  <c r="O21" i="3"/>
  <c r="O22" i="3" s="1"/>
  <c r="N21" i="3"/>
  <c r="N22" i="3" s="1"/>
  <c r="M21" i="3"/>
  <c r="M22" i="3" s="1"/>
  <c r="L21" i="3"/>
  <c r="L22" i="3" s="1"/>
  <c r="K21" i="3"/>
  <c r="K22" i="3" s="1"/>
  <c r="J21" i="3"/>
  <c r="J22" i="3" s="1"/>
  <c r="I21" i="3"/>
  <c r="I22" i="3" s="1"/>
  <c r="H21" i="3"/>
  <c r="H22" i="3" s="1"/>
  <c r="G21" i="3"/>
  <c r="G22" i="3" s="1"/>
  <c r="F21" i="3"/>
  <c r="F22" i="3" s="1"/>
  <c r="E21" i="3"/>
  <c r="E22" i="3" s="1"/>
  <c r="D21" i="3"/>
  <c r="D22" i="3" s="1"/>
  <c r="C21" i="3"/>
  <c r="C22" i="3" s="1"/>
  <c r="B21" i="3"/>
  <c r="B22" i="3" s="1"/>
  <c r="C3" i="3"/>
  <c r="C4" i="3" s="1"/>
  <c r="D3" i="3"/>
  <c r="D4" i="3" s="1"/>
  <c r="E3" i="3"/>
  <c r="E4" i="3" s="1"/>
  <c r="F3" i="3"/>
  <c r="F4" i="3" s="1"/>
  <c r="G3" i="3"/>
  <c r="G4" i="3" s="1"/>
  <c r="H3" i="3"/>
  <c r="H4" i="3" s="1"/>
  <c r="I3" i="3"/>
  <c r="I4" i="3" s="1"/>
  <c r="J3" i="3"/>
  <c r="J4" i="3" s="1"/>
  <c r="K3" i="3"/>
  <c r="K4" i="3" s="1"/>
  <c r="L3" i="3"/>
  <c r="L4" i="3" s="1"/>
  <c r="M3" i="3"/>
  <c r="M4" i="3" s="1"/>
  <c r="N3" i="3"/>
  <c r="N4" i="3" s="1"/>
  <c r="O3" i="3"/>
  <c r="O4" i="3" s="1"/>
  <c r="P3" i="3"/>
  <c r="P4" i="3" s="1"/>
  <c r="Q3" i="3"/>
  <c r="Q4" i="3" s="1"/>
  <c r="R3" i="3"/>
  <c r="R4" i="3" s="1"/>
  <c r="B3" i="3"/>
  <c r="B4" i="3" s="1"/>
  <c r="E6" i="1" l="1"/>
  <c r="E5" i="1"/>
  <c r="W14" i="1"/>
  <c r="W16" i="1" s="1"/>
  <c r="I24" i="1" s="1"/>
  <c r="X14" i="1"/>
  <c r="X16" i="1" s="1"/>
  <c r="I25" i="1" s="1"/>
  <c r="Y14" i="1"/>
  <c r="Y16" i="1" s="1"/>
  <c r="I26" i="1" s="1"/>
  <c r="Z14" i="1"/>
  <c r="Z16" i="1" s="1"/>
  <c r="I27" i="1" s="1"/>
  <c r="AA14" i="1"/>
  <c r="AA16" i="1" s="1"/>
  <c r="I28" i="1" s="1"/>
  <c r="AB14" i="1"/>
  <c r="AB16" i="1" s="1"/>
  <c r="I29" i="1" s="1"/>
  <c r="AC14" i="1"/>
  <c r="AC16" i="1" s="1"/>
  <c r="I30" i="1" s="1"/>
  <c r="AD14" i="1"/>
  <c r="AD16" i="1" s="1"/>
  <c r="I31" i="1" s="1"/>
  <c r="AE14" i="1"/>
  <c r="AE16" i="1" s="1"/>
  <c r="I32" i="1" s="1"/>
  <c r="V14" i="1"/>
  <c r="V16" i="1" s="1"/>
  <c r="I23" i="1" s="1"/>
  <c r="U14" i="1"/>
  <c r="U16" i="1" s="1"/>
  <c r="I22" i="1" s="1"/>
  <c r="T14" i="1"/>
  <c r="T16" i="1" s="1"/>
  <c r="I21" i="1" s="1"/>
  <c r="B23" i="1" l="1"/>
  <c r="C23" i="1" s="1"/>
  <c r="D23" i="1" s="1"/>
  <c r="B24" i="1"/>
  <c r="C24" i="1" s="1"/>
  <c r="B25" i="1"/>
  <c r="C25" i="1" s="1"/>
  <c r="B26" i="1"/>
  <c r="C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B32" i="1"/>
  <c r="C32" i="1" s="1"/>
  <c r="B33" i="1"/>
  <c r="C33" i="1" s="1"/>
  <c r="D33" i="1" s="1"/>
  <c r="B34" i="1"/>
  <c r="C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B39" i="1"/>
  <c r="C39" i="1" s="1"/>
  <c r="D39" i="1" s="1"/>
  <c r="B40" i="1"/>
  <c r="C40" i="1" s="1"/>
  <c r="B41" i="1"/>
  <c r="C41" i="1" s="1"/>
  <c r="D41" i="1" s="1"/>
  <c r="B42" i="1"/>
  <c r="C42" i="1" s="1"/>
  <c r="B43" i="1"/>
  <c r="C43" i="1" s="1"/>
  <c r="D43" i="1" s="1"/>
  <c r="B44" i="1"/>
  <c r="C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B50" i="1"/>
  <c r="C50" i="1" s="1"/>
  <c r="B51" i="1"/>
  <c r="C51" i="1" s="1"/>
  <c r="D51" i="1" s="1"/>
  <c r="B52" i="1"/>
  <c r="C52" i="1" s="1"/>
  <c r="B53" i="1"/>
  <c r="C53" i="1" s="1"/>
  <c r="D53" i="1" s="1"/>
  <c r="B54" i="1"/>
  <c r="C54" i="1" s="1"/>
  <c r="B55" i="1"/>
  <c r="C55" i="1" s="1"/>
  <c r="B56" i="1"/>
  <c r="C56" i="1" s="1"/>
  <c r="B57" i="1"/>
  <c r="C57" i="1" s="1"/>
  <c r="D57" i="1" s="1"/>
  <c r="B58" i="1"/>
  <c r="C58" i="1" s="1"/>
  <c r="B59" i="1"/>
  <c r="C59" i="1" s="1"/>
  <c r="B60" i="1"/>
  <c r="C60" i="1" s="1"/>
  <c r="D60" i="1" s="1"/>
  <c r="B61" i="1"/>
  <c r="C61" i="1" s="1"/>
  <c r="B62" i="1"/>
  <c r="C62" i="1" s="1"/>
  <c r="B63" i="1"/>
  <c r="C63" i="1" s="1"/>
  <c r="D63" i="1" s="1"/>
  <c r="B64" i="1"/>
  <c r="C64" i="1" s="1"/>
  <c r="B65" i="1"/>
  <c r="C65" i="1" s="1"/>
  <c r="B66" i="1"/>
  <c r="C66" i="1" s="1"/>
  <c r="B67" i="1"/>
  <c r="C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B72" i="1"/>
  <c r="C72" i="1" s="1"/>
  <c r="D72" i="1" s="1"/>
  <c r="B73" i="1"/>
  <c r="C73" i="1" s="1"/>
  <c r="D73" i="1" s="1"/>
  <c r="B74" i="1"/>
  <c r="C74" i="1" s="1"/>
  <c r="B75" i="1"/>
  <c r="C75" i="1" s="1"/>
  <c r="D75" i="1" s="1"/>
  <c r="B76" i="1"/>
  <c r="C76" i="1" s="1"/>
  <c r="D76" i="1" s="1"/>
  <c r="B77" i="1"/>
  <c r="C77" i="1" s="1"/>
  <c r="B78" i="1"/>
  <c r="C78" i="1" s="1"/>
  <c r="B79" i="1"/>
  <c r="C79" i="1" s="1"/>
  <c r="B80" i="1"/>
  <c r="C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B87" i="1"/>
  <c r="C87" i="1" s="1"/>
  <c r="B88" i="1"/>
  <c r="C88" i="1" s="1"/>
  <c r="D88" i="1" s="1"/>
  <c r="B89" i="1"/>
  <c r="C89" i="1" s="1"/>
  <c r="B90" i="1"/>
  <c r="C90" i="1" s="1"/>
  <c r="B91" i="1"/>
  <c r="C91" i="1" s="1"/>
  <c r="B92" i="1"/>
  <c r="C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B98" i="1"/>
  <c r="C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B104" i="1"/>
  <c r="C104" i="1" s="1"/>
  <c r="B105" i="1"/>
  <c r="C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B110" i="1"/>
  <c r="C110" i="1" s="1"/>
  <c r="B111" i="1"/>
  <c r="C111" i="1" s="1"/>
  <c r="D111" i="1" s="1"/>
  <c r="B112" i="1"/>
  <c r="C112" i="1" s="1"/>
  <c r="B113" i="1"/>
  <c r="C113" i="1" s="1"/>
  <c r="D113" i="1" s="1"/>
  <c r="B114" i="1"/>
  <c r="C114" i="1" s="1"/>
  <c r="B115" i="1"/>
  <c r="C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B120" i="1"/>
  <c r="C120" i="1" s="1"/>
  <c r="D120" i="1" s="1"/>
  <c r="B121" i="1"/>
  <c r="C121" i="1" s="1"/>
  <c r="B122" i="1"/>
  <c r="C122" i="1" s="1"/>
  <c r="B123" i="1"/>
  <c r="C123" i="1" s="1"/>
  <c r="D123" i="1" s="1"/>
  <c r="B124" i="1"/>
  <c r="C124" i="1" s="1"/>
  <c r="B125" i="1"/>
  <c r="C125" i="1" s="1"/>
  <c r="D125" i="1" s="1"/>
  <c r="B126" i="1"/>
  <c r="C126" i="1" s="1"/>
  <c r="B127" i="1"/>
  <c r="C127" i="1" s="1"/>
  <c r="B128" i="1"/>
  <c r="C128" i="1" s="1"/>
  <c r="B129" i="1"/>
  <c r="C129" i="1" s="1"/>
  <c r="D129" i="1" s="1"/>
  <c r="B130" i="1"/>
  <c r="C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B135" i="1"/>
  <c r="C135" i="1" s="1"/>
  <c r="D135" i="1" s="1"/>
  <c r="B136" i="1"/>
  <c r="C136" i="1" s="1"/>
  <c r="B137" i="1"/>
  <c r="C137" i="1" s="1"/>
  <c r="D137" i="1" s="1"/>
  <c r="B138" i="1"/>
  <c r="C138" i="1" s="1"/>
  <c r="D138" i="1" s="1"/>
  <c r="B139" i="1"/>
  <c r="C139" i="1" s="1"/>
  <c r="B140" i="1"/>
  <c r="C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B146" i="1"/>
  <c r="C146" i="1" s="1"/>
  <c r="B147" i="1"/>
  <c r="C147" i="1" s="1"/>
  <c r="B148" i="1"/>
  <c r="C148" i="1" s="1"/>
  <c r="D148" i="1" s="1"/>
  <c r="B149" i="1"/>
  <c r="C149" i="1" s="1"/>
  <c r="B150" i="1"/>
  <c r="C150" i="1" s="1"/>
  <c r="B151" i="1"/>
  <c r="C151" i="1" s="1"/>
  <c r="B152" i="1"/>
  <c r="C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B157" i="1"/>
  <c r="C157" i="1" s="1"/>
  <c r="D157" i="1" s="1"/>
  <c r="B158" i="1"/>
  <c r="C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B163" i="1"/>
  <c r="C163" i="1" s="1"/>
  <c r="B164" i="1"/>
  <c r="C164" i="1" s="1"/>
  <c r="B165" i="1"/>
  <c r="C165" i="1" s="1"/>
  <c r="B166" i="1"/>
  <c r="C166" i="1" s="1"/>
  <c r="D166" i="1" s="1"/>
  <c r="B167" i="1"/>
  <c r="C167" i="1" s="1"/>
  <c r="D167" i="1" s="1"/>
  <c r="B168" i="1"/>
  <c r="C168" i="1" s="1"/>
  <c r="B169" i="1"/>
  <c r="C169" i="1" s="1"/>
  <c r="B170" i="1"/>
  <c r="C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B176" i="1"/>
  <c r="C176" i="1" s="1"/>
  <c r="B177" i="1"/>
  <c r="C177" i="1" s="1"/>
  <c r="D177" i="1" s="1"/>
  <c r="B178" i="1"/>
  <c r="C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B183" i="1"/>
  <c r="C183" i="1" s="1"/>
  <c r="D183" i="1" s="1"/>
  <c r="B184" i="1"/>
  <c r="C184" i="1" s="1"/>
  <c r="B185" i="1"/>
  <c r="C185" i="1" s="1"/>
  <c r="D185" i="1" s="1"/>
  <c r="B186" i="1"/>
  <c r="C186" i="1" s="1"/>
  <c r="B187" i="1"/>
  <c r="C187" i="1" s="1"/>
  <c r="D187" i="1" s="1"/>
  <c r="B188" i="1"/>
  <c r="C188" i="1" s="1"/>
  <c r="B189" i="1"/>
  <c r="C189" i="1" s="1"/>
  <c r="D189" i="1" s="1"/>
  <c r="B190" i="1"/>
  <c r="C190" i="1" s="1"/>
  <c r="D190" i="1" s="1"/>
  <c r="B191" i="1"/>
  <c r="C191" i="1" s="1"/>
  <c r="B192" i="1"/>
  <c r="C192" i="1" s="1"/>
  <c r="D192" i="1" s="1"/>
  <c r="B193" i="1"/>
  <c r="C193" i="1" s="1"/>
  <c r="D193" i="1" s="1"/>
  <c r="B194" i="1"/>
  <c r="C194" i="1" s="1"/>
  <c r="B195" i="1"/>
  <c r="C195" i="1" s="1"/>
  <c r="D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D201" i="1" s="1"/>
  <c r="B202" i="1"/>
  <c r="C202" i="1" s="1"/>
  <c r="D202" i="1" s="1"/>
  <c r="B203" i="1"/>
  <c r="C203" i="1" s="1"/>
  <c r="B204" i="1"/>
  <c r="C204" i="1" s="1"/>
  <c r="D204" i="1" s="1"/>
  <c r="B205" i="1"/>
  <c r="C205" i="1" s="1"/>
  <c r="B206" i="1"/>
  <c r="C206" i="1" s="1"/>
  <c r="B207" i="1"/>
  <c r="C207" i="1" s="1"/>
  <c r="D207" i="1" s="1"/>
  <c r="B208" i="1"/>
  <c r="C208" i="1" s="1"/>
  <c r="B209" i="1"/>
  <c r="C209" i="1" s="1"/>
  <c r="B210" i="1"/>
  <c r="C210" i="1" s="1"/>
  <c r="B211" i="1"/>
  <c r="C211" i="1" s="1"/>
  <c r="D211" i="1" s="1"/>
  <c r="B212" i="1"/>
  <c r="C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B218" i="1"/>
  <c r="C218" i="1" s="1"/>
  <c r="D218" i="1" s="1"/>
  <c r="B219" i="1"/>
  <c r="C219" i="1" s="1"/>
  <c r="B220" i="1"/>
  <c r="C220" i="1" s="1"/>
  <c r="D220" i="1" s="1"/>
  <c r="B221" i="1"/>
  <c r="C221" i="1" s="1"/>
  <c r="B222" i="1"/>
  <c r="C222" i="1" s="1"/>
  <c r="B223" i="1"/>
  <c r="C223" i="1" s="1"/>
  <c r="B224" i="1"/>
  <c r="C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B230" i="1"/>
  <c r="C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B235" i="1"/>
  <c r="C235" i="1" s="1"/>
  <c r="B236" i="1"/>
  <c r="C236" i="1" s="1"/>
  <c r="D236" i="1" s="1"/>
  <c r="B237" i="1"/>
  <c r="C237" i="1" s="1"/>
  <c r="B238" i="1"/>
  <c r="C238" i="1" s="1"/>
  <c r="D238" i="1" s="1"/>
  <c r="B239" i="1"/>
  <c r="C239" i="1" s="1"/>
  <c r="B240" i="1"/>
  <c r="C240" i="1" s="1"/>
  <c r="B241" i="1"/>
  <c r="C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B248" i="1"/>
  <c r="C248" i="1" s="1"/>
  <c r="B249" i="1"/>
  <c r="C249" i="1" s="1"/>
  <c r="B250" i="1"/>
  <c r="C250" i="1" s="1"/>
  <c r="B251" i="1"/>
  <c r="C251" i="1" s="1"/>
  <c r="D251" i="1" s="1"/>
  <c r="B252" i="1"/>
  <c r="C252" i="1" s="1"/>
  <c r="D252" i="1" s="1"/>
  <c r="B253" i="1"/>
  <c r="C253" i="1" s="1"/>
  <c r="B254" i="1"/>
  <c r="C254" i="1" s="1"/>
  <c r="B255" i="1"/>
  <c r="C255" i="1" s="1"/>
  <c r="D255" i="1" s="1"/>
  <c r="B256" i="1"/>
  <c r="C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B261" i="1"/>
  <c r="C261" i="1" s="1"/>
  <c r="B262" i="1"/>
  <c r="C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B267" i="1"/>
  <c r="C267" i="1" s="1"/>
  <c r="D267" i="1" s="1"/>
  <c r="B268" i="1"/>
  <c r="C268" i="1" s="1"/>
  <c r="B269" i="1"/>
  <c r="C269" i="1" s="1"/>
  <c r="D269" i="1" s="1"/>
  <c r="B270" i="1"/>
  <c r="C270" i="1" s="1"/>
  <c r="B271" i="1"/>
  <c r="C271" i="1" s="1"/>
  <c r="B272" i="1"/>
  <c r="C272" i="1" s="1"/>
  <c r="B273" i="1"/>
  <c r="C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B278" i="1"/>
  <c r="C278" i="1" s="1"/>
  <c r="B279" i="1"/>
  <c r="C279" i="1" s="1"/>
  <c r="D279" i="1" s="1"/>
  <c r="B280" i="1"/>
  <c r="C280" i="1" s="1"/>
  <c r="B281" i="1"/>
  <c r="C281" i="1" s="1"/>
  <c r="B282" i="1"/>
  <c r="C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B290" i="1"/>
  <c r="C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B295" i="1"/>
  <c r="C295" i="1" s="1"/>
  <c r="B296" i="1"/>
  <c r="C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302" i="1"/>
  <c r="C302" i="1" s="1"/>
  <c r="B303" i="1"/>
  <c r="C303" i="1" s="1"/>
  <c r="D303" i="1" s="1"/>
  <c r="B304" i="1"/>
  <c r="C304" i="1" s="1"/>
  <c r="D304" i="1" s="1"/>
  <c r="B305" i="1"/>
  <c r="C305" i="1" s="1"/>
  <c r="B306" i="1"/>
  <c r="C306" i="1" s="1"/>
  <c r="D306" i="1" s="1"/>
  <c r="B307" i="1"/>
  <c r="C307" i="1" s="1"/>
  <c r="D307" i="1" s="1"/>
  <c r="B308" i="1"/>
  <c r="C308" i="1" s="1"/>
  <c r="B309" i="1"/>
  <c r="C309" i="1" s="1"/>
  <c r="B310" i="1"/>
  <c r="C310" i="1" s="1"/>
  <c r="D310" i="1" s="1"/>
  <c r="B311" i="1"/>
  <c r="C311" i="1" s="1"/>
  <c r="D311" i="1" s="1"/>
  <c r="B312" i="1"/>
  <c r="C312" i="1" s="1"/>
  <c r="D312" i="1" s="1"/>
  <c r="B313" i="1"/>
  <c r="C313" i="1" s="1"/>
  <c r="B314" i="1"/>
  <c r="C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B320" i="1"/>
  <c r="C320" i="1" s="1"/>
  <c r="B321" i="1"/>
  <c r="C321" i="1" s="1"/>
  <c r="D321" i="1" s="1"/>
  <c r="B322" i="1"/>
  <c r="C322" i="1" s="1"/>
  <c r="B323" i="1"/>
  <c r="C323" i="1" s="1"/>
  <c r="D323" i="1" s="1"/>
  <c r="B324" i="1"/>
  <c r="C324" i="1" s="1"/>
  <c r="D324" i="1" s="1"/>
  <c r="B325" i="1"/>
  <c r="C325" i="1" s="1"/>
  <c r="B326" i="1"/>
  <c r="C326" i="1" s="1"/>
  <c r="B327" i="1"/>
  <c r="C327" i="1" s="1"/>
  <c r="D327" i="1" s="1"/>
  <c r="B328" i="1"/>
  <c r="C328" i="1" s="1"/>
  <c r="B329" i="1"/>
  <c r="C329" i="1" s="1"/>
  <c r="D329" i="1" s="1"/>
  <c r="B330" i="1"/>
  <c r="C330" i="1" s="1"/>
  <c r="B331" i="1"/>
  <c r="C331" i="1" s="1"/>
  <c r="B332" i="1"/>
  <c r="C332" i="1" s="1"/>
  <c r="B333" i="1"/>
  <c r="C333" i="1" s="1"/>
  <c r="D333" i="1" s="1"/>
  <c r="B334" i="1"/>
  <c r="C334" i="1" s="1"/>
  <c r="B335" i="1"/>
  <c r="C335" i="1" s="1"/>
  <c r="B336" i="1"/>
  <c r="C336" i="1" s="1"/>
  <c r="D336" i="1" s="1"/>
  <c r="B337" i="1"/>
  <c r="C337" i="1" s="1"/>
  <c r="B338" i="1"/>
  <c r="C338" i="1" s="1"/>
  <c r="B339" i="1"/>
  <c r="C339" i="1" s="1"/>
  <c r="D339" i="1" s="1"/>
  <c r="B340" i="1"/>
  <c r="C340" i="1" s="1"/>
  <c r="D340" i="1" s="1"/>
  <c r="B341" i="1"/>
  <c r="C341" i="1" s="1"/>
  <c r="B342" i="1"/>
  <c r="C342" i="1" s="1"/>
  <c r="B343" i="1"/>
  <c r="C343" i="1" s="1"/>
  <c r="D343" i="1" s="1"/>
  <c r="B344" i="1"/>
  <c r="C344" i="1" s="1"/>
  <c r="B345" i="1"/>
  <c r="C345" i="1" s="1"/>
  <c r="D345" i="1" s="1"/>
  <c r="B346" i="1"/>
  <c r="C346" i="1" s="1"/>
  <c r="B347" i="1"/>
  <c r="C347" i="1" s="1"/>
  <c r="D347" i="1" s="1"/>
  <c r="B348" i="1"/>
  <c r="C348" i="1" s="1"/>
  <c r="D348" i="1" s="1"/>
  <c r="B349" i="1"/>
  <c r="C349" i="1" s="1"/>
  <c r="B350" i="1"/>
  <c r="C350" i="1" s="1"/>
  <c r="B351" i="1"/>
  <c r="C351" i="1" s="1"/>
  <c r="D351" i="1" s="1"/>
  <c r="B352" i="1"/>
  <c r="C352" i="1" s="1"/>
  <c r="D352" i="1" s="1"/>
  <c r="B353" i="1"/>
  <c r="C353" i="1" s="1"/>
  <c r="B354" i="1"/>
  <c r="C354" i="1" s="1"/>
  <c r="B355" i="1"/>
  <c r="C355" i="1" s="1"/>
  <c r="B356" i="1"/>
  <c r="C356" i="1" s="1"/>
  <c r="D356" i="1" s="1"/>
  <c r="B357" i="1"/>
  <c r="C357" i="1" s="1"/>
  <c r="D357" i="1" s="1"/>
  <c r="B358" i="1"/>
  <c r="C358" i="1" s="1"/>
  <c r="D358" i="1" s="1"/>
  <c r="B359" i="1"/>
  <c r="C359" i="1" s="1"/>
  <c r="D359" i="1" s="1"/>
  <c r="B360" i="1"/>
  <c r="C360" i="1" s="1"/>
  <c r="D360" i="1" s="1"/>
  <c r="B361" i="1"/>
  <c r="C361" i="1" s="1"/>
  <c r="D361" i="1" s="1"/>
  <c r="B362" i="1"/>
  <c r="C362" i="1" s="1"/>
  <c r="D362" i="1" s="1"/>
  <c r="B363" i="1"/>
  <c r="C363" i="1" s="1"/>
  <c r="D363" i="1" s="1"/>
  <c r="B364" i="1"/>
  <c r="C364" i="1" s="1"/>
  <c r="D364" i="1" s="1"/>
  <c r="B365" i="1"/>
  <c r="C365" i="1" s="1"/>
  <c r="D365" i="1" s="1"/>
  <c r="B366" i="1"/>
  <c r="C366" i="1" s="1"/>
  <c r="B367" i="1"/>
  <c r="C367" i="1" s="1"/>
  <c r="B368" i="1"/>
  <c r="C368" i="1" s="1"/>
  <c r="B369" i="1"/>
  <c r="C369" i="1" s="1"/>
  <c r="B370" i="1"/>
  <c r="C370" i="1" s="1"/>
  <c r="D370" i="1" s="1"/>
  <c r="B371" i="1"/>
  <c r="C371" i="1" s="1"/>
  <c r="B372" i="1"/>
  <c r="C372" i="1" s="1"/>
  <c r="B373" i="1"/>
  <c r="C373" i="1" s="1"/>
  <c r="B374" i="1"/>
  <c r="C374" i="1" s="1"/>
  <c r="B375" i="1"/>
  <c r="C375" i="1" s="1"/>
  <c r="D375" i="1" s="1"/>
  <c r="B376" i="1"/>
  <c r="C376" i="1" s="1"/>
  <c r="D376" i="1" s="1"/>
  <c r="B377" i="1"/>
  <c r="C377" i="1" s="1"/>
  <c r="D377" i="1" s="1"/>
  <c r="B378" i="1"/>
  <c r="C378" i="1" s="1"/>
  <c r="D378" i="1" s="1"/>
  <c r="B379" i="1"/>
  <c r="C379" i="1" s="1"/>
  <c r="B380" i="1"/>
  <c r="C380" i="1" s="1"/>
  <c r="B381" i="1"/>
  <c r="C381" i="1" s="1"/>
  <c r="D381" i="1" s="1"/>
  <c r="B18" i="1"/>
  <c r="C18" i="1" s="1"/>
  <c r="B19" i="1"/>
  <c r="C19" i="1" s="1"/>
  <c r="B20" i="1"/>
  <c r="C20" i="1" s="1"/>
  <c r="D20" i="1" s="1"/>
  <c r="B21" i="1"/>
  <c r="C21" i="1" s="1"/>
  <c r="B22" i="1"/>
  <c r="C22" i="1" s="1"/>
  <c r="B17" i="1"/>
  <c r="C17" i="1" s="1"/>
  <c r="D17" i="1" s="1"/>
  <c r="G257" i="1" l="1"/>
  <c r="G41" i="1"/>
  <c r="G361" i="1"/>
  <c r="G187" i="1"/>
  <c r="G185" i="1"/>
  <c r="G179" i="1"/>
  <c r="G297" i="1"/>
  <c r="G129" i="1"/>
  <c r="G81" i="1"/>
  <c r="G244" i="1"/>
  <c r="D305" i="1"/>
  <c r="G305" i="1" s="1"/>
  <c r="D322" i="1"/>
  <c r="G322" i="1" s="1"/>
  <c r="G28" i="1"/>
  <c r="G131" i="1"/>
  <c r="G35" i="1"/>
  <c r="G359" i="1"/>
  <c r="G153" i="1"/>
  <c r="G358" i="1"/>
  <c r="G225" i="1"/>
  <c r="D374" i="1"/>
  <c r="G374" i="1" s="1"/>
  <c r="D350" i="1"/>
  <c r="G350" i="1" s="1"/>
  <c r="D302" i="1"/>
  <c r="G302" i="1" s="1"/>
  <c r="D254" i="1"/>
  <c r="G252" i="1" s="1"/>
  <c r="D230" i="1"/>
  <c r="G228" i="1" s="1"/>
  <c r="D206" i="1"/>
  <c r="G204" i="1" s="1"/>
  <c r="D182" i="1"/>
  <c r="D158" i="1"/>
  <c r="G158" i="1" s="1"/>
  <c r="D134" i="1"/>
  <c r="D110" i="1"/>
  <c r="D86" i="1"/>
  <c r="G86" i="1" s="1"/>
  <c r="D62" i="1"/>
  <c r="D38" i="1"/>
  <c r="G36" i="1" s="1"/>
  <c r="E306" i="1"/>
  <c r="F306" i="1"/>
  <c r="D326" i="1"/>
  <c r="G324" i="1" s="1"/>
  <c r="D278" i="1"/>
  <c r="G276" i="1" s="1"/>
  <c r="E218" i="1"/>
  <c r="F218" i="1"/>
  <c r="F265" i="1"/>
  <c r="E265" i="1"/>
  <c r="F193" i="1"/>
  <c r="E193" i="1"/>
  <c r="E138" i="1"/>
  <c r="F138" i="1"/>
  <c r="E318" i="1"/>
  <c r="F318" i="1"/>
  <c r="D320" i="1"/>
  <c r="G318" i="1" s="1"/>
  <c r="D296" i="1"/>
  <c r="D272" i="1"/>
  <c r="F236" i="1"/>
  <c r="E236" i="1"/>
  <c r="D224" i="1"/>
  <c r="G224" i="1" s="1"/>
  <c r="D200" i="1"/>
  <c r="G200" i="1" s="1"/>
  <c r="D176" i="1"/>
  <c r="G174" i="1" s="1"/>
  <c r="D152" i="1"/>
  <c r="G152" i="1" s="1"/>
  <c r="D128" i="1"/>
  <c r="D104" i="1"/>
  <c r="G104" i="1" s="1"/>
  <c r="D80" i="1"/>
  <c r="G80" i="1" s="1"/>
  <c r="D56" i="1"/>
  <c r="D32" i="1"/>
  <c r="G30" i="1" s="1"/>
  <c r="E258" i="1"/>
  <c r="F258" i="1"/>
  <c r="D368" i="1"/>
  <c r="D344" i="1"/>
  <c r="D248" i="1"/>
  <c r="G246" i="1" s="1"/>
  <c r="F343" i="1"/>
  <c r="E343" i="1"/>
  <c r="G343" i="1"/>
  <c r="F283" i="1"/>
  <c r="E283" i="1"/>
  <c r="D332" i="1"/>
  <c r="D260" i="1"/>
  <c r="D188" i="1"/>
  <c r="G188" i="1" s="1"/>
  <c r="D44" i="1"/>
  <c r="G44" i="1" s="1"/>
  <c r="E378" i="1"/>
  <c r="F378" i="1"/>
  <c r="E317" i="1"/>
  <c r="F317" i="1"/>
  <c r="E245" i="1"/>
  <c r="F245" i="1"/>
  <c r="E185" i="1"/>
  <c r="F185" i="1"/>
  <c r="E125" i="1"/>
  <c r="F125" i="1"/>
  <c r="E364" i="1"/>
  <c r="F364" i="1"/>
  <c r="E352" i="1"/>
  <c r="F352" i="1"/>
  <c r="E316" i="1"/>
  <c r="F316" i="1"/>
  <c r="E244" i="1"/>
  <c r="F244" i="1"/>
  <c r="E172" i="1"/>
  <c r="F172" i="1"/>
  <c r="E100" i="1"/>
  <c r="F100" i="1"/>
  <c r="E28" i="1"/>
  <c r="F28" i="1"/>
  <c r="E304" i="1"/>
  <c r="F304" i="1"/>
  <c r="G304" i="1"/>
  <c r="E315" i="1"/>
  <c r="F315" i="1"/>
  <c r="E48" i="1"/>
  <c r="F48" i="1"/>
  <c r="G68" i="1"/>
  <c r="G116" i="1"/>
  <c r="E75" i="1"/>
  <c r="F75" i="1"/>
  <c r="E329" i="1"/>
  <c r="F329" i="1"/>
  <c r="E293" i="1"/>
  <c r="F293" i="1"/>
  <c r="E269" i="1"/>
  <c r="F269" i="1"/>
  <c r="E233" i="1"/>
  <c r="F233" i="1"/>
  <c r="E173" i="1"/>
  <c r="F173" i="1"/>
  <c r="E137" i="1"/>
  <c r="F137" i="1"/>
  <c r="E101" i="1"/>
  <c r="F101" i="1"/>
  <c r="E53" i="1"/>
  <c r="F53" i="1"/>
  <c r="E375" i="1"/>
  <c r="F375" i="1"/>
  <c r="E363" i="1"/>
  <c r="F363" i="1"/>
  <c r="G363" i="1"/>
  <c r="E351" i="1"/>
  <c r="F351" i="1"/>
  <c r="E327" i="1"/>
  <c r="F327" i="1"/>
  <c r="G315" i="1"/>
  <c r="E303" i="1"/>
  <c r="F303" i="1"/>
  <c r="E279" i="1"/>
  <c r="F279" i="1"/>
  <c r="E267" i="1"/>
  <c r="F267" i="1"/>
  <c r="E255" i="1"/>
  <c r="F255" i="1"/>
  <c r="G255" i="1"/>
  <c r="E243" i="1"/>
  <c r="F243" i="1"/>
  <c r="G231" i="1"/>
  <c r="E207" i="1"/>
  <c r="F207" i="1"/>
  <c r="E183" i="1"/>
  <c r="F183" i="1"/>
  <c r="E171" i="1"/>
  <c r="F171" i="1"/>
  <c r="E159" i="1"/>
  <c r="F159" i="1"/>
  <c r="G135" i="1"/>
  <c r="E123" i="1"/>
  <c r="F123" i="1"/>
  <c r="G123" i="1"/>
  <c r="G111" i="1"/>
  <c r="G99" i="1"/>
  <c r="E51" i="1"/>
  <c r="F51" i="1"/>
  <c r="E39" i="1"/>
  <c r="F39" i="1"/>
  <c r="G39" i="1"/>
  <c r="E27" i="1"/>
  <c r="F27" i="1"/>
  <c r="E340" i="1"/>
  <c r="F340" i="1"/>
  <c r="D22" i="1"/>
  <c r="E292" i="1"/>
  <c r="F292" i="1"/>
  <c r="G316" i="1"/>
  <c r="G183" i="1"/>
  <c r="F359" i="1"/>
  <c r="E359" i="1"/>
  <c r="G218" i="1"/>
  <c r="D26" i="1"/>
  <c r="D266" i="1"/>
  <c r="G264" i="1" s="1"/>
  <c r="D146" i="1"/>
  <c r="G146" i="1" s="1"/>
  <c r="F116" i="1"/>
  <c r="E116" i="1"/>
  <c r="F33" i="1"/>
  <c r="E33" i="1"/>
  <c r="F361" i="1"/>
  <c r="E361" i="1"/>
  <c r="D337" i="1"/>
  <c r="G337" i="1" s="1"/>
  <c r="F301" i="1"/>
  <c r="E301" i="1"/>
  <c r="D277" i="1"/>
  <c r="G277" i="1" s="1"/>
  <c r="D253" i="1"/>
  <c r="G253" i="1" s="1"/>
  <c r="D229" i="1"/>
  <c r="G227" i="1" s="1"/>
  <c r="D205" i="1"/>
  <c r="G205" i="1" s="1"/>
  <c r="G193" i="1"/>
  <c r="D169" i="1"/>
  <c r="G169" i="1" s="1"/>
  <c r="F157" i="1"/>
  <c r="E157" i="1"/>
  <c r="D145" i="1"/>
  <c r="G143" i="1" s="1"/>
  <c r="F133" i="1"/>
  <c r="E133" i="1"/>
  <c r="D109" i="1"/>
  <c r="G109" i="1" s="1"/>
  <c r="D97" i="1"/>
  <c r="G95" i="1" s="1"/>
  <c r="F85" i="1"/>
  <c r="E85" i="1"/>
  <c r="F73" i="1"/>
  <c r="E73" i="1"/>
  <c r="D61" i="1"/>
  <c r="G61" i="1" s="1"/>
  <c r="G37" i="1"/>
  <c r="D25" i="1"/>
  <c r="G25" i="1" s="1"/>
  <c r="D115" i="1"/>
  <c r="G113" i="1" s="1"/>
  <c r="F131" i="1"/>
  <c r="E131" i="1"/>
  <c r="E220" i="1"/>
  <c r="F220" i="1"/>
  <c r="D121" i="1"/>
  <c r="G121" i="1" s="1"/>
  <c r="G172" i="1"/>
  <c r="G362" i="1"/>
  <c r="F47" i="1"/>
  <c r="E47" i="1"/>
  <c r="D140" i="1"/>
  <c r="G140" i="1" s="1"/>
  <c r="E242" i="1"/>
  <c r="F242" i="1"/>
  <c r="F181" i="1"/>
  <c r="E181" i="1"/>
  <c r="E339" i="1"/>
  <c r="F339" i="1"/>
  <c r="D21" i="1"/>
  <c r="G21" i="1" s="1"/>
  <c r="D373" i="1"/>
  <c r="G373" i="1" s="1"/>
  <c r="D349" i="1"/>
  <c r="G349" i="1" s="1"/>
  <c r="D325" i="1"/>
  <c r="G325" i="1" s="1"/>
  <c r="D313" i="1"/>
  <c r="D289" i="1"/>
  <c r="G265" i="1"/>
  <c r="D241" i="1"/>
  <c r="G241" i="1" s="1"/>
  <c r="D217" i="1"/>
  <c r="G215" i="1" s="1"/>
  <c r="F20" i="1"/>
  <c r="E20" i="1"/>
  <c r="E360" i="1"/>
  <c r="F360" i="1"/>
  <c r="E348" i="1"/>
  <c r="F348" i="1"/>
  <c r="F336" i="1"/>
  <c r="E336" i="1"/>
  <c r="F312" i="1"/>
  <c r="E312" i="1"/>
  <c r="E300" i="1"/>
  <c r="F300" i="1"/>
  <c r="E288" i="1"/>
  <c r="F288" i="1"/>
  <c r="F276" i="1"/>
  <c r="E276" i="1"/>
  <c r="F228" i="1"/>
  <c r="E228" i="1"/>
  <c r="F216" i="1"/>
  <c r="E216" i="1"/>
  <c r="E204" i="1"/>
  <c r="F204" i="1"/>
  <c r="G180" i="1"/>
  <c r="E144" i="1"/>
  <c r="F144" i="1"/>
  <c r="F132" i="1"/>
  <c r="E132" i="1"/>
  <c r="E96" i="1"/>
  <c r="F96" i="1"/>
  <c r="F84" i="1"/>
  <c r="E84" i="1"/>
  <c r="G84" i="1"/>
  <c r="F72" i="1"/>
  <c r="E72" i="1"/>
  <c r="E60" i="1"/>
  <c r="F60" i="1"/>
  <c r="E195" i="1"/>
  <c r="F195" i="1"/>
  <c r="D212" i="1"/>
  <c r="G212" i="1" s="1"/>
  <c r="E160" i="1"/>
  <c r="F160" i="1"/>
  <c r="D49" i="1"/>
  <c r="G47" i="1" s="1"/>
  <c r="G100" i="1"/>
  <c r="G73" i="1"/>
  <c r="F117" i="1"/>
  <c r="E117" i="1"/>
  <c r="D290" i="1"/>
  <c r="G288" i="1" s="1"/>
  <c r="D98" i="1"/>
  <c r="G98" i="1" s="1"/>
  <c r="F323" i="1"/>
  <c r="E323" i="1"/>
  <c r="F287" i="1"/>
  <c r="E287" i="1"/>
  <c r="F251" i="1"/>
  <c r="E251" i="1"/>
  <c r="F167" i="1"/>
  <c r="E167" i="1"/>
  <c r="F83" i="1"/>
  <c r="E83" i="1"/>
  <c r="F35" i="1"/>
  <c r="E35" i="1"/>
  <c r="F23" i="1"/>
  <c r="E23" i="1"/>
  <c r="F227" i="1"/>
  <c r="E227" i="1"/>
  <c r="F37" i="1"/>
  <c r="E37" i="1"/>
  <c r="G291" i="1"/>
  <c r="F213" i="1"/>
  <c r="E213" i="1"/>
  <c r="G213" i="1"/>
  <c r="E324" i="1"/>
  <c r="F324" i="1"/>
  <c r="D338" i="1"/>
  <c r="G338" i="1" s="1"/>
  <c r="D194" i="1"/>
  <c r="D74" i="1"/>
  <c r="G74" i="1" s="1"/>
  <c r="E99" i="1"/>
  <c r="F99" i="1"/>
  <c r="F299" i="1"/>
  <c r="E299" i="1"/>
  <c r="F263" i="1"/>
  <c r="E263" i="1"/>
  <c r="F215" i="1"/>
  <c r="E215" i="1"/>
  <c r="F179" i="1"/>
  <c r="E179" i="1"/>
  <c r="F155" i="1"/>
  <c r="E155" i="1"/>
  <c r="F107" i="1"/>
  <c r="E107" i="1"/>
  <c r="F298" i="1"/>
  <c r="E298" i="1"/>
  <c r="G298" i="1"/>
  <c r="F286" i="1"/>
  <c r="E286" i="1"/>
  <c r="F274" i="1"/>
  <c r="E274" i="1"/>
  <c r="F238" i="1"/>
  <c r="E238" i="1"/>
  <c r="F226" i="1"/>
  <c r="E226" i="1"/>
  <c r="F214" i="1"/>
  <c r="E214" i="1"/>
  <c r="F202" i="1"/>
  <c r="E202" i="1"/>
  <c r="F190" i="1"/>
  <c r="E190" i="1"/>
  <c r="F166" i="1"/>
  <c r="E166" i="1"/>
  <c r="F154" i="1"/>
  <c r="E154" i="1"/>
  <c r="F142" i="1"/>
  <c r="E142" i="1"/>
  <c r="F118" i="1"/>
  <c r="E118" i="1"/>
  <c r="F106" i="1"/>
  <c r="E106" i="1"/>
  <c r="F94" i="1"/>
  <c r="E94" i="1"/>
  <c r="F82" i="1"/>
  <c r="E82" i="1"/>
  <c r="G82" i="1"/>
  <c r="F70" i="1"/>
  <c r="E70" i="1"/>
  <c r="G46" i="1"/>
  <c r="E291" i="1"/>
  <c r="F291" i="1"/>
  <c r="E88" i="1"/>
  <c r="F88" i="1"/>
  <c r="F264" i="1"/>
  <c r="E264" i="1"/>
  <c r="G133" i="1"/>
  <c r="G310" i="1"/>
  <c r="G301" i="1"/>
  <c r="F333" i="1"/>
  <c r="E333" i="1"/>
  <c r="F17" i="1"/>
  <c r="E17" i="1"/>
  <c r="D170" i="1"/>
  <c r="E232" i="1"/>
  <c r="F232" i="1"/>
  <c r="F347" i="1"/>
  <c r="E347" i="1"/>
  <c r="F311" i="1"/>
  <c r="E311" i="1"/>
  <c r="F275" i="1"/>
  <c r="E275" i="1"/>
  <c r="F95" i="1"/>
  <c r="E95" i="1"/>
  <c r="F211" i="1"/>
  <c r="E211" i="1"/>
  <c r="F370" i="1"/>
  <c r="E370" i="1"/>
  <c r="F381" i="1"/>
  <c r="E381" i="1"/>
  <c r="F357" i="1"/>
  <c r="E357" i="1"/>
  <c r="F345" i="1"/>
  <c r="E345" i="1"/>
  <c r="F321" i="1"/>
  <c r="E321" i="1"/>
  <c r="F297" i="1"/>
  <c r="E297" i="1"/>
  <c r="G285" i="1"/>
  <c r="F225" i="1"/>
  <c r="E225" i="1"/>
  <c r="F201" i="1"/>
  <c r="E201" i="1"/>
  <c r="F177" i="1"/>
  <c r="E177" i="1"/>
  <c r="F141" i="1"/>
  <c r="E141" i="1"/>
  <c r="G141" i="1"/>
  <c r="G93" i="1"/>
  <c r="F81" i="1"/>
  <c r="E81" i="1"/>
  <c r="F69" i="1"/>
  <c r="E69" i="1"/>
  <c r="F57" i="1"/>
  <c r="E57" i="1"/>
  <c r="F45" i="1"/>
  <c r="E45" i="1"/>
  <c r="G33" i="1"/>
  <c r="E76" i="1"/>
  <c r="F76" i="1"/>
  <c r="G243" i="1"/>
  <c r="G381" i="1"/>
  <c r="G43" i="1"/>
  <c r="F310" i="1"/>
  <c r="E310" i="1"/>
  <c r="D122" i="1"/>
  <c r="F129" i="1"/>
  <c r="E129" i="1"/>
  <c r="E362" i="1"/>
  <c r="F362" i="1"/>
  <c r="D380" i="1"/>
  <c r="G380" i="1" s="1"/>
  <c r="G236" i="1"/>
  <c r="D164" i="1"/>
  <c r="G164" i="1" s="1"/>
  <c r="E365" i="1"/>
  <c r="F365" i="1"/>
  <c r="F192" i="1"/>
  <c r="E192" i="1"/>
  <c r="E29" i="1"/>
  <c r="F29" i="1"/>
  <c r="F93" i="1"/>
  <c r="E93" i="1"/>
  <c r="D367" i="1"/>
  <c r="G365" i="1" s="1"/>
  <c r="G283" i="1"/>
  <c r="F259" i="1"/>
  <c r="E259" i="1"/>
  <c r="D235" i="1"/>
  <c r="G233" i="1" s="1"/>
  <c r="D223" i="1"/>
  <c r="G223" i="1" s="1"/>
  <c r="G211" i="1"/>
  <c r="D199" i="1"/>
  <c r="G199" i="1" s="1"/>
  <c r="D175" i="1"/>
  <c r="G175" i="1" s="1"/>
  <c r="D163" i="1"/>
  <c r="G161" i="1" s="1"/>
  <c r="D151" i="1"/>
  <c r="D139" i="1"/>
  <c r="G137" i="1" s="1"/>
  <c r="D127" i="1"/>
  <c r="G127" i="1" s="1"/>
  <c r="D103" i="1"/>
  <c r="D79" i="1"/>
  <c r="G79" i="1" s="1"/>
  <c r="D67" i="1"/>
  <c r="G67" i="1" s="1"/>
  <c r="D55" i="1"/>
  <c r="G55" i="1" s="1"/>
  <c r="F43" i="1"/>
  <c r="E43" i="1"/>
  <c r="D31" i="1"/>
  <c r="G31" i="1" s="1"/>
  <c r="E377" i="1"/>
  <c r="F377" i="1"/>
  <c r="D319" i="1"/>
  <c r="G317" i="1" s="1"/>
  <c r="F180" i="1"/>
  <c r="E180" i="1"/>
  <c r="G94" i="1"/>
  <c r="G284" i="1"/>
  <c r="G157" i="1"/>
  <c r="E376" i="1"/>
  <c r="F376" i="1"/>
  <c r="G376" i="1"/>
  <c r="D314" i="1"/>
  <c r="G312" i="1" s="1"/>
  <c r="F284" i="1"/>
  <c r="E284" i="1"/>
  <c r="F68" i="1"/>
  <c r="E68" i="1"/>
  <c r="G181" i="1"/>
  <c r="G356" i="1"/>
  <c r="F143" i="1"/>
  <c r="E143" i="1"/>
  <c r="D379" i="1"/>
  <c r="G377" i="1" s="1"/>
  <c r="D355" i="1"/>
  <c r="D331" i="1"/>
  <c r="G331" i="1" s="1"/>
  <c r="F307" i="1"/>
  <c r="E307" i="1"/>
  <c r="D295" i="1"/>
  <c r="G293" i="1" s="1"/>
  <c r="D271" i="1"/>
  <c r="G269" i="1" s="1"/>
  <c r="D247" i="1"/>
  <c r="D366" i="1"/>
  <c r="G366" i="1" s="1"/>
  <c r="D354" i="1"/>
  <c r="G354" i="1" s="1"/>
  <c r="D342" i="1"/>
  <c r="D330" i="1"/>
  <c r="D294" i="1"/>
  <c r="D282" i="1"/>
  <c r="D270" i="1"/>
  <c r="G270" i="1" s="1"/>
  <c r="E246" i="1"/>
  <c r="F246" i="1"/>
  <c r="D234" i="1"/>
  <c r="G234" i="1" s="1"/>
  <c r="D222" i="1"/>
  <c r="G222" i="1" s="1"/>
  <c r="D210" i="1"/>
  <c r="D198" i="1"/>
  <c r="G198" i="1" s="1"/>
  <c r="D186" i="1"/>
  <c r="G186" i="1" s="1"/>
  <c r="E174" i="1"/>
  <c r="F174" i="1"/>
  <c r="D162" i="1"/>
  <c r="G160" i="1" s="1"/>
  <c r="D150" i="1"/>
  <c r="G138" i="1"/>
  <c r="D126" i="1"/>
  <c r="D114" i="1"/>
  <c r="G114" i="1" s="1"/>
  <c r="E102" i="1"/>
  <c r="F102" i="1"/>
  <c r="D90" i="1"/>
  <c r="D78" i="1"/>
  <c r="G78" i="1" s="1"/>
  <c r="D66" i="1"/>
  <c r="G66" i="1" s="1"/>
  <c r="D54" i="1"/>
  <c r="D42" i="1"/>
  <c r="G42" i="1" s="1"/>
  <c r="E30" i="1"/>
  <c r="F30" i="1"/>
  <c r="F153" i="1"/>
  <c r="E153" i="1"/>
  <c r="F120" i="1"/>
  <c r="E120" i="1"/>
  <c r="E135" i="1"/>
  <c r="F135" i="1"/>
  <c r="D91" i="1"/>
  <c r="F285" i="1"/>
  <c r="E285" i="1"/>
  <c r="F356" i="1"/>
  <c r="E356" i="1"/>
  <c r="D308" i="1"/>
  <c r="G308" i="1" s="1"/>
  <c r="D92" i="1"/>
  <c r="G92" i="1" s="1"/>
  <c r="E257" i="1"/>
  <c r="F257" i="1"/>
  <c r="E161" i="1"/>
  <c r="F161" i="1"/>
  <c r="E113" i="1"/>
  <c r="F113" i="1"/>
  <c r="E41" i="1"/>
  <c r="F41" i="1"/>
  <c r="F358" i="1"/>
  <c r="E358" i="1"/>
  <c r="D50" i="1"/>
  <c r="G242" i="1"/>
  <c r="E231" i="1"/>
  <c r="F231" i="1"/>
  <c r="F187" i="1"/>
  <c r="E187" i="1"/>
  <c r="D130" i="1"/>
  <c r="D149" i="1"/>
  <c r="D371" i="1"/>
  <c r="D208" i="1"/>
  <c r="D64" i="1"/>
  <c r="D168" i="1"/>
  <c r="D24" i="1"/>
  <c r="G24" i="1" s="1"/>
  <c r="G216" i="1"/>
  <c r="G327" i="1"/>
  <c r="G348" i="1"/>
  <c r="G299" i="1"/>
  <c r="G155" i="1"/>
  <c r="G375" i="1"/>
  <c r="G286" i="1"/>
  <c r="G142" i="1"/>
  <c r="G267" i="1"/>
  <c r="G144" i="1"/>
  <c r="D262" i="1"/>
  <c r="D58" i="1"/>
  <c r="D89" i="1"/>
  <c r="D281" i="1"/>
  <c r="G281" i="1" s="1"/>
  <c r="D249" i="1"/>
  <c r="D219" i="1"/>
  <c r="D328" i="1"/>
  <c r="D147" i="1"/>
  <c r="D346" i="1"/>
  <c r="G346" i="1" s="1"/>
  <c r="D18" i="1"/>
  <c r="G18" i="1" s="1"/>
  <c r="D196" i="1"/>
  <c r="D52" i="1"/>
  <c r="D156" i="1"/>
  <c r="G154" i="1" s="1"/>
  <c r="G287" i="1"/>
  <c r="G132" i="1"/>
  <c r="G274" i="1"/>
  <c r="G159" i="1"/>
  <c r="G45" i="1"/>
  <c r="G360" i="1"/>
  <c r="D165" i="1"/>
  <c r="D87" i="1"/>
  <c r="D34" i="1"/>
  <c r="D237" i="1"/>
  <c r="F36" i="1"/>
  <c r="E36" i="1"/>
  <c r="D59" i="1"/>
  <c r="G57" i="1" s="1"/>
  <c r="D341" i="1"/>
  <c r="G341" i="1" s="1"/>
  <c r="D184" i="1"/>
  <c r="D40" i="1"/>
  <c r="G171" i="1"/>
  <c r="G118" i="1"/>
  <c r="G345" i="1"/>
  <c r="G177" i="1"/>
  <c r="G20" i="1"/>
  <c r="D191" i="1"/>
  <c r="G191" i="1" s="1"/>
  <c r="D119" i="1"/>
  <c r="G117" i="1" s="1"/>
  <c r="D309" i="1"/>
  <c r="D334" i="1"/>
  <c r="G332" i="1" s="1"/>
  <c r="D250" i="1"/>
  <c r="D273" i="1"/>
  <c r="D203" i="1"/>
  <c r="D372" i="1"/>
  <c r="D178" i="1"/>
  <c r="D353" i="1"/>
  <c r="G353" i="1" s="1"/>
  <c r="D197" i="1"/>
  <c r="D239" i="1"/>
  <c r="G239" i="1" s="1"/>
  <c r="G263" i="1"/>
  <c r="G51" i="1"/>
  <c r="G106" i="1"/>
  <c r="G321" i="1"/>
  <c r="D71" i="1"/>
  <c r="G69" i="1" s="1"/>
  <c r="D221" i="1"/>
  <c r="D19" i="1"/>
  <c r="E111" i="1"/>
  <c r="F111" i="1"/>
  <c r="E108" i="1"/>
  <c r="F108" i="1"/>
  <c r="G226" i="1"/>
  <c r="G357" i="1"/>
  <c r="D261" i="1"/>
  <c r="D280" i="1"/>
  <c r="D136" i="1"/>
  <c r="D240" i="1"/>
  <c r="G238" i="1" s="1"/>
  <c r="G83" i="1"/>
  <c r="G214" i="1"/>
  <c r="G70" i="1"/>
  <c r="D77" i="1"/>
  <c r="G75" i="1" s="1"/>
  <c r="E148" i="1"/>
  <c r="F148" i="1"/>
  <c r="D105" i="1"/>
  <c r="G105" i="1" s="1"/>
  <c r="D268" i="1"/>
  <c r="D124" i="1"/>
  <c r="G202" i="1"/>
  <c r="G27" i="1"/>
  <c r="D369" i="1"/>
  <c r="G367" i="1" s="1"/>
  <c r="D209" i="1"/>
  <c r="G207" i="1" s="1"/>
  <c r="E63" i="1"/>
  <c r="F63" i="1"/>
  <c r="D65" i="1"/>
  <c r="D256" i="1"/>
  <c r="G256" i="1" s="1"/>
  <c r="D112" i="1"/>
  <c r="G112" i="1" s="1"/>
  <c r="G190" i="1"/>
  <c r="D335" i="1"/>
  <c r="E252" i="1"/>
  <c r="F252" i="1"/>
  <c r="G53" i="1"/>
  <c r="F189" i="1"/>
  <c r="E189" i="1"/>
  <c r="F46" i="1"/>
  <c r="E46" i="1"/>
  <c r="G323" i="1" l="1"/>
  <c r="G72" i="1"/>
  <c r="G352" i="1"/>
  <c r="G167" i="1"/>
  <c r="G330" i="1"/>
  <c r="G89" i="1"/>
  <c r="F322" i="1"/>
  <c r="G194" i="1"/>
  <c r="E322" i="1"/>
  <c r="G19" i="1"/>
  <c r="G221" i="1"/>
  <c r="G328" i="1"/>
  <c r="G251" i="1"/>
  <c r="G210" i="1"/>
  <c r="F305" i="1"/>
  <c r="G54" i="1"/>
  <c r="G125" i="1"/>
  <c r="G197" i="1"/>
  <c r="G237" i="1"/>
  <c r="G303" i="1"/>
  <c r="G96" i="1"/>
  <c r="E305" i="1"/>
  <c r="G336" i="1"/>
  <c r="G347" i="1"/>
  <c r="G275" i="1"/>
  <c r="G150" i="1"/>
  <c r="G23" i="1"/>
  <c r="G260" i="1"/>
  <c r="G294" i="1"/>
  <c r="G278" i="1"/>
  <c r="G145" i="1"/>
  <c r="G162" i="1"/>
  <c r="G364" i="1"/>
  <c r="G62" i="1"/>
  <c r="G379" i="1"/>
  <c r="G29" i="1"/>
  <c r="G115" i="1"/>
  <c r="G300" i="1"/>
  <c r="G258" i="1"/>
  <c r="G378" i="1"/>
  <c r="G168" i="1"/>
  <c r="G50" i="1"/>
  <c r="G247" i="1"/>
  <c r="G235" i="1"/>
  <c r="G60" i="1"/>
  <c r="G65" i="1"/>
  <c r="G208" i="1"/>
  <c r="G344" i="1"/>
  <c r="G176" i="1"/>
  <c r="F335" i="1"/>
  <c r="E335" i="1"/>
  <c r="F178" i="1"/>
  <c r="E178" i="1"/>
  <c r="F371" i="1"/>
  <c r="E371" i="1"/>
  <c r="F34" i="1"/>
  <c r="E34" i="1"/>
  <c r="F249" i="1"/>
  <c r="E249" i="1"/>
  <c r="E149" i="1"/>
  <c r="F149" i="1"/>
  <c r="F308" i="1"/>
  <c r="E308" i="1"/>
  <c r="E222" i="1"/>
  <c r="F222" i="1"/>
  <c r="G306" i="1"/>
  <c r="F271" i="1"/>
  <c r="E271" i="1"/>
  <c r="F139" i="1"/>
  <c r="E139" i="1"/>
  <c r="F223" i="1"/>
  <c r="E223" i="1"/>
  <c r="G333" i="1"/>
  <c r="E74" i="1"/>
  <c r="F74" i="1"/>
  <c r="F289" i="1"/>
  <c r="E289" i="1"/>
  <c r="G49" i="1"/>
  <c r="G229" i="1"/>
  <c r="F188" i="1"/>
  <c r="E188" i="1"/>
  <c r="G248" i="1"/>
  <c r="E206" i="1"/>
  <c r="F206" i="1"/>
  <c r="E136" i="1"/>
  <c r="F136" i="1"/>
  <c r="E124" i="1"/>
  <c r="F124" i="1"/>
  <c r="F372" i="1"/>
  <c r="E372" i="1"/>
  <c r="E268" i="1"/>
  <c r="F268" i="1"/>
  <c r="F261" i="1"/>
  <c r="E261" i="1"/>
  <c r="F203" i="1"/>
  <c r="E203" i="1"/>
  <c r="E87" i="1"/>
  <c r="F87" i="1"/>
  <c r="E281" i="1"/>
  <c r="F281" i="1"/>
  <c r="F130" i="1"/>
  <c r="E130" i="1"/>
  <c r="G77" i="1"/>
  <c r="E78" i="1"/>
  <c r="F78" i="1"/>
  <c r="E162" i="1"/>
  <c r="F162" i="1"/>
  <c r="E330" i="1"/>
  <c r="F330" i="1"/>
  <c r="G271" i="1"/>
  <c r="G139" i="1"/>
  <c r="G334" i="1"/>
  <c r="G289" i="1"/>
  <c r="F253" i="1"/>
  <c r="E253" i="1"/>
  <c r="G339" i="1"/>
  <c r="F104" i="1"/>
  <c r="E104" i="1"/>
  <c r="G102" i="1"/>
  <c r="F224" i="1"/>
  <c r="E224" i="1"/>
  <c r="E230" i="1"/>
  <c r="F230" i="1"/>
  <c r="E219" i="1"/>
  <c r="F219" i="1"/>
  <c r="F105" i="1"/>
  <c r="E105" i="1"/>
  <c r="E90" i="1"/>
  <c r="F90" i="1"/>
  <c r="E234" i="1"/>
  <c r="F234" i="1"/>
  <c r="F295" i="1"/>
  <c r="E295" i="1"/>
  <c r="F55" i="1"/>
  <c r="E55" i="1"/>
  <c r="F151" i="1"/>
  <c r="E151" i="1"/>
  <c r="F235" i="1"/>
  <c r="E235" i="1"/>
  <c r="E170" i="1"/>
  <c r="F170" i="1"/>
  <c r="G88" i="1"/>
  <c r="E194" i="1"/>
  <c r="F194" i="1"/>
  <c r="E98" i="1"/>
  <c r="F98" i="1"/>
  <c r="G192" i="1"/>
  <c r="F313" i="1"/>
  <c r="E313" i="1"/>
  <c r="G85" i="1"/>
  <c r="F61" i="1"/>
  <c r="E61" i="1"/>
  <c r="G124" i="1"/>
  <c r="G268" i="1"/>
  <c r="F260" i="1"/>
  <c r="E260" i="1"/>
  <c r="F344" i="1"/>
  <c r="E344" i="1"/>
  <c r="E86" i="1"/>
  <c r="F86" i="1"/>
  <c r="G230" i="1"/>
  <c r="E280" i="1"/>
  <c r="F280" i="1"/>
  <c r="F273" i="1"/>
  <c r="E273" i="1"/>
  <c r="F165" i="1"/>
  <c r="E165" i="1"/>
  <c r="E89" i="1"/>
  <c r="F89" i="1"/>
  <c r="F250" i="1"/>
  <c r="E250" i="1"/>
  <c r="G351" i="1"/>
  <c r="F58" i="1"/>
  <c r="E58" i="1"/>
  <c r="G90" i="1"/>
  <c r="E342" i="1"/>
  <c r="F342" i="1"/>
  <c r="G295" i="1"/>
  <c r="G151" i="1"/>
  <c r="E122" i="1"/>
  <c r="F122" i="1"/>
  <c r="G249" i="1"/>
  <c r="G170" i="1"/>
  <c r="G290" i="1"/>
  <c r="F212" i="1"/>
  <c r="E212" i="1"/>
  <c r="G313" i="1"/>
  <c r="F121" i="1"/>
  <c r="E121" i="1"/>
  <c r="F145" i="1"/>
  <c r="E145" i="1"/>
  <c r="F277" i="1"/>
  <c r="E277" i="1"/>
  <c r="E146" i="1"/>
  <c r="F146" i="1"/>
  <c r="G136" i="1"/>
  <c r="G280" i="1"/>
  <c r="F368" i="1"/>
  <c r="E368" i="1"/>
  <c r="F128" i="1"/>
  <c r="E128" i="1"/>
  <c r="G107" i="1"/>
  <c r="E278" i="1"/>
  <c r="F278" i="1"/>
  <c r="E110" i="1"/>
  <c r="F110" i="1"/>
  <c r="G108" i="1"/>
  <c r="E254" i="1"/>
  <c r="F254" i="1"/>
  <c r="E209" i="1"/>
  <c r="F209" i="1"/>
  <c r="E150" i="1"/>
  <c r="F150" i="1"/>
  <c r="E112" i="1"/>
  <c r="F112" i="1"/>
  <c r="E256" i="1"/>
  <c r="F256" i="1"/>
  <c r="E65" i="1"/>
  <c r="F65" i="1"/>
  <c r="G63" i="1"/>
  <c r="G370" i="1"/>
  <c r="F334" i="1"/>
  <c r="E334" i="1"/>
  <c r="E156" i="1"/>
  <c r="F156" i="1"/>
  <c r="F262" i="1"/>
  <c r="E262" i="1"/>
  <c r="G342" i="1"/>
  <c r="F67" i="1"/>
  <c r="E67" i="1"/>
  <c r="F163" i="1"/>
  <c r="E163" i="1"/>
  <c r="G261" i="1"/>
  <c r="G250" i="1"/>
  <c r="E338" i="1"/>
  <c r="F338" i="1"/>
  <c r="E290" i="1"/>
  <c r="F290" i="1"/>
  <c r="G372" i="1"/>
  <c r="F325" i="1"/>
  <c r="E325" i="1"/>
  <c r="G87" i="1"/>
  <c r="G173" i="1"/>
  <c r="G148" i="1"/>
  <c r="G292" i="1"/>
  <c r="F332" i="1"/>
  <c r="E332" i="1"/>
  <c r="G368" i="1"/>
  <c r="G128" i="1"/>
  <c r="E326" i="1"/>
  <c r="F326" i="1"/>
  <c r="G110" i="1"/>
  <c r="G254" i="1"/>
  <c r="E52" i="1"/>
  <c r="F52" i="1"/>
  <c r="F91" i="1"/>
  <c r="E91" i="1"/>
  <c r="G163" i="1"/>
  <c r="G273" i="1"/>
  <c r="G369" i="1"/>
  <c r="G178" i="1"/>
  <c r="G262" i="1"/>
  <c r="G71" i="1"/>
  <c r="G203" i="1"/>
  <c r="G122" i="1"/>
  <c r="G266" i="1"/>
  <c r="F22" i="1"/>
  <c r="E22" i="1"/>
  <c r="G149" i="1"/>
  <c r="F272" i="1"/>
  <c r="E272" i="1"/>
  <c r="G326" i="1"/>
  <c r="E134" i="1"/>
  <c r="F134" i="1"/>
  <c r="F309" i="1"/>
  <c r="E309" i="1"/>
  <c r="E40" i="1"/>
  <c r="F40" i="1"/>
  <c r="F119" i="1"/>
  <c r="E119" i="1"/>
  <c r="E184" i="1"/>
  <c r="F184" i="1"/>
  <c r="E196" i="1"/>
  <c r="F196" i="1"/>
  <c r="G201" i="1"/>
  <c r="G209" i="1"/>
  <c r="E114" i="1"/>
  <c r="F114" i="1"/>
  <c r="E186" i="1"/>
  <c r="F186" i="1"/>
  <c r="E270" i="1"/>
  <c r="F270" i="1"/>
  <c r="E354" i="1"/>
  <c r="F354" i="1"/>
  <c r="F319" i="1"/>
  <c r="E319" i="1"/>
  <c r="F79" i="1"/>
  <c r="E79" i="1"/>
  <c r="G319" i="1"/>
  <c r="F164" i="1"/>
  <c r="E164" i="1"/>
  <c r="G165" i="1"/>
  <c r="G311" i="1"/>
  <c r="G335" i="1"/>
  <c r="G120" i="1"/>
  <c r="F169" i="1"/>
  <c r="E169" i="1"/>
  <c r="E266" i="1"/>
  <c r="F266" i="1"/>
  <c r="G195" i="1"/>
  <c r="F152" i="1"/>
  <c r="E152" i="1"/>
  <c r="G272" i="1"/>
  <c r="G22" i="1"/>
  <c r="G134" i="1"/>
  <c r="E302" i="1"/>
  <c r="F302" i="1"/>
  <c r="F191" i="1"/>
  <c r="E191" i="1"/>
  <c r="E18" i="1"/>
  <c r="F18" i="1"/>
  <c r="F24" i="1"/>
  <c r="E24" i="1"/>
  <c r="F331" i="1"/>
  <c r="E331" i="1"/>
  <c r="G91" i="1"/>
  <c r="F175" i="1"/>
  <c r="E175" i="1"/>
  <c r="G34" i="1"/>
  <c r="G371" i="1"/>
  <c r="G259" i="1"/>
  <c r="G217" i="1"/>
  <c r="F349" i="1"/>
  <c r="E349" i="1"/>
  <c r="F97" i="1"/>
  <c r="E97" i="1"/>
  <c r="E26" i="1"/>
  <c r="F26" i="1"/>
  <c r="G40" i="1"/>
  <c r="G184" i="1"/>
  <c r="G32" i="1"/>
  <c r="F296" i="1"/>
  <c r="E296" i="1"/>
  <c r="E341" i="1"/>
  <c r="F341" i="1"/>
  <c r="F239" i="1"/>
  <c r="E239" i="1"/>
  <c r="F59" i="1"/>
  <c r="E59" i="1"/>
  <c r="F346" i="1"/>
  <c r="E346" i="1"/>
  <c r="F168" i="1"/>
  <c r="E168" i="1"/>
  <c r="G166" i="1"/>
  <c r="E50" i="1"/>
  <c r="F50" i="1"/>
  <c r="G307" i="1"/>
  <c r="E126" i="1"/>
  <c r="F126" i="1"/>
  <c r="E198" i="1"/>
  <c r="F198" i="1"/>
  <c r="E282" i="1"/>
  <c r="F282" i="1"/>
  <c r="E366" i="1"/>
  <c r="F366" i="1"/>
  <c r="F355" i="1"/>
  <c r="E355" i="1"/>
  <c r="E314" i="1"/>
  <c r="F314" i="1"/>
  <c r="G103" i="1"/>
  <c r="F367" i="1"/>
  <c r="E367" i="1"/>
  <c r="G59" i="1"/>
  <c r="G48" i="1"/>
  <c r="F217" i="1"/>
  <c r="E217" i="1"/>
  <c r="F140" i="1"/>
  <c r="E140" i="1"/>
  <c r="F115" i="1"/>
  <c r="E115" i="1"/>
  <c r="G97" i="1"/>
  <c r="F337" i="1"/>
  <c r="E337" i="1"/>
  <c r="G26" i="1"/>
  <c r="G52" i="1"/>
  <c r="G196" i="1"/>
  <c r="G340" i="1"/>
  <c r="F32" i="1"/>
  <c r="E32" i="1"/>
  <c r="G296" i="1"/>
  <c r="E158" i="1"/>
  <c r="F158" i="1"/>
  <c r="E350" i="1"/>
  <c r="F350" i="1"/>
  <c r="E42" i="1"/>
  <c r="F42" i="1"/>
  <c r="F369" i="1"/>
  <c r="E369" i="1"/>
  <c r="F19" i="1"/>
  <c r="E19" i="1"/>
  <c r="G17" i="1"/>
  <c r="E197" i="1"/>
  <c r="F197" i="1"/>
  <c r="G279" i="1"/>
  <c r="E147" i="1"/>
  <c r="F147" i="1"/>
  <c r="E64" i="1"/>
  <c r="F64" i="1"/>
  <c r="F92" i="1"/>
  <c r="E92" i="1"/>
  <c r="E54" i="1"/>
  <c r="F54" i="1"/>
  <c r="G126" i="1"/>
  <c r="G282" i="1"/>
  <c r="G355" i="1"/>
  <c r="G314" i="1"/>
  <c r="F31" i="1"/>
  <c r="E31" i="1"/>
  <c r="F103" i="1"/>
  <c r="E103" i="1"/>
  <c r="F199" i="1"/>
  <c r="E199" i="1"/>
  <c r="G189" i="1"/>
  <c r="G309" i="1"/>
  <c r="G58" i="1"/>
  <c r="G130" i="1"/>
  <c r="F373" i="1"/>
  <c r="E373" i="1"/>
  <c r="F25" i="1"/>
  <c r="E25" i="1"/>
  <c r="F205" i="1"/>
  <c r="E205" i="1"/>
  <c r="G219" i="1"/>
  <c r="G64" i="1"/>
  <c r="G245" i="1"/>
  <c r="G56" i="1"/>
  <c r="F176" i="1"/>
  <c r="E176" i="1"/>
  <c r="F320" i="1"/>
  <c r="E320" i="1"/>
  <c r="E38" i="1"/>
  <c r="F38" i="1"/>
  <c r="G182" i="1"/>
  <c r="E77" i="1"/>
  <c r="F77" i="1"/>
  <c r="E240" i="1"/>
  <c r="F240" i="1"/>
  <c r="E221" i="1"/>
  <c r="F221" i="1"/>
  <c r="E353" i="1"/>
  <c r="F353" i="1"/>
  <c r="E328" i="1"/>
  <c r="F328" i="1"/>
  <c r="E208" i="1"/>
  <c r="F208" i="1"/>
  <c r="E210" i="1"/>
  <c r="F210" i="1"/>
  <c r="F379" i="1"/>
  <c r="E379" i="1"/>
  <c r="F127" i="1"/>
  <c r="E127" i="1"/>
  <c r="F380" i="1"/>
  <c r="E380" i="1"/>
  <c r="G240" i="1"/>
  <c r="F241" i="1"/>
  <c r="E241" i="1"/>
  <c r="F109" i="1"/>
  <c r="E109" i="1"/>
  <c r="G76" i="1"/>
  <c r="G220" i="1"/>
  <c r="F44" i="1"/>
  <c r="E44" i="1"/>
  <c r="F56" i="1"/>
  <c r="E56" i="1"/>
  <c r="G320" i="1"/>
  <c r="G38" i="1"/>
  <c r="E182" i="1"/>
  <c r="F182" i="1"/>
  <c r="E374" i="1"/>
  <c r="F374" i="1"/>
  <c r="F71" i="1"/>
  <c r="E71" i="1"/>
  <c r="F237" i="1"/>
  <c r="E237" i="1"/>
  <c r="E66" i="1"/>
  <c r="F66" i="1"/>
  <c r="E294" i="1"/>
  <c r="F294" i="1"/>
  <c r="F247" i="1"/>
  <c r="E247" i="1"/>
  <c r="G232" i="1"/>
  <c r="G329" i="1"/>
  <c r="G119" i="1"/>
  <c r="F49" i="1"/>
  <c r="E49" i="1"/>
  <c r="G156" i="1"/>
  <c r="F21" i="1"/>
  <c r="E21" i="1"/>
  <c r="F229" i="1"/>
  <c r="E229" i="1"/>
  <c r="G147" i="1"/>
  <c r="G101" i="1"/>
  <c r="F248" i="1"/>
  <c r="E248" i="1"/>
  <c r="F80" i="1"/>
  <c r="E80" i="1"/>
  <c r="F200" i="1"/>
  <c r="E200" i="1"/>
  <c r="E62" i="1"/>
  <c r="F62" i="1"/>
  <c r="G206" i="1"/>
  <c r="L26" i="1" l="1"/>
  <c r="K26" i="1" s="1"/>
  <c r="K29" i="3" s="1"/>
  <c r="N32" i="1"/>
  <c r="B16" i="2" s="1"/>
  <c r="L29" i="1"/>
  <c r="K29" i="1" s="1"/>
  <c r="M14" i="3" s="1"/>
  <c r="L22" i="1"/>
  <c r="K22" i="1" s="1"/>
  <c r="J22" i="1" s="1"/>
  <c r="L24" i="1"/>
  <c r="K24" i="1" s="1"/>
  <c r="M27" i="3" s="1"/>
  <c r="L23" i="1"/>
  <c r="K23" i="1" s="1"/>
  <c r="L25" i="1"/>
  <c r="K25" i="1" s="1"/>
  <c r="J25" i="1" s="1"/>
  <c r="L28" i="1"/>
  <c r="K28" i="1" s="1"/>
  <c r="G31" i="3" s="1"/>
  <c r="L21" i="1"/>
  <c r="K21" i="1" s="1"/>
  <c r="J21" i="1" s="1"/>
  <c r="N31" i="3"/>
  <c r="E31" i="3"/>
  <c r="K31" i="3"/>
  <c r="J31" i="3"/>
  <c r="D31" i="3"/>
  <c r="O13" i="3"/>
  <c r="L31" i="3"/>
  <c r="Q29" i="3"/>
  <c r="R29" i="3"/>
  <c r="B29" i="3"/>
  <c r="O29" i="3"/>
  <c r="C29" i="3"/>
  <c r="N11" i="3"/>
  <c r="M29" i="3"/>
  <c r="L29" i="3"/>
  <c r="Q25" i="3"/>
  <c r="C25" i="3"/>
  <c r="E25" i="3"/>
  <c r="N25" i="3"/>
  <c r="O25" i="3"/>
  <c r="G25" i="3"/>
  <c r="M7" i="3"/>
  <c r="N7" i="3"/>
  <c r="M25" i="3"/>
  <c r="J25" i="3"/>
  <c r="H25" i="3"/>
  <c r="D25" i="3"/>
  <c r="K25" i="3"/>
  <c r="P25" i="3"/>
  <c r="F25" i="3"/>
  <c r="C7" i="3"/>
  <c r="B25" i="3"/>
  <c r="G24" i="3"/>
  <c r="H24" i="3"/>
  <c r="I24" i="3"/>
  <c r="N24" i="3"/>
  <c r="C6" i="3"/>
  <c r="J24" i="3"/>
  <c r="O6" i="3"/>
  <c r="F24" i="3"/>
  <c r="R24" i="3"/>
  <c r="Q24" i="3"/>
  <c r="L24" i="3"/>
  <c r="E24" i="3"/>
  <c r="B6" i="3"/>
  <c r="O24" i="3"/>
  <c r="P24" i="3"/>
  <c r="B24" i="3"/>
  <c r="K24" i="3"/>
  <c r="M6" i="3"/>
  <c r="C24" i="3"/>
  <c r="M24" i="3"/>
  <c r="D24" i="3"/>
  <c r="N6" i="3"/>
  <c r="C27" i="3"/>
  <c r="Q27" i="3"/>
  <c r="B9" i="3"/>
  <c r="M9" i="3"/>
  <c r="O9" i="3"/>
  <c r="C9" i="3"/>
  <c r="N27" i="3"/>
  <c r="J27" i="3"/>
  <c r="L27" i="3"/>
  <c r="R27" i="3"/>
  <c r="D27" i="3"/>
  <c r="I27" i="3"/>
  <c r="H27" i="3"/>
  <c r="C26" i="3"/>
  <c r="E26" i="3"/>
  <c r="O26" i="3"/>
  <c r="Q26" i="3"/>
  <c r="N8" i="3"/>
  <c r="B8" i="3"/>
  <c r="M26" i="3"/>
  <c r="F26" i="3"/>
  <c r="I26" i="3"/>
  <c r="G26" i="3"/>
  <c r="L26" i="3"/>
  <c r="J26" i="3"/>
  <c r="B26" i="3"/>
  <c r="R26" i="3"/>
  <c r="K26" i="3"/>
  <c r="C8" i="3"/>
  <c r="O8" i="3"/>
  <c r="D26" i="3"/>
  <c r="N26" i="3"/>
  <c r="P26" i="3"/>
  <c r="C32" i="3"/>
  <c r="I32" i="3"/>
  <c r="E32" i="3"/>
  <c r="N32" i="3"/>
  <c r="Q32" i="3"/>
  <c r="P32" i="3"/>
  <c r="O14" i="3"/>
  <c r="B32" i="3"/>
  <c r="C14" i="3"/>
  <c r="K32" i="3"/>
  <c r="R32" i="3"/>
  <c r="F32" i="3"/>
  <c r="G32" i="3"/>
  <c r="N14" i="3"/>
  <c r="M32" i="3"/>
  <c r="B14" i="3"/>
  <c r="L32" i="3"/>
  <c r="N28" i="3"/>
  <c r="G28" i="3"/>
  <c r="B10" i="3"/>
  <c r="I28" i="3"/>
  <c r="F28" i="3"/>
  <c r="L28" i="3"/>
  <c r="M10" i="3"/>
  <c r="H28" i="3"/>
  <c r="M28" i="3"/>
  <c r="K28" i="3"/>
  <c r="J28" i="3"/>
  <c r="N10" i="3"/>
  <c r="R28" i="3"/>
  <c r="P28" i="3"/>
  <c r="C10" i="3"/>
  <c r="O28" i="3"/>
  <c r="D28" i="3"/>
  <c r="B28" i="3"/>
  <c r="L27" i="1"/>
  <c r="K27" i="1" s="1"/>
  <c r="J27" i="1" s="1"/>
  <c r="L30" i="1"/>
  <c r="K30" i="1" s="1"/>
  <c r="J30" i="1" s="1"/>
  <c r="M32" i="1"/>
  <c r="P32" i="1" s="1"/>
  <c r="P48" i="1" s="1"/>
  <c r="L32" i="1"/>
  <c r="K32" i="1" s="1"/>
  <c r="J32" i="1" s="1"/>
  <c r="L31" i="1"/>
  <c r="K31" i="1" s="1"/>
  <c r="J31" i="1" s="1"/>
  <c r="M28" i="1"/>
  <c r="M25" i="1"/>
  <c r="N26" i="1"/>
  <c r="N31" i="1"/>
  <c r="M23" i="1"/>
  <c r="N23" i="1"/>
  <c r="U23" i="1" s="1"/>
  <c r="U39" i="1" s="1"/>
  <c r="M24" i="1"/>
  <c r="N27" i="1"/>
  <c r="M26" i="1"/>
  <c r="N28" i="1"/>
  <c r="M22" i="1"/>
  <c r="M29" i="1"/>
  <c r="N25" i="1"/>
  <c r="M21" i="1"/>
  <c r="D14" i="3" s="1"/>
  <c r="M30" i="1"/>
  <c r="M31" i="1"/>
  <c r="T31" i="1" s="1"/>
  <c r="T47" i="1" s="1"/>
  <c r="M27" i="1"/>
  <c r="N29" i="1"/>
  <c r="N21" i="1"/>
  <c r="E8" i="3" s="1"/>
  <c r="N24" i="1"/>
  <c r="N22" i="1"/>
  <c r="N30" i="1"/>
  <c r="C28" i="3" l="1"/>
  <c r="E28" i="3"/>
  <c r="J32" i="3"/>
  <c r="O32" i="3"/>
  <c r="K27" i="3"/>
  <c r="N9" i="3"/>
  <c r="L25" i="3"/>
  <c r="P29" i="3"/>
  <c r="R31" i="3"/>
  <c r="I31" i="3"/>
  <c r="J29" i="3"/>
  <c r="B31" i="3"/>
  <c r="T31" i="3" s="1"/>
  <c r="H31" i="3"/>
  <c r="D8" i="3"/>
  <c r="O10" i="3"/>
  <c r="Q28" i="3"/>
  <c r="F27" i="3"/>
  <c r="E27" i="3"/>
  <c r="B7" i="3"/>
  <c r="O7" i="3"/>
  <c r="O11" i="3"/>
  <c r="C13" i="3"/>
  <c r="I25" i="3"/>
  <c r="R25" i="3"/>
  <c r="T25" i="3" s="1"/>
  <c r="I29" i="3"/>
  <c r="M31" i="3"/>
  <c r="P31" i="3"/>
  <c r="D29" i="3"/>
  <c r="C31" i="3"/>
  <c r="J73" i="3"/>
  <c r="R73" i="3"/>
  <c r="M73" i="3"/>
  <c r="B73" i="3"/>
  <c r="N73" i="3"/>
  <c r="H73" i="3"/>
  <c r="I73" i="3"/>
  <c r="L73" i="3"/>
  <c r="F73" i="3"/>
  <c r="D73" i="3"/>
  <c r="C73" i="3"/>
  <c r="P73" i="3"/>
  <c r="G73" i="3"/>
  <c r="O73" i="3"/>
  <c r="E73" i="3"/>
  <c r="K73" i="3"/>
  <c r="Q73" i="3"/>
  <c r="H52" i="3"/>
  <c r="F52" i="3"/>
  <c r="I52" i="3"/>
  <c r="B52" i="3"/>
  <c r="B91" i="3" s="1"/>
  <c r="P52" i="3"/>
  <c r="Q52" i="3"/>
  <c r="Q91" i="3" s="1"/>
  <c r="R52" i="3"/>
  <c r="R91" i="3" s="1"/>
  <c r="R113" i="3" s="1"/>
  <c r="AF16" i="4" s="1"/>
  <c r="AF35" i="4" s="1"/>
  <c r="AF53" i="4" s="1"/>
  <c r="E52" i="3"/>
  <c r="M52" i="3"/>
  <c r="G52" i="3"/>
  <c r="J52" i="3"/>
  <c r="K52" i="3"/>
  <c r="D52" i="3"/>
  <c r="N52" i="3"/>
  <c r="O52" i="3"/>
  <c r="L52" i="3"/>
  <c r="C52" i="3"/>
  <c r="C91" i="3" s="1"/>
  <c r="M63" i="3"/>
  <c r="Q63" i="3"/>
  <c r="L63" i="3"/>
  <c r="K63" i="3"/>
  <c r="I63" i="3"/>
  <c r="B63" i="3"/>
  <c r="R63" i="3"/>
  <c r="G63" i="3"/>
  <c r="E63" i="3"/>
  <c r="P63" i="3"/>
  <c r="J63" i="3"/>
  <c r="N63" i="3"/>
  <c r="H63" i="3"/>
  <c r="O63" i="3"/>
  <c r="C63" i="3"/>
  <c r="F63" i="3"/>
  <c r="D63" i="3"/>
  <c r="J42" i="3"/>
  <c r="Q42" i="3"/>
  <c r="Q81" i="3" s="1"/>
  <c r="H42" i="3"/>
  <c r="G42" i="3"/>
  <c r="E42" i="3"/>
  <c r="D42" i="3"/>
  <c r="C42" i="3"/>
  <c r="C81" i="3" s="1"/>
  <c r="K42" i="3"/>
  <c r="O42" i="3"/>
  <c r="R42" i="3"/>
  <c r="R81" i="3" s="1"/>
  <c r="R103" i="3" s="1"/>
  <c r="AF6" i="4" s="1"/>
  <c r="N42" i="3"/>
  <c r="L42" i="3"/>
  <c r="F42" i="3"/>
  <c r="B42" i="3"/>
  <c r="B81" i="3" s="1"/>
  <c r="M42" i="3"/>
  <c r="P42" i="3"/>
  <c r="I42" i="3"/>
  <c r="N13" i="3"/>
  <c r="J28" i="1"/>
  <c r="T23" i="1"/>
  <c r="T39" i="1" s="1"/>
  <c r="B13" i="3"/>
  <c r="R67" i="3"/>
  <c r="G67" i="3"/>
  <c r="J67" i="3"/>
  <c r="M67" i="3"/>
  <c r="B67" i="3"/>
  <c r="F67" i="3"/>
  <c r="N67" i="3"/>
  <c r="E67" i="3"/>
  <c r="Q67" i="3"/>
  <c r="K67" i="3"/>
  <c r="D67" i="3"/>
  <c r="O67" i="3"/>
  <c r="H67" i="3"/>
  <c r="C67" i="3"/>
  <c r="L67" i="3"/>
  <c r="I67" i="3"/>
  <c r="P67" i="3"/>
  <c r="L46" i="3"/>
  <c r="B46" i="3"/>
  <c r="B85" i="3" s="1"/>
  <c r="C46" i="3"/>
  <c r="C85" i="3" s="1"/>
  <c r="I46" i="3"/>
  <c r="G46" i="3"/>
  <c r="E46" i="3"/>
  <c r="F46" i="3"/>
  <c r="K46" i="3"/>
  <c r="R46" i="3"/>
  <c r="R85" i="3" s="1"/>
  <c r="R107" i="3" s="1"/>
  <c r="AF10" i="4" s="1"/>
  <c r="AF29" i="4" s="1"/>
  <c r="AF47" i="4" s="1"/>
  <c r="H46" i="3"/>
  <c r="M46" i="3"/>
  <c r="Q46" i="3"/>
  <c r="Q85" i="3" s="1"/>
  <c r="P46" i="3"/>
  <c r="D46" i="3"/>
  <c r="J46" i="3"/>
  <c r="O46" i="3"/>
  <c r="N46" i="3"/>
  <c r="Q26" i="1"/>
  <c r="Q42" i="1" s="1"/>
  <c r="P72" i="3"/>
  <c r="J72" i="3"/>
  <c r="F72" i="3"/>
  <c r="D72" i="3"/>
  <c r="N72" i="3"/>
  <c r="M72" i="3"/>
  <c r="H72" i="3"/>
  <c r="Q72" i="3"/>
  <c r="C72" i="3"/>
  <c r="E72" i="3"/>
  <c r="B72" i="3"/>
  <c r="K72" i="3"/>
  <c r="O72" i="3"/>
  <c r="R72" i="3"/>
  <c r="I72" i="3"/>
  <c r="G72" i="3"/>
  <c r="L72" i="3"/>
  <c r="R51" i="3"/>
  <c r="R90" i="3" s="1"/>
  <c r="R112" i="3" s="1"/>
  <c r="AF15" i="4" s="1"/>
  <c r="AF34" i="4" s="1"/>
  <c r="AF52" i="4" s="1"/>
  <c r="H51" i="3"/>
  <c r="F51" i="3"/>
  <c r="I51" i="3"/>
  <c r="Q51" i="3"/>
  <c r="Q90" i="3" s="1"/>
  <c r="M51" i="3"/>
  <c r="C51" i="3"/>
  <c r="C90" i="3" s="1"/>
  <c r="N51" i="3"/>
  <c r="P51" i="3"/>
  <c r="L51" i="3"/>
  <c r="B51" i="3"/>
  <c r="B90" i="3" s="1"/>
  <c r="O51" i="3"/>
  <c r="J51" i="3"/>
  <c r="G51" i="3"/>
  <c r="E51" i="3"/>
  <c r="D51" i="3"/>
  <c r="K51" i="3"/>
  <c r="C11" i="3"/>
  <c r="N29" i="3"/>
  <c r="O31" i="3"/>
  <c r="H26" i="3"/>
  <c r="J23" i="1"/>
  <c r="M74" i="3"/>
  <c r="I74" i="3"/>
  <c r="P74" i="3"/>
  <c r="C74" i="3"/>
  <c r="J74" i="3"/>
  <c r="G74" i="3"/>
  <c r="E74" i="3"/>
  <c r="R74" i="3"/>
  <c r="B74" i="3"/>
  <c r="K74" i="3"/>
  <c r="H74" i="3"/>
  <c r="N74" i="3"/>
  <c r="D74" i="3"/>
  <c r="F74" i="3"/>
  <c r="L74" i="3"/>
  <c r="Q74" i="3"/>
  <c r="O74" i="3"/>
  <c r="L53" i="3"/>
  <c r="J53" i="3"/>
  <c r="N53" i="3"/>
  <c r="E53" i="3"/>
  <c r="D53" i="3"/>
  <c r="Q53" i="3"/>
  <c r="Q92" i="3" s="1"/>
  <c r="O53" i="3"/>
  <c r="B53" i="3"/>
  <c r="B92" i="3" s="1"/>
  <c r="C53" i="3"/>
  <c r="C92" i="3" s="1"/>
  <c r="R53" i="3"/>
  <c r="R92" i="3" s="1"/>
  <c r="R114" i="3" s="1"/>
  <c r="AF17" i="4" s="1"/>
  <c r="AF36" i="4" s="1"/>
  <c r="AF54" i="4" s="1"/>
  <c r="K53" i="3"/>
  <c r="H53" i="3"/>
  <c r="F53" i="3"/>
  <c r="P53" i="3"/>
  <c r="M53" i="3"/>
  <c r="G53" i="3"/>
  <c r="I53" i="3"/>
  <c r="G27" i="3"/>
  <c r="J24" i="1"/>
  <c r="I69" i="3"/>
  <c r="B69" i="3"/>
  <c r="C69" i="3"/>
  <c r="M69" i="3"/>
  <c r="R69" i="3"/>
  <c r="K69" i="3"/>
  <c r="G69" i="3"/>
  <c r="Q69" i="3"/>
  <c r="D69" i="3"/>
  <c r="E69" i="3"/>
  <c r="P69" i="3"/>
  <c r="J69" i="3"/>
  <c r="N69" i="3"/>
  <c r="L69" i="3"/>
  <c r="F69" i="3"/>
  <c r="H69" i="3"/>
  <c r="O69" i="3"/>
  <c r="N48" i="3"/>
  <c r="C48" i="3"/>
  <c r="C87" i="3" s="1"/>
  <c r="D48" i="3"/>
  <c r="J48" i="3"/>
  <c r="E48" i="3"/>
  <c r="G48" i="3"/>
  <c r="I48" i="3"/>
  <c r="B48" i="3"/>
  <c r="B87" i="3" s="1"/>
  <c r="L48" i="3"/>
  <c r="R48" i="3"/>
  <c r="R87" i="3" s="1"/>
  <c r="R109" i="3" s="1"/>
  <c r="AF12" i="4" s="1"/>
  <c r="AF31" i="4" s="1"/>
  <c r="AF49" i="4" s="1"/>
  <c r="O48" i="3"/>
  <c r="F48" i="3"/>
  <c r="K48" i="3"/>
  <c r="H48" i="3"/>
  <c r="M48" i="3"/>
  <c r="P48" i="3"/>
  <c r="Q48" i="3"/>
  <c r="Q87" i="3" s="1"/>
  <c r="Q31" i="3"/>
  <c r="F31" i="3"/>
  <c r="H64" i="3"/>
  <c r="R64" i="3"/>
  <c r="E64" i="3"/>
  <c r="F64" i="3"/>
  <c r="G64" i="3"/>
  <c r="L64" i="3"/>
  <c r="J64" i="3"/>
  <c r="I64" i="3"/>
  <c r="O64" i="3"/>
  <c r="K64" i="3"/>
  <c r="C64" i="3"/>
  <c r="B64" i="3"/>
  <c r="M64" i="3"/>
  <c r="P64" i="3"/>
  <c r="Q64" i="3"/>
  <c r="D64" i="3"/>
  <c r="N64" i="3"/>
  <c r="O43" i="3"/>
  <c r="J43" i="3"/>
  <c r="P43" i="3"/>
  <c r="M43" i="3"/>
  <c r="N43" i="3"/>
  <c r="C43" i="3"/>
  <c r="C82" i="3" s="1"/>
  <c r="I43" i="3"/>
  <c r="E43" i="3"/>
  <c r="L43" i="3"/>
  <c r="G43" i="3"/>
  <c r="D43" i="3"/>
  <c r="H43" i="3"/>
  <c r="Q43" i="3"/>
  <c r="Q82" i="3" s="1"/>
  <c r="K43" i="3"/>
  <c r="R43" i="3"/>
  <c r="R82" i="3" s="1"/>
  <c r="R104" i="3" s="1"/>
  <c r="AF7" i="4" s="1"/>
  <c r="AF26" i="4" s="1"/>
  <c r="AF44" i="4" s="1"/>
  <c r="B43" i="3"/>
  <c r="B82" i="3" s="1"/>
  <c r="F43" i="3"/>
  <c r="D32" i="3"/>
  <c r="J29" i="1"/>
  <c r="H29" i="3"/>
  <c r="J26" i="1"/>
  <c r="Q32" i="1"/>
  <c r="Q48" i="1" s="1"/>
  <c r="P27" i="3"/>
  <c r="B11" i="3"/>
  <c r="W11" i="3" s="1"/>
  <c r="G29" i="3"/>
  <c r="O27" i="3"/>
  <c r="F29" i="3"/>
  <c r="E29" i="3"/>
  <c r="H32" i="3"/>
  <c r="T32" i="3" s="1"/>
  <c r="M8" i="3"/>
  <c r="AH8" i="3" s="1"/>
  <c r="B27" i="3"/>
  <c r="M11" i="3"/>
  <c r="AH11" i="3" s="1"/>
  <c r="M13" i="3"/>
  <c r="AH13" i="3" s="1"/>
  <c r="T32" i="1"/>
  <c r="T48" i="1" s="1"/>
  <c r="Z8" i="3"/>
  <c r="D34" i="3"/>
  <c r="E34" i="3"/>
  <c r="G34" i="3"/>
  <c r="P34" i="3"/>
  <c r="Q34" i="3"/>
  <c r="R34" i="3"/>
  <c r="E16" i="3"/>
  <c r="M16" i="3"/>
  <c r="M34" i="3"/>
  <c r="J34" i="3"/>
  <c r="K34" i="3"/>
  <c r="F34" i="3"/>
  <c r="O34" i="3"/>
  <c r="C34" i="3"/>
  <c r="L34" i="3"/>
  <c r="B16" i="3"/>
  <c r="D16" i="3"/>
  <c r="N34" i="3"/>
  <c r="N16" i="3"/>
  <c r="I34" i="3"/>
  <c r="C16" i="3"/>
  <c r="B34" i="3"/>
  <c r="O16" i="3"/>
  <c r="H34" i="3"/>
  <c r="G30" i="3"/>
  <c r="L30" i="3"/>
  <c r="B12" i="3"/>
  <c r="O30" i="3"/>
  <c r="C30" i="3"/>
  <c r="I30" i="3"/>
  <c r="N30" i="3"/>
  <c r="P30" i="3"/>
  <c r="D30" i="3"/>
  <c r="M30" i="3"/>
  <c r="J30" i="3"/>
  <c r="N12" i="3"/>
  <c r="B30" i="3"/>
  <c r="E12" i="3"/>
  <c r="H30" i="3"/>
  <c r="R30" i="3"/>
  <c r="M12" i="3"/>
  <c r="C12" i="3"/>
  <c r="E30" i="3"/>
  <c r="Q30" i="3"/>
  <c r="D12" i="3"/>
  <c r="O12" i="3"/>
  <c r="K30" i="3"/>
  <c r="F30" i="3"/>
  <c r="B15" i="2"/>
  <c r="C15" i="2" s="1"/>
  <c r="E15" i="2" s="1"/>
  <c r="F15" i="2" s="1"/>
  <c r="S31" i="1"/>
  <c r="S47" i="1" s="1"/>
  <c r="R32" i="1"/>
  <c r="AJ10" i="3"/>
  <c r="E6" i="3"/>
  <c r="AI13" i="3"/>
  <c r="B12" i="2"/>
  <c r="C12" i="2" s="1"/>
  <c r="E12" i="2" s="1"/>
  <c r="F12" i="2" s="1"/>
  <c r="S28" i="1"/>
  <c r="S44" i="1" s="1"/>
  <c r="E10" i="3"/>
  <c r="T24" i="3"/>
  <c r="AH7" i="3"/>
  <c r="S32" i="1"/>
  <c r="S48" i="1" s="1"/>
  <c r="S143" i="1" s="1"/>
  <c r="AA96" i="1" s="1"/>
  <c r="AJ6" i="3"/>
  <c r="AJ13" i="3"/>
  <c r="AJ14" i="3"/>
  <c r="AJ8" i="3"/>
  <c r="B6" i="2"/>
  <c r="C6" i="2" s="1"/>
  <c r="E6" i="2" s="1"/>
  <c r="F6" i="2" s="1"/>
  <c r="S22" i="1"/>
  <c r="S38" i="1" s="1"/>
  <c r="B9" i="2"/>
  <c r="C9" i="2" s="1"/>
  <c r="E9" i="2" s="1"/>
  <c r="F9" i="2" s="1"/>
  <c r="S25" i="1"/>
  <c r="S41" i="1" s="1"/>
  <c r="AH14" i="3"/>
  <c r="X8" i="3"/>
  <c r="W7" i="3"/>
  <c r="C16" i="2"/>
  <c r="E16" i="2" s="1"/>
  <c r="F16" i="2" s="1"/>
  <c r="Y14" i="3"/>
  <c r="W14" i="3"/>
  <c r="T28" i="3"/>
  <c r="O32" i="1"/>
  <c r="D10" i="3"/>
  <c r="AI14" i="3"/>
  <c r="X14" i="3"/>
  <c r="D9" i="3"/>
  <c r="X9" i="3"/>
  <c r="D7" i="3"/>
  <c r="D11" i="3"/>
  <c r="D13" i="3"/>
  <c r="AH10" i="3"/>
  <c r="B5" i="2"/>
  <c r="C5" i="2" s="1"/>
  <c r="E5" i="2" s="1"/>
  <c r="F5" i="2" s="1"/>
  <c r="S21" i="1"/>
  <c r="J12" i="3" s="1"/>
  <c r="B10" i="2"/>
  <c r="C10" i="2" s="1"/>
  <c r="E10" i="2" s="1"/>
  <c r="F10" i="2" s="1"/>
  <c r="S26" i="1"/>
  <c r="S42" i="1" s="1"/>
  <c r="U32" i="1"/>
  <c r="U48" i="1" s="1"/>
  <c r="U110" i="1" s="1"/>
  <c r="Z128" i="1" s="1"/>
  <c r="AI6" i="3"/>
  <c r="W6" i="3"/>
  <c r="E7" i="3"/>
  <c r="X10" i="3"/>
  <c r="W10" i="3"/>
  <c r="X6" i="3"/>
  <c r="E11" i="3"/>
  <c r="E13" i="3"/>
  <c r="AJ9" i="3"/>
  <c r="D6" i="3"/>
  <c r="X7" i="3"/>
  <c r="B8" i="2"/>
  <c r="C8" i="2" s="1"/>
  <c r="E8" i="2" s="1"/>
  <c r="F8" i="2" s="1"/>
  <c r="S24" i="1"/>
  <c r="S40" i="1" s="1"/>
  <c r="O35" i="3"/>
  <c r="H35" i="3"/>
  <c r="N17" i="3"/>
  <c r="B35" i="3"/>
  <c r="N35" i="3"/>
  <c r="C35" i="3"/>
  <c r="K35" i="3"/>
  <c r="M35" i="3"/>
  <c r="D17" i="3"/>
  <c r="E35" i="3"/>
  <c r="R35" i="3"/>
  <c r="J35" i="3"/>
  <c r="P35" i="3"/>
  <c r="I35" i="3"/>
  <c r="D35" i="3"/>
  <c r="O17" i="3"/>
  <c r="M17" i="3"/>
  <c r="C17" i="3"/>
  <c r="E17" i="3"/>
  <c r="F35" i="3"/>
  <c r="Q35" i="3"/>
  <c r="L35" i="3"/>
  <c r="B17" i="3"/>
  <c r="G35" i="3"/>
  <c r="AH9" i="3"/>
  <c r="AJ11" i="3"/>
  <c r="X13" i="3"/>
  <c r="W13" i="3"/>
  <c r="Y8" i="3"/>
  <c r="T26" i="3"/>
  <c r="W9" i="3"/>
  <c r="X11" i="3"/>
  <c r="AI11" i="3"/>
  <c r="B11" i="2"/>
  <c r="C11" i="2" s="1"/>
  <c r="E11" i="2" s="1"/>
  <c r="F11" i="2" s="1"/>
  <c r="S27" i="1"/>
  <c r="S43" i="1" s="1"/>
  <c r="E14" i="3"/>
  <c r="B13" i="2"/>
  <c r="C13" i="2" s="1"/>
  <c r="E13" i="2" s="1"/>
  <c r="F13" i="2" s="1"/>
  <c r="S29" i="1"/>
  <c r="S45" i="1" s="1"/>
  <c r="W8" i="3"/>
  <c r="B7" i="2"/>
  <c r="C7" i="2" s="1"/>
  <c r="E7" i="2" s="1"/>
  <c r="F7" i="2" s="1"/>
  <c r="S23" i="1"/>
  <c r="S39" i="1" s="1"/>
  <c r="I33" i="3"/>
  <c r="F33" i="3"/>
  <c r="Q33" i="3"/>
  <c r="O33" i="3"/>
  <c r="C33" i="3"/>
  <c r="K33" i="3"/>
  <c r="P33" i="3"/>
  <c r="R33" i="3"/>
  <c r="E33" i="3"/>
  <c r="D15" i="3"/>
  <c r="L33" i="3"/>
  <c r="B33" i="3"/>
  <c r="N15" i="3"/>
  <c r="N33" i="3"/>
  <c r="M15" i="3"/>
  <c r="J33" i="3"/>
  <c r="D33" i="3"/>
  <c r="H33" i="3"/>
  <c r="E15" i="3"/>
  <c r="C15" i="3"/>
  <c r="G33" i="3"/>
  <c r="O15" i="3"/>
  <c r="M33" i="3"/>
  <c r="B15" i="3"/>
  <c r="E9" i="3"/>
  <c r="AI9" i="3"/>
  <c r="AH6" i="3"/>
  <c r="AJ7" i="3"/>
  <c r="B14" i="2"/>
  <c r="C14" i="2" s="1"/>
  <c r="E14" i="2" s="1"/>
  <c r="F14" i="2" s="1"/>
  <c r="S30" i="1"/>
  <c r="S46" i="1" s="1"/>
  <c r="AI10" i="3"/>
  <c r="AI8" i="3"/>
  <c r="AI7" i="3"/>
  <c r="Q137" i="1"/>
  <c r="AA58" i="1" s="1"/>
  <c r="Q73" i="1"/>
  <c r="Y58" i="1" s="1"/>
  <c r="Q104" i="1"/>
  <c r="Z58" i="1" s="1"/>
  <c r="U134" i="1"/>
  <c r="AA119" i="1" s="1"/>
  <c r="U101" i="1"/>
  <c r="Z119" i="1" s="1"/>
  <c r="U70" i="1"/>
  <c r="Y119" i="1" s="1"/>
  <c r="T142" i="1"/>
  <c r="AA111" i="1" s="1"/>
  <c r="T78" i="1"/>
  <c r="Y111" i="1" s="1"/>
  <c r="T109" i="1"/>
  <c r="Z111" i="1" s="1"/>
  <c r="T134" i="1"/>
  <c r="AA103" i="1" s="1"/>
  <c r="T101" i="1"/>
  <c r="Z103" i="1" s="1"/>
  <c r="T70" i="1"/>
  <c r="Y103" i="1" s="1"/>
  <c r="S110" i="1"/>
  <c r="Z96" i="1" s="1"/>
  <c r="P143" i="1"/>
  <c r="AA48" i="1" s="1"/>
  <c r="P79" i="1"/>
  <c r="Y48" i="1" s="1"/>
  <c r="P110" i="1"/>
  <c r="Z48" i="1" s="1"/>
  <c r="T143" i="1"/>
  <c r="AA112" i="1" s="1"/>
  <c r="T110" i="1"/>
  <c r="Z112" i="1" s="1"/>
  <c r="T79" i="1"/>
  <c r="Y112" i="1" s="1"/>
  <c r="O48" i="1"/>
  <c r="O79" i="1" s="1"/>
  <c r="Y32" i="1" s="1"/>
  <c r="Q143" i="1"/>
  <c r="AA64" i="1" s="1"/>
  <c r="Q79" i="1"/>
  <c r="Y64" i="1" s="1"/>
  <c r="Q110" i="1"/>
  <c r="Z64" i="1" s="1"/>
  <c r="P31" i="1"/>
  <c r="P47" i="1" s="1"/>
  <c r="T28" i="1"/>
  <c r="T44" i="1" s="1"/>
  <c r="O28" i="1"/>
  <c r="O44" i="1" s="1"/>
  <c r="P28" i="1"/>
  <c r="P44" i="1" s="1"/>
  <c r="R28" i="1"/>
  <c r="R44" i="1" s="1"/>
  <c r="R23" i="1"/>
  <c r="R39" i="1" s="1"/>
  <c r="Q28" i="1"/>
  <c r="Q44" i="1" s="1"/>
  <c r="O23" i="1"/>
  <c r="O39" i="1" s="1"/>
  <c r="P23" i="1"/>
  <c r="P39" i="1" s="1"/>
  <c r="P25" i="1"/>
  <c r="P41" i="1" s="1"/>
  <c r="T25" i="1"/>
  <c r="T41" i="1" s="1"/>
  <c r="O25" i="1"/>
  <c r="O41" i="1" s="1"/>
  <c r="P26" i="1"/>
  <c r="P42" i="1" s="1"/>
  <c r="U26" i="1"/>
  <c r="U42" i="1" s="1"/>
  <c r="T26" i="1"/>
  <c r="T42" i="1" s="1"/>
  <c r="O26" i="1"/>
  <c r="O42" i="1" s="1"/>
  <c r="R25" i="1"/>
  <c r="R41" i="1" s="1"/>
  <c r="Q23" i="1"/>
  <c r="Q39" i="1" s="1"/>
  <c r="U25" i="1"/>
  <c r="U41" i="1" s="1"/>
  <c r="U27" i="1"/>
  <c r="U43" i="1" s="1"/>
  <c r="U28" i="1"/>
  <c r="U44" i="1" s="1"/>
  <c r="Q25" i="1"/>
  <c r="Q41" i="1" s="1"/>
  <c r="R26" i="1"/>
  <c r="R42" i="1" s="1"/>
  <c r="T62" i="1"/>
  <c r="Q22" i="1"/>
  <c r="Q38" i="1" s="1"/>
  <c r="T22" i="1"/>
  <c r="T38" i="1" s="1"/>
  <c r="U22" i="1"/>
  <c r="U38" i="1" s="1"/>
  <c r="R22" i="1"/>
  <c r="R38" i="1" s="1"/>
  <c r="O22" i="1"/>
  <c r="O38" i="1" s="1"/>
  <c r="P22" i="1"/>
  <c r="P38" i="1" s="1"/>
  <c r="P63" i="1"/>
  <c r="P159" i="1" s="1"/>
  <c r="AD48" i="1" s="1"/>
  <c r="P29" i="1"/>
  <c r="P45" i="1" s="1"/>
  <c r="R29" i="1"/>
  <c r="R45" i="1" s="1"/>
  <c r="Q29" i="1"/>
  <c r="Q45" i="1" s="1"/>
  <c r="O29" i="1"/>
  <c r="O45" i="1" s="1"/>
  <c r="T29" i="1"/>
  <c r="T45" i="1" s="1"/>
  <c r="U29" i="1"/>
  <c r="U45" i="1" s="1"/>
  <c r="S63" i="1"/>
  <c r="S159" i="1" s="1"/>
  <c r="AD96" i="1" s="1"/>
  <c r="T30" i="1"/>
  <c r="T46" i="1" s="1"/>
  <c r="R30" i="1"/>
  <c r="R46" i="1" s="1"/>
  <c r="Q30" i="1"/>
  <c r="Q46" i="1" s="1"/>
  <c r="P30" i="1"/>
  <c r="P46" i="1" s="1"/>
  <c r="O30" i="1"/>
  <c r="O46" i="1" s="1"/>
  <c r="U30" i="1"/>
  <c r="U46" i="1" s="1"/>
  <c r="Q24" i="1"/>
  <c r="Q40" i="1" s="1"/>
  <c r="T24" i="1"/>
  <c r="T40" i="1" s="1"/>
  <c r="R24" i="1"/>
  <c r="R40" i="1" s="1"/>
  <c r="U24" i="1"/>
  <c r="U40" i="1" s="1"/>
  <c r="P24" i="1"/>
  <c r="P40" i="1" s="1"/>
  <c r="O24" i="1"/>
  <c r="O40" i="1" s="1"/>
  <c r="S62" i="1"/>
  <c r="U31" i="1"/>
  <c r="U47" i="1" s="1"/>
  <c r="O63" i="1"/>
  <c r="O159" i="1" s="1"/>
  <c r="AD32" i="1" s="1"/>
  <c r="Q63" i="1"/>
  <c r="Q159" i="1" s="1"/>
  <c r="AD64" i="1" s="1"/>
  <c r="T54" i="1"/>
  <c r="R31" i="1"/>
  <c r="R47" i="1" s="1"/>
  <c r="Q27" i="1"/>
  <c r="Q43" i="1" s="1"/>
  <c r="O27" i="1"/>
  <c r="O43" i="1" s="1"/>
  <c r="U54" i="1"/>
  <c r="P27" i="1"/>
  <c r="P43" i="1" s="1"/>
  <c r="R21" i="1"/>
  <c r="I15" i="3" s="1"/>
  <c r="U21" i="1"/>
  <c r="P21" i="1"/>
  <c r="G16" i="3" s="1"/>
  <c r="T21" i="1"/>
  <c r="K16" i="3" s="1"/>
  <c r="O21" i="1"/>
  <c r="F12" i="3" s="1"/>
  <c r="Q21" i="1"/>
  <c r="H12" i="3" s="1"/>
  <c r="R27" i="1"/>
  <c r="R43" i="1" s="1"/>
  <c r="O31" i="1"/>
  <c r="O47" i="1" s="1"/>
  <c r="T27" i="1"/>
  <c r="T43" i="1" s="1"/>
  <c r="Q57" i="1"/>
  <c r="Q31" i="1"/>
  <c r="Q47" i="1" s="1"/>
  <c r="T63" i="1"/>
  <c r="T159" i="1" s="1"/>
  <c r="AD112" i="1" s="1"/>
  <c r="AF25" i="4" l="1"/>
  <c r="AF43" i="4" s="1"/>
  <c r="O81" i="3"/>
  <c r="D85" i="3"/>
  <c r="E90" i="3"/>
  <c r="F91" i="3"/>
  <c r="M85" i="3"/>
  <c r="P81" i="3"/>
  <c r="F90" i="3"/>
  <c r="H82" i="3"/>
  <c r="G81" i="3"/>
  <c r="M81" i="3"/>
  <c r="K87" i="3"/>
  <c r="F87" i="3"/>
  <c r="H92" i="3"/>
  <c r="N91" i="3"/>
  <c r="L82" i="3"/>
  <c r="O90" i="3"/>
  <c r="K81" i="3"/>
  <c r="J82" i="3"/>
  <c r="J91" i="3"/>
  <c r="L81" i="3"/>
  <c r="H85" i="3"/>
  <c r="H90" i="3"/>
  <c r="H91" i="3"/>
  <c r="E87" i="3"/>
  <c r="P91" i="3"/>
  <c r="L91" i="3"/>
  <c r="F81" i="3"/>
  <c r="L87" i="3"/>
  <c r="G91" i="3"/>
  <c r="F82" i="3"/>
  <c r="I92" i="3"/>
  <c r="N90" i="3"/>
  <c r="F85" i="3"/>
  <c r="D82" i="3"/>
  <c r="D87" i="3"/>
  <c r="M90" i="3"/>
  <c r="G85" i="3"/>
  <c r="E82" i="3"/>
  <c r="O91" i="3"/>
  <c r="P85" i="3"/>
  <c r="H81" i="3"/>
  <c r="D91" i="3"/>
  <c r="I82" i="3"/>
  <c r="N81" i="3"/>
  <c r="K85" i="3"/>
  <c r="H87" i="3"/>
  <c r="P92" i="3"/>
  <c r="K90" i="3"/>
  <c r="O82" i="3"/>
  <c r="L92" i="3"/>
  <c r="I91" i="3"/>
  <c r="P82" i="3"/>
  <c r="M87" i="3"/>
  <c r="M92" i="3"/>
  <c r="N92" i="3"/>
  <c r="N85" i="3"/>
  <c r="D70" i="3"/>
  <c r="G70" i="3"/>
  <c r="B70" i="3"/>
  <c r="L70" i="3"/>
  <c r="K70" i="3"/>
  <c r="M70" i="3"/>
  <c r="E70" i="3"/>
  <c r="O70" i="3"/>
  <c r="F70" i="3"/>
  <c r="R70" i="3"/>
  <c r="J70" i="3"/>
  <c r="H70" i="3"/>
  <c r="Q70" i="3"/>
  <c r="C70" i="3"/>
  <c r="N70" i="3"/>
  <c r="P70" i="3"/>
  <c r="I70" i="3"/>
  <c r="I49" i="3"/>
  <c r="G49" i="3"/>
  <c r="B49" i="3"/>
  <c r="B88" i="3" s="1"/>
  <c r="J49" i="3"/>
  <c r="R49" i="3"/>
  <c r="R88" i="3" s="1"/>
  <c r="R110" i="3" s="1"/>
  <c r="AF13" i="4" s="1"/>
  <c r="AF32" i="4" s="1"/>
  <c r="AF50" i="4" s="1"/>
  <c r="P49" i="3"/>
  <c r="Q49" i="3"/>
  <c r="Q88" i="3" s="1"/>
  <c r="F49" i="3"/>
  <c r="O49" i="3"/>
  <c r="H49" i="3"/>
  <c r="K49" i="3"/>
  <c r="E49" i="3"/>
  <c r="D49" i="3"/>
  <c r="M49" i="3"/>
  <c r="N49" i="3"/>
  <c r="C49" i="3"/>
  <c r="C88" i="3" s="1"/>
  <c r="L49" i="3"/>
  <c r="K82" i="3"/>
  <c r="J92" i="3"/>
  <c r="O85" i="3"/>
  <c r="I85" i="3"/>
  <c r="D81" i="3"/>
  <c r="N87" i="3"/>
  <c r="F92" i="3"/>
  <c r="D90" i="3"/>
  <c r="I90" i="3"/>
  <c r="J85" i="3"/>
  <c r="I81" i="3"/>
  <c r="E81" i="3"/>
  <c r="O87" i="3"/>
  <c r="K92" i="3"/>
  <c r="G90" i="3"/>
  <c r="L85" i="3"/>
  <c r="G82" i="3"/>
  <c r="J90" i="3"/>
  <c r="K91" i="3"/>
  <c r="M68" i="3"/>
  <c r="G68" i="3"/>
  <c r="E68" i="3"/>
  <c r="C68" i="3"/>
  <c r="H68" i="3"/>
  <c r="R68" i="3"/>
  <c r="L68" i="3"/>
  <c r="F68" i="3"/>
  <c r="Q68" i="3"/>
  <c r="K68" i="3"/>
  <c r="J68" i="3"/>
  <c r="I68" i="3"/>
  <c r="N68" i="3"/>
  <c r="B68" i="3"/>
  <c r="O68" i="3"/>
  <c r="D68" i="3"/>
  <c r="P68" i="3"/>
  <c r="F47" i="3"/>
  <c r="D47" i="3"/>
  <c r="L47" i="3"/>
  <c r="E47" i="3"/>
  <c r="P47" i="3"/>
  <c r="J47" i="3"/>
  <c r="K47" i="3"/>
  <c r="H47" i="3"/>
  <c r="G47" i="3"/>
  <c r="Q47" i="3"/>
  <c r="Q86" i="3" s="1"/>
  <c r="M47" i="3"/>
  <c r="N47" i="3"/>
  <c r="I47" i="3"/>
  <c r="B47" i="3"/>
  <c r="B86" i="3" s="1"/>
  <c r="C47" i="3"/>
  <c r="C86" i="3" s="1"/>
  <c r="O47" i="3"/>
  <c r="R47" i="3"/>
  <c r="R86" i="3" s="1"/>
  <c r="R108" i="3" s="1"/>
  <c r="AF11" i="4" s="1"/>
  <c r="AF30" i="4" s="1"/>
  <c r="AF48" i="4" s="1"/>
  <c r="J81" i="3"/>
  <c r="B71" i="3"/>
  <c r="Q71" i="3"/>
  <c r="D71" i="3"/>
  <c r="E71" i="3"/>
  <c r="O71" i="3"/>
  <c r="L71" i="3"/>
  <c r="P71" i="3"/>
  <c r="M71" i="3"/>
  <c r="F71" i="3"/>
  <c r="R71" i="3"/>
  <c r="H71" i="3"/>
  <c r="C71" i="3"/>
  <c r="J71" i="3"/>
  <c r="G71" i="3"/>
  <c r="K71" i="3"/>
  <c r="I71" i="3"/>
  <c r="N71" i="3"/>
  <c r="E50" i="3"/>
  <c r="K50" i="3"/>
  <c r="H50" i="3"/>
  <c r="C50" i="3"/>
  <c r="C89" i="3" s="1"/>
  <c r="M50" i="3"/>
  <c r="P50" i="3"/>
  <c r="G50" i="3"/>
  <c r="I50" i="3"/>
  <c r="Q50" i="3"/>
  <c r="Q89" i="3" s="1"/>
  <c r="J50" i="3"/>
  <c r="N50" i="3"/>
  <c r="B50" i="3"/>
  <c r="B89" i="3" s="1"/>
  <c r="O50" i="3"/>
  <c r="L50" i="3"/>
  <c r="R50" i="3"/>
  <c r="R89" i="3" s="1"/>
  <c r="R111" i="3" s="1"/>
  <c r="AF14" i="4" s="1"/>
  <c r="AF33" i="4" s="1"/>
  <c r="AF51" i="4" s="1"/>
  <c r="F50" i="3"/>
  <c r="D50" i="3"/>
  <c r="I87" i="3"/>
  <c r="N66" i="3"/>
  <c r="B66" i="3"/>
  <c r="Q66" i="3"/>
  <c r="E66" i="3"/>
  <c r="L66" i="3"/>
  <c r="O66" i="3"/>
  <c r="M66" i="3"/>
  <c r="P66" i="3"/>
  <c r="K66" i="3"/>
  <c r="C66" i="3"/>
  <c r="R66" i="3"/>
  <c r="D66" i="3"/>
  <c r="F66" i="3"/>
  <c r="G66" i="3"/>
  <c r="J66" i="3"/>
  <c r="I66" i="3"/>
  <c r="H66" i="3"/>
  <c r="F45" i="3"/>
  <c r="J45" i="3"/>
  <c r="I45" i="3"/>
  <c r="E45" i="3"/>
  <c r="D45" i="3"/>
  <c r="K45" i="3"/>
  <c r="B45" i="3"/>
  <c r="B84" i="3" s="1"/>
  <c r="Q45" i="3"/>
  <c r="Q84" i="3" s="1"/>
  <c r="N45" i="3"/>
  <c r="G45" i="3"/>
  <c r="H45" i="3"/>
  <c r="C45" i="3"/>
  <c r="C84" i="3" s="1"/>
  <c r="O45" i="3"/>
  <c r="M45" i="3"/>
  <c r="P45" i="3"/>
  <c r="L45" i="3"/>
  <c r="R45" i="3"/>
  <c r="R84" i="3" s="1"/>
  <c r="R106" i="3" s="1"/>
  <c r="AF9" i="4" s="1"/>
  <c r="AF28" i="4" s="1"/>
  <c r="AF46" i="4" s="1"/>
  <c r="O92" i="3"/>
  <c r="B65" i="3"/>
  <c r="N65" i="3"/>
  <c r="R65" i="3"/>
  <c r="P65" i="3"/>
  <c r="D65" i="3"/>
  <c r="J65" i="3"/>
  <c r="K65" i="3"/>
  <c r="Q65" i="3"/>
  <c r="G65" i="3"/>
  <c r="E65" i="3"/>
  <c r="H65" i="3"/>
  <c r="F65" i="3"/>
  <c r="O65" i="3"/>
  <c r="L65" i="3"/>
  <c r="I65" i="3"/>
  <c r="C65" i="3"/>
  <c r="M65" i="3"/>
  <c r="B44" i="3"/>
  <c r="B83" i="3" s="1"/>
  <c r="C44" i="3"/>
  <c r="C83" i="3" s="1"/>
  <c r="N44" i="3"/>
  <c r="R44" i="3"/>
  <c r="R83" i="3" s="1"/>
  <c r="R105" i="3" s="1"/>
  <c r="AF8" i="4" s="1"/>
  <c r="AF27" i="4" s="1"/>
  <c r="AF45" i="4" s="1"/>
  <c r="D44" i="3"/>
  <c r="I44" i="3"/>
  <c r="J44" i="3"/>
  <c r="E44" i="3"/>
  <c r="P44" i="3"/>
  <c r="O44" i="3"/>
  <c r="H44" i="3"/>
  <c r="F44" i="3"/>
  <c r="Q44" i="3"/>
  <c r="Q83" i="3" s="1"/>
  <c r="G44" i="3"/>
  <c r="K44" i="3"/>
  <c r="L44" i="3"/>
  <c r="M44" i="3"/>
  <c r="L90" i="3"/>
  <c r="M91" i="3"/>
  <c r="G87" i="3"/>
  <c r="P90" i="3"/>
  <c r="E91" i="3"/>
  <c r="N82" i="3"/>
  <c r="D92" i="3"/>
  <c r="M82" i="3"/>
  <c r="P87" i="3"/>
  <c r="J87" i="3"/>
  <c r="G92" i="3"/>
  <c r="E92" i="3"/>
  <c r="E85" i="3"/>
  <c r="AI28" i="3"/>
  <c r="AI46" i="3" s="1"/>
  <c r="X29" i="3"/>
  <c r="X47" i="3" s="1"/>
  <c r="AI29" i="3"/>
  <c r="AI47" i="3" s="1"/>
  <c r="AI25" i="3"/>
  <c r="AI43" i="3" s="1"/>
  <c r="W27" i="3"/>
  <c r="W45" i="3" s="1"/>
  <c r="T27" i="3"/>
  <c r="T29" i="3"/>
  <c r="U63" i="1"/>
  <c r="U159" i="1" s="1"/>
  <c r="AD128" i="1" s="1"/>
  <c r="W28" i="3"/>
  <c r="W46" i="3" s="1"/>
  <c r="B107" i="3" s="1"/>
  <c r="P10" i="4" s="1"/>
  <c r="P62" i="1"/>
  <c r="AJ25" i="3"/>
  <c r="AJ43" i="3" s="1"/>
  <c r="K15" i="3"/>
  <c r="AF33" i="3" s="1"/>
  <c r="F17" i="3"/>
  <c r="AA35" i="3" s="1"/>
  <c r="X28" i="3"/>
  <c r="T57" i="1"/>
  <c r="T119" i="1" s="1"/>
  <c r="AC106" i="1" s="1"/>
  <c r="S79" i="1"/>
  <c r="Y96" i="1" s="1"/>
  <c r="X25" i="3"/>
  <c r="X43" i="3" s="1"/>
  <c r="C104" i="3" s="1"/>
  <c r="Q7" i="4" s="1"/>
  <c r="Q26" i="4" s="1"/>
  <c r="Q44" i="4" s="1"/>
  <c r="S57" i="1"/>
  <c r="S153" i="1" s="1"/>
  <c r="AD90" i="1" s="1"/>
  <c r="W32" i="3"/>
  <c r="W50" i="3" s="1"/>
  <c r="U79" i="1"/>
  <c r="Y128" i="1" s="1"/>
  <c r="AI27" i="3"/>
  <c r="AI45" i="3" s="1"/>
  <c r="U143" i="1"/>
  <c r="AA128" i="1" s="1"/>
  <c r="F15" i="3"/>
  <c r="AA15" i="3" s="1"/>
  <c r="AH27" i="3"/>
  <c r="AH45" i="3" s="1"/>
  <c r="X31" i="3"/>
  <c r="X49" i="3" s="1"/>
  <c r="W29" i="3"/>
  <c r="W47" i="3" s="1"/>
  <c r="AJ31" i="3"/>
  <c r="AJ49" i="3" s="1"/>
  <c r="X24" i="3"/>
  <c r="X42" i="3" s="1"/>
  <c r="C103" i="3" s="1"/>
  <c r="Q6" i="4" s="1"/>
  <c r="AI31" i="3"/>
  <c r="AI49" i="3" s="1"/>
  <c r="W24" i="3"/>
  <c r="W42" i="3" s="1"/>
  <c r="B103" i="3" s="1"/>
  <c r="P6" i="4" s="1"/>
  <c r="AH24" i="3"/>
  <c r="AH42" i="3" s="1"/>
  <c r="AI24" i="3"/>
  <c r="AI42" i="3" s="1"/>
  <c r="W26" i="3"/>
  <c r="W44" i="3" s="1"/>
  <c r="AI26" i="3"/>
  <c r="AI44" i="3" s="1"/>
  <c r="AH31" i="3"/>
  <c r="AH49" i="3" s="1"/>
  <c r="W31" i="3"/>
  <c r="W49" i="3" s="1"/>
  <c r="X32" i="3"/>
  <c r="X50" i="3" s="1"/>
  <c r="AF34" i="3"/>
  <c r="AF16" i="3"/>
  <c r="AD15" i="3"/>
  <c r="AD33" i="3"/>
  <c r="AB16" i="3"/>
  <c r="AB34" i="3"/>
  <c r="AC12" i="3"/>
  <c r="AC30" i="3"/>
  <c r="AE12" i="3"/>
  <c r="AE30" i="3"/>
  <c r="AA12" i="3"/>
  <c r="AA30" i="3"/>
  <c r="S141" i="1"/>
  <c r="AA94" i="1" s="1"/>
  <c r="S108" i="1"/>
  <c r="Z94" i="1" s="1"/>
  <c r="S77" i="1"/>
  <c r="Y94" i="1" s="1"/>
  <c r="W15" i="3"/>
  <c r="W33" i="3"/>
  <c r="AI15" i="3"/>
  <c r="AI33" i="3"/>
  <c r="AJ29" i="3"/>
  <c r="AJ47" i="3" s="1"/>
  <c r="X17" i="3"/>
  <c r="X35" i="3"/>
  <c r="Z13" i="3"/>
  <c r="Z31" i="3"/>
  <c r="Y9" i="3"/>
  <c r="Y27" i="3"/>
  <c r="AJ32" i="3"/>
  <c r="AJ50" i="3" s="1"/>
  <c r="W16" i="3"/>
  <c r="W34" i="3"/>
  <c r="AH34" i="3"/>
  <c r="AH16" i="3"/>
  <c r="AJ15" i="3"/>
  <c r="AJ33" i="3"/>
  <c r="Y17" i="3"/>
  <c r="Y35" i="3"/>
  <c r="S135" i="1"/>
  <c r="AA88" i="1" s="1"/>
  <c r="S71" i="1"/>
  <c r="Y88" i="1" s="1"/>
  <c r="S102" i="1"/>
  <c r="Z88" i="1" s="1"/>
  <c r="Z29" i="3"/>
  <c r="Z11" i="3"/>
  <c r="X26" i="3"/>
  <c r="X44" i="3" s="1"/>
  <c r="Z10" i="3"/>
  <c r="Z28" i="3"/>
  <c r="AJ16" i="3"/>
  <c r="AJ34" i="3"/>
  <c r="AH17" i="3"/>
  <c r="AH35" i="3"/>
  <c r="AH29" i="3"/>
  <c r="AH47" i="3" s="1"/>
  <c r="S37" i="1"/>
  <c r="J7" i="3"/>
  <c r="J6" i="3"/>
  <c r="J8" i="3"/>
  <c r="J13" i="3"/>
  <c r="J11" i="3"/>
  <c r="J14" i="3"/>
  <c r="J10" i="3"/>
  <c r="J9" i="3"/>
  <c r="S139" i="1"/>
  <c r="AA92" i="1" s="1"/>
  <c r="S75" i="1"/>
  <c r="Y92" i="1" s="1"/>
  <c r="S106" i="1"/>
  <c r="Z92" i="1" s="1"/>
  <c r="AH12" i="3"/>
  <c r="AH30" i="3"/>
  <c r="U37" i="1"/>
  <c r="L11" i="3"/>
  <c r="L14" i="3"/>
  <c r="L13" i="3"/>
  <c r="L9" i="3"/>
  <c r="L6" i="3"/>
  <c r="L8" i="3"/>
  <c r="L7" i="3"/>
  <c r="L10" i="3"/>
  <c r="R37" i="1"/>
  <c r="I6" i="3"/>
  <c r="I13" i="3"/>
  <c r="I8" i="3"/>
  <c r="I14" i="3"/>
  <c r="I11" i="3"/>
  <c r="I7" i="3"/>
  <c r="I10" i="3"/>
  <c r="I9" i="3"/>
  <c r="S54" i="1"/>
  <c r="S150" i="1" s="1"/>
  <c r="AD87" i="1" s="1"/>
  <c r="S140" i="1"/>
  <c r="AA93" i="1" s="1"/>
  <c r="S76" i="1"/>
  <c r="Y93" i="1" s="1"/>
  <c r="S107" i="1"/>
  <c r="Z93" i="1" s="1"/>
  <c r="T33" i="3"/>
  <c r="O37" i="1"/>
  <c r="O68" i="1" s="1"/>
  <c r="Y21" i="1" s="1"/>
  <c r="F11" i="3"/>
  <c r="F7" i="3"/>
  <c r="F10" i="3"/>
  <c r="F6" i="3"/>
  <c r="F13" i="3"/>
  <c r="F9" i="3"/>
  <c r="F8" i="3"/>
  <c r="F14" i="3"/>
  <c r="T59" i="1"/>
  <c r="X15" i="3"/>
  <c r="X33" i="3"/>
  <c r="J15" i="3"/>
  <c r="AJ17" i="3"/>
  <c r="AJ35" i="3"/>
  <c r="L17" i="3"/>
  <c r="Z25" i="3"/>
  <c r="Z7" i="3"/>
  <c r="AI32" i="3"/>
  <c r="AI50" i="3" s="1"/>
  <c r="AH32" i="3"/>
  <c r="AH50" i="3" s="1"/>
  <c r="L16" i="3"/>
  <c r="I16" i="3"/>
  <c r="Z16" i="3"/>
  <c r="Z34" i="3"/>
  <c r="S134" i="1"/>
  <c r="AA87" i="1" s="1"/>
  <c r="S101" i="1"/>
  <c r="Z87" i="1" s="1"/>
  <c r="S70" i="1"/>
  <c r="Y87" i="1" s="1"/>
  <c r="Q37" i="1"/>
  <c r="Q132" i="1" s="1"/>
  <c r="AA53" i="1" s="1"/>
  <c r="H14" i="3"/>
  <c r="H11" i="3"/>
  <c r="H7" i="3"/>
  <c r="H9" i="3"/>
  <c r="H8" i="3"/>
  <c r="H10" i="3"/>
  <c r="H13" i="3"/>
  <c r="H6" i="3"/>
  <c r="U57" i="1"/>
  <c r="U119" i="1" s="1"/>
  <c r="AC122" i="1" s="1"/>
  <c r="T37" i="1"/>
  <c r="K9" i="3"/>
  <c r="K11" i="3"/>
  <c r="K10" i="3"/>
  <c r="K6" i="3"/>
  <c r="K14" i="3"/>
  <c r="K7" i="3"/>
  <c r="K8" i="3"/>
  <c r="K13" i="3"/>
  <c r="Z15" i="3"/>
  <c r="Z33" i="3"/>
  <c r="H15" i="3"/>
  <c r="Z14" i="3"/>
  <c r="Z32" i="3"/>
  <c r="Y26" i="3"/>
  <c r="Y44" i="3" s="1"/>
  <c r="W35" i="3"/>
  <c r="W17" i="3"/>
  <c r="T35" i="3"/>
  <c r="S136" i="1"/>
  <c r="AA89" i="1" s="1"/>
  <c r="S103" i="1"/>
  <c r="Z89" i="1" s="1"/>
  <c r="S72" i="1"/>
  <c r="Y89" i="1" s="1"/>
  <c r="AJ24" i="3"/>
  <c r="AJ42" i="3" s="1"/>
  <c r="O103" i="3" s="1"/>
  <c r="AC6" i="4" s="1"/>
  <c r="T34" i="3"/>
  <c r="P37" i="1"/>
  <c r="P68" i="1" s="1"/>
  <c r="Y37" i="1" s="1"/>
  <c r="G11" i="3"/>
  <c r="G13" i="3"/>
  <c r="G9" i="3"/>
  <c r="G8" i="3"/>
  <c r="G10" i="3"/>
  <c r="G6" i="3"/>
  <c r="G14" i="3"/>
  <c r="G7" i="3"/>
  <c r="Y15" i="3"/>
  <c r="Y33" i="3"/>
  <c r="G15" i="3"/>
  <c r="S138" i="1"/>
  <c r="AA91" i="1" s="1"/>
  <c r="S74" i="1"/>
  <c r="Y91" i="1" s="1"/>
  <c r="S105" i="1"/>
  <c r="Z91" i="1" s="1"/>
  <c r="AH28" i="3"/>
  <c r="AH46" i="3" s="1"/>
  <c r="M107" i="3" s="1"/>
  <c r="AA10" i="4" s="1"/>
  <c r="AA29" i="4" s="1"/>
  <c r="AA47" i="4" s="1"/>
  <c r="Y10" i="3"/>
  <c r="Y28" i="3"/>
  <c r="Y32" i="3"/>
  <c r="Y50" i="3" s="1"/>
  <c r="I12" i="3"/>
  <c r="J16" i="3"/>
  <c r="I17" i="3"/>
  <c r="AJ12" i="3"/>
  <c r="AJ30" i="3"/>
  <c r="G12" i="3"/>
  <c r="X16" i="3"/>
  <c r="X34" i="3"/>
  <c r="H16" i="3"/>
  <c r="Y31" i="3"/>
  <c r="Y13" i="3"/>
  <c r="S133" i="1"/>
  <c r="AA86" i="1" s="1"/>
  <c r="S69" i="1"/>
  <c r="Y86" i="1" s="1"/>
  <c r="S100" i="1"/>
  <c r="Z86" i="1" s="1"/>
  <c r="AH26" i="3"/>
  <c r="AH44" i="3" s="1"/>
  <c r="Z6" i="3"/>
  <c r="Z24" i="3"/>
  <c r="Y12" i="3"/>
  <c r="Y30" i="3"/>
  <c r="Z12" i="3"/>
  <c r="Z30" i="3"/>
  <c r="Z9" i="3"/>
  <c r="Z27" i="3"/>
  <c r="AH33" i="3"/>
  <c r="AH15" i="3"/>
  <c r="Y29" i="3"/>
  <c r="Y11" i="3"/>
  <c r="AJ28" i="3"/>
  <c r="AJ46" i="3" s="1"/>
  <c r="L12" i="3"/>
  <c r="AI17" i="3"/>
  <c r="AI35" i="3"/>
  <c r="Y6" i="3"/>
  <c r="Y24" i="3"/>
  <c r="Y7" i="3"/>
  <c r="Y25" i="3"/>
  <c r="K12" i="3"/>
  <c r="W12" i="3"/>
  <c r="W30" i="3"/>
  <c r="AI16" i="3"/>
  <c r="AI34" i="3"/>
  <c r="F16" i="3"/>
  <c r="L15" i="3"/>
  <c r="H17" i="3"/>
  <c r="K17" i="3"/>
  <c r="AJ27" i="3"/>
  <c r="AJ45" i="3" s="1"/>
  <c r="X46" i="3"/>
  <c r="C107" i="3" s="1"/>
  <c r="Q10" i="4" s="1"/>
  <c r="Q29" i="4" s="1"/>
  <c r="Q47" i="4" s="1"/>
  <c r="X27" i="3"/>
  <c r="X45" i="3" s="1"/>
  <c r="W25" i="3"/>
  <c r="W43" i="3" s="1"/>
  <c r="B104" i="3" s="1"/>
  <c r="P7" i="4" s="1"/>
  <c r="AH25" i="3"/>
  <c r="AH43" i="3" s="1"/>
  <c r="R48" i="1"/>
  <c r="R63" i="1"/>
  <c r="T30" i="3"/>
  <c r="Z35" i="3"/>
  <c r="Z17" i="3"/>
  <c r="J17" i="3"/>
  <c r="G17" i="3"/>
  <c r="S137" i="1"/>
  <c r="AA90" i="1" s="1"/>
  <c r="S73" i="1"/>
  <c r="Y90" i="1" s="1"/>
  <c r="S104" i="1"/>
  <c r="Z90" i="1" s="1"/>
  <c r="AJ26" i="3"/>
  <c r="AJ44" i="3" s="1"/>
  <c r="S142" i="1"/>
  <c r="AA95" i="1" s="1"/>
  <c r="S109" i="1"/>
  <c r="Z95" i="1" s="1"/>
  <c r="S78" i="1"/>
  <c r="Y95" i="1" s="1"/>
  <c r="X12" i="3"/>
  <c r="X30" i="3"/>
  <c r="AI12" i="3"/>
  <c r="AI30" i="3"/>
  <c r="Y16" i="3"/>
  <c r="Y34" i="3"/>
  <c r="Z26" i="3"/>
  <c r="Z44" i="3" s="1"/>
  <c r="Q140" i="1"/>
  <c r="AA61" i="1" s="1"/>
  <c r="Q107" i="1"/>
  <c r="Z61" i="1" s="1"/>
  <c r="Q76" i="1"/>
  <c r="Y61" i="1" s="1"/>
  <c r="P136" i="1"/>
  <c r="AA41" i="1" s="1"/>
  <c r="P103" i="1"/>
  <c r="Z41" i="1" s="1"/>
  <c r="P72" i="1"/>
  <c r="Y41" i="1" s="1"/>
  <c r="O132" i="1"/>
  <c r="AA21" i="1" s="1"/>
  <c r="O99" i="1"/>
  <c r="Z21" i="1" s="1"/>
  <c r="U138" i="1"/>
  <c r="AA123" i="1" s="1"/>
  <c r="U105" i="1"/>
  <c r="Z123" i="1" s="1"/>
  <c r="U74" i="1"/>
  <c r="Y123" i="1" s="1"/>
  <c r="P141" i="1"/>
  <c r="AA46" i="1" s="1"/>
  <c r="P108" i="1"/>
  <c r="Z46" i="1" s="1"/>
  <c r="P77" i="1"/>
  <c r="Y46" i="1" s="1"/>
  <c r="Q139" i="1"/>
  <c r="AA60" i="1" s="1"/>
  <c r="Q106" i="1"/>
  <c r="Z60" i="1" s="1"/>
  <c r="Q75" i="1"/>
  <c r="Y60" i="1" s="1"/>
  <c r="P133" i="1"/>
  <c r="AA38" i="1" s="1"/>
  <c r="P100" i="1"/>
  <c r="Z38" i="1" s="1"/>
  <c r="P69" i="1"/>
  <c r="Y38" i="1" s="1"/>
  <c r="Q142" i="1"/>
  <c r="AA63" i="1" s="1"/>
  <c r="Q109" i="1"/>
  <c r="Z63" i="1" s="1"/>
  <c r="Q78" i="1"/>
  <c r="Y63" i="1" s="1"/>
  <c r="U132" i="1"/>
  <c r="AA117" i="1" s="1"/>
  <c r="U68" i="1"/>
  <c r="Y117" i="1" s="1"/>
  <c r="U99" i="1"/>
  <c r="Z117" i="1" s="1"/>
  <c r="U142" i="1"/>
  <c r="AA127" i="1" s="1"/>
  <c r="U78" i="1"/>
  <c r="Y127" i="1" s="1"/>
  <c r="U109" i="1"/>
  <c r="Z127" i="1" s="1"/>
  <c r="R141" i="1"/>
  <c r="AA78" i="1" s="1"/>
  <c r="R77" i="1"/>
  <c r="Y78" i="1" s="1"/>
  <c r="R108" i="1"/>
  <c r="Z78" i="1" s="1"/>
  <c r="O69" i="1"/>
  <c r="Y22" i="1" s="1"/>
  <c r="O133" i="1"/>
  <c r="AA22" i="1" s="1"/>
  <c r="O100" i="1"/>
  <c r="Z22" i="1" s="1"/>
  <c r="R136" i="1"/>
  <c r="AA73" i="1" s="1"/>
  <c r="R103" i="1"/>
  <c r="Z73" i="1" s="1"/>
  <c r="R72" i="1"/>
  <c r="Y73" i="1" s="1"/>
  <c r="R139" i="1"/>
  <c r="AA76" i="1" s="1"/>
  <c r="R106" i="1"/>
  <c r="Z76" i="1" s="1"/>
  <c r="R75" i="1"/>
  <c r="Y76" i="1" s="1"/>
  <c r="R138" i="1"/>
  <c r="AA75" i="1" s="1"/>
  <c r="R105" i="1"/>
  <c r="Z75" i="1" s="1"/>
  <c r="R74" i="1"/>
  <c r="Y75" i="1" s="1"/>
  <c r="T155" i="1"/>
  <c r="AD108" i="1" s="1"/>
  <c r="T121" i="1"/>
  <c r="AC108" i="1" s="1"/>
  <c r="T91" i="1"/>
  <c r="AB108" i="1" s="1"/>
  <c r="P132" i="1"/>
  <c r="AA37" i="1" s="1"/>
  <c r="R134" i="1"/>
  <c r="AA71" i="1" s="1"/>
  <c r="R101" i="1"/>
  <c r="Z71" i="1" s="1"/>
  <c r="R70" i="1"/>
  <c r="Y71" i="1" s="1"/>
  <c r="R132" i="1"/>
  <c r="AA69" i="1" s="1"/>
  <c r="R68" i="1"/>
  <c r="Y69" i="1" s="1"/>
  <c r="R99" i="1"/>
  <c r="Z69" i="1" s="1"/>
  <c r="O73" i="1"/>
  <c r="Y26" i="1" s="1"/>
  <c r="O137" i="1"/>
  <c r="AA26" i="1" s="1"/>
  <c r="O104" i="1"/>
  <c r="Z26" i="1" s="1"/>
  <c r="P138" i="1"/>
  <c r="AA43" i="1" s="1"/>
  <c r="P105" i="1"/>
  <c r="Z43" i="1" s="1"/>
  <c r="P74" i="1"/>
  <c r="Y43" i="1" s="1"/>
  <c r="O71" i="1"/>
  <c r="Y24" i="1" s="1"/>
  <c r="O135" i="1"/>
  <c r="AA24" i="1" s="1"/>
  <c r="O102" i="1"/>
  <c r="Z24" i="1" s="1"/>
  <c r="U133" i="1"/>
  <c r="AA118" i="1" s="1"/>
  <c r="U69" i="1"/>
  <c r="Y118" i="1" s="1"/>
  <c r="U100" i="1"/>
  <c r="Z118" i="1" s="1"/>
  <c r="T137" i="1"/>
  <c r="AA106" i="1" s="1"/>
  <c r="T104" i="1"/>
  <c r="Z106" i="1" s="1"/>
  <c r="T73" i="1"/>
  <c r="Y106" i="1" s="1"/>
  <c r="O75" i="1"/>
  <c r="Y28" i="1" s="1"/>
  <c r="O139" i="1"/>
  <c r="AA28" i="1" s="1"/>
  <c r="O106" i="1"/>
  <c r="Z28" i="1" s="1"/>
  <c r="Q136" i="1"/>
  <c r="AA57" i="1" s="1"/>
  <c r="Q103" i="1"/>
  <c r="Z57" i="1" s="1"/>
  <c r="Q72" i="1"/>
  <c r="Y57" i="1" s="1"/>
  <c r="P140" i="1"/>
  <c r="AA45" i="1" s="1"/>
  <c r="P107" i="1"/>
  <c r="Z45" i="1" s="1"/>
  <c r="P76" i="1"/>
  <c r="Y45" i="1" s="1"/>
  <c r="Q134" i="1"/>
  <c r="AA55" i="1" s="1"/>
  <c r="Q101" i="1"/>
  <c r="Z55" i="1" s="1"/>
  <c r="Q70" i="1"/>
  <c r="Y55" i="1" s="1"/>
  <c r="Q153" i="1"/>
  <c r="AD58" i="1" s="1"/>
  <c r="Q119" i="1"/>
  <c r="AC58" i="1" s="1"/>
  <c r="Q89" i="1"/>
  <c r="AB58" i="1" s="1"/>
  <c r="R133" i="1"/>
  <c r="AA70" i="1" s="1"/>
  <c r="R69" i="1"/>
  <c r="Y70" i="1" s="1"/>
  <c r="R100" i="1"/>
  <c r="Z70" i="1" s="1"/>
  <c r="T153" i="1"/>
  <c r="AD106" i="1" s="1"/>
  <c r="T89" i="1"/>
  <c r="AB106" i="1" s="1"/>
  <c r="P158" i="1"/>
  <c r="AD47" i="1" s="1"/>
  <c r="P94" i="1"/>
  <c r="AB47" i="1" s="1"/>
  <c r="P124" i="1"/>
  <c r="AC47" i="1" s="1"/>
  <c r="P135" i="1"/>
  <c r="AA40" i="1" s="1"/>
  <c r="P71" i="1"/>
  <c r="Y40" i="1" s="1"/>
  <c r="P102" i="1"/>
  <c r="Z40" i="1" s="1"/>
  <c r="T133" i="1"/>
  <c r="AA102" i="1" s="1"/>
  <c r="T69" i="1"/>
  <c r="Y102" i="1" s="1"/>
  <c r="T100" i="1"/>
  <c r="Z102" i="1" s="1"/>
  <c r="U137" i="1"/>
  <c r="AA122" i="1" s="1"/>
  <c r="U104" i="1"/>
  <c r="Z122" i="1" s="1"/>
  <c r="U73" i="1"/>
  <c r="Y122" i="1" s="1"/>
  <c r="T139" i="1"/>
  <c r="AA108" i="1" s="1"/>
  <c r="T75" i="1"/>
  <c r="Y108" i="1" s="1"/>
  <c r="T106" i="1"/>
  <c r="Z108" i="1" s="1"/>
  <c r="U140" i="1"/>
  <c r="AA125" i="1" s="1"/>
  <c r="U76" i="1"/>
  <c r="Y125" i="1" s="1"/>
  <c r="U107" i="1"/>
  <c r="Z125" i="1" s="1"/>
  <c r="P137" i="1"/>
  <c r="AA42" i="1" s="1"/>
  <c r="P73" i="1"/>
  <c r="Y42" i="1" s="1"/>
  <c r="P104" i="1"/>
  <c r="Z42" i="1" s="1"/>
  <c r="O74" i="1"/>
  <c r="Y27" i="1" s="1"/>
  <c r="O138" i="1"/>
  <c r="AA27" i="1" s="1"/>
  <c r="O105" i="1"/>
  <c r="Z27" i="1" s="1"/>
  <c r="R135" i="1"/>
  <c r="AA72" i="1" s="1"/>
  <c r="R71" i="1"/>
  <c r="Y72" i="1" s="1"/>
  <c r="R102" i="1"/>
  <c r="Z72" i="1" s="1"/>
  <c r="T140" i="1"/>
  <c r="AA109" i="1" s="1"/>
  <c r="T107" i="1"/>
  <c r="Z109" i="1" s="1"/>
  <c r="T76" i="1"/>
  <c r="Y109" i="1" s="1"/>
  <c r="T158" i="1"/>
  <c r="AD111" i="1" s="1"/>
  <c r="T94" i="1"/>
  <c r="AB111" i="1" s="1"/>
  <c r="T124" i="1"/>
  <c r="AC111" i="1" s="1"/>
  <c r="O72" i="1"/>
  <c r="Y25" i="1" s="1"/>
  <c r="O136" i="1"/>
  <c r="AA25" i="1" s="1"/>
  <c r="O103" i="1"/>
  <c r="Z25" i="1" s="1"/>
  <c r="Q135" i="1"/>
  <c r="AA56" i="1" s="1"/>
  <c r="Q71" i="1"/>
  <c r="Y56" i="1" s="1"/>
  <c r="Q102" i="1"/>
  <c r="Z56" i="1" s="1"/>
  <c r="O77" i="1"/>
  <c r="Y30" i="1" s="1"/>
  <c r="O141" i="1"/>
  <c r="AA30" i="1" s="1"/>
  <c r="O108" i="1"/>
  <c r="Z30" i="1" s="1"/>
  <c r="O70" i="1"/>
  <c r="Y23" i="1" s="1"/>
  <c r="O134" i="1"/>
  <c r="AA23" i="1" s="1"/>
  <c r="O101" i="1"/>
  <c r="Z23" i="1" s="1"/>
  <c r="T132" i="1"/>
  <c r="AA101" i="1" s="1"/>
  <c r="T68" i="1"/>
  <c r="Y101" i="1" s="1"/>
  <c r="T99" i="1"/>
  <c r="Z101" i="1" s="1"/>
  <c r="U136" i="1"/>
  <c r="AA121" i="1" s="1"/>
  <c r="U103" i="1"/>
  <c r="Z121" i="1" s="1"/>
  <c r="U72" i="1"/>
  <c r="Y121" i="1" s="1"/>
  <c r="Q141" i="1"/>
  <c r="AA62" i="1" s="1"/>
  <c r="Q77" i="1"/>
  <c r="Y62" i="1" s="1"/>
  <c r="Q108" i="1"/>
  <c r="Z62" i="1" s="1"/>
  <c r="T141" i="1"/>
  <c r="AA110" i="1" s="1"/>
  <c r="T77" i="1"/>
  <c r="Y110" i="1" s="1"/>
  <c r="T108" i="1"/>
  <c r="Z110" i="1" s="1"/>
  <c r="P139" i="1"/>
  <c r="AA44" i="1" s="1"/>
  <c r="P75" i="1"/>
  <c r="Y44" i="1" s="1"/>
  <c r="P106" i="1"/>
  <c r="Z44" i="1" s="1"/>
  <c r="T138" i="1"/>
  <c r="AA107" i="1" s="1"/>
  <c r="T105" i="1"/>
  <c r="Z107" i="1" s="1"/>
  <c r="T74" i="1"/>
  <c r="Y107" i="1" s="1"/>
  <c r="U150" i="1"/>
  <c r="AD119" i="1" s="1"/>
  <c r="U86" i="1"/>
  <c r="AB119" i="1" s="1"/>
  <c r="U116" i="1"/>
  <c r="AC119" i="1" s="1"/>
  <c r="U135" i="1"/>
  <c r="AA120" i="1" s="1"/>
  <c r="U71" i="1"/>
  <c r="Y120" i="1" s="1"/>
  <c r="U102" i="1"/>
  <c r="Z120" i="1" s="1"/>
  <c r="Q133" i="1"/>
  <c r="AA54" i="1" s="1"/>
  <c r="Q69" i="1"/>
  <c r="Y54" i="1" s="1"/>
  <c r="Q100" i="1"/>
  <c r="Z54" i="1" s="1"/>
  <c r="P142" i="1"/>
  <c r="AA47" i="1" s="1"/>
  <c r="P109" i="1"/>
  <c r="Z47" i="1" s="1"/>
  <c r="P78" i="1"/>
  <c r="Y47" i="1" s="1"/>
  <c r="O78" i="1"/>
  <c r="Y31" i="1" s="1"/>
  <c r="O142" i="1"/>
  <c r="AA31" i="1" s="1"/>
  <c r="O109" i="1"/>
  <c r="Z31" i="1" s="1"/>
  <c r="Q138" i="1"/>
  <c r="AA59" i="1" s="1"/>
  <c r="Q105" i="1"/>
  <c r="Z59" i="1" s="1"/>
  <c r="Q74" i="1"/>
  <c r="Y59" i="1" s="1"/>
  <c r="T135" i="1"/>
  <c r="AA104" i="1" s="1"/>
  <c r="T71" i="1"/>
  <c r="Y104" i="1" s="1"/>
  <c r="T102" i="1"/>
  <c r="Z104" i="1" s="1"/>
  <c r="O76" i="1"/>
  <c r="Y29" i="1" s="1"/>
  <c r="O140" i="1"/>
  <c r="AA29" i="1" s="1"/>
  <c r="O107" i="1"/>
  <c r="Z29" i="1" s="1"/>
  <c r="R137" i="1"/>
  <c r="AA74" i="1" s="1"/>
  <c r="R73" i="1"/>
  <c r="Y74" i="1" s="1"/>
  <c r="R104" i="1"/>
  <c r="Z74" i="1" s="1"/>
  <c r="T136" i="1"/>
  <c r="AA105" i="1" s="1"/>
  <c r="T103" i="1"/>
  <c r="Z105" i="1" s="1"/>
  <c r="T72" i="1"/>
  <c r="Y105" i="1" s="1"/>
  <c r="R142" i="1"/>
  <c r="AA79" i="1" s="1"/>
  <c r="R78" i="1"/>
  <c r="Y79" i="1" s="1"/>
  <c r="R109" i="1"/>
  <c r="Z79" i="1" s="1"/>
  <c r="Q99" i="1"/>
  <c r="Z53" i="1" s="1"/>
  <c r="T150" i="1"/>
  <c r="AD103" i="1" s="1"/>
  <c r="T86" i="1"/>
  <c r="AB103" i="1" s="1"/>
  <c r="T116" i="1"/>
  <c r="AC103" i="1" s="1"/>
  <c r="U141" i="1"/>
  <c r="AA126" i="1" s="1"/>
  <c r="U108" i="1"/>
  <c r="Z126" i="1" s="1"/>
  <c r="U77" i="1"/>
  <c r="Y126" i="1" s="1"/>
  <c r="R140" i="1"/>
  <c r="AA77" i="1" s="1"/>
  <c r="R107" i="1"/>
  <c r="Z77" i="1" s="1"/>
  <c r="R76" i="1"/>
  <c r="Y77" i="1" s="1"/>
  <c r="U139" i="1"/>
  <c r="AA124" i="1" s="1"/>
  <c r="U75" i="1"/>
  <c r="Y124" i="1" s="1"/>
  <c r="U106" i="1"/>
  <c r="Z124" i="1" s="1"/>
  <c r="P134" i="1"/>
  <c r="AA39" i="1" s="1"/>
  <c r="P70" i="1"/>
  <c r="Y39" i="1" s="1"/>
  <c r="P101" i="1"/>
  <c r="Z39" i="1" s="1"/>
  <c r="S158" i="1"/>
  <c r="AD95" i="1" s="1"/>
  <c r="S124" i="1"/>
  <c r="AC95" i="1" s="1"/>
  <c r="S94" i="1"/>
  <c r="AB95" i="1" s="1"/>
  <c r="O143" i="1"/>
  <c r="AA32" i="1" s="1"/>
  <c r="O110" i="1"/>
  <c r="Z32" i="1" s="1"/>
  <c r="U125" i="1"/>
  <c r="AC128" i="1" s="1"/>
  <c r="U95" i="1"/>
  <c r="AB128" i="1" s="1"/>
  <c r="T125" i="1"/>
  <c r="AC112" i="1" s="1"/>
  <c r="T95" i="1"/>
  <c r="AB112" i="1" s="1"/>
  <c r="P95" i="1"/>
  <c r="AB48" i="1" s="1"/>
  <c r="P125" i="1"/>
  <c r="AC48" i="1" s="1"/>
  <c r="S125" i="1"/>
  <c r="AC96" i="1" s="1"/>
  <c r="S95" i="1"/>
  <c r="AB96" i="1" s="1"/>
  <c r="Q125" i="1"/>
  <c r="AC64" i="1" s="1"/>
  <c r="Q95" i="1"/>
  <c r="AB64" i="1" s="1"/>
  <c r="O95" i="1"/>
  <c r="AB32" i="1" s="1"/>
  <c r="O125" i="1"/>
  <c r="AC32" i="1" s="1"/>
  <c r="R56" i="1"/>
  <c r="R54" i="1"/>
  <c r="R59" i="1"/>
  <c r="O59" i="1"/>
  <c r="Q56" i="1"/>
  <c r="U59" i="1"/>
  <c r="T56" i="1"/>
  <c r="Q59" i="1"/>
  <c r="U56" i="1"/>
  <c r="R57" i="1"/>
  <c r="P56" i="1"/>
  <c r="P57" i="1"/>
  <c r="O56" i="1"/>
  <c r="P54" i="1"/>
  <c r="P59" i="1"/>
  <c r="O54" i="1"/>
  <c r="U58" i="1"/>
  <c r="Q54" i="1"/>
  <c r="S59" i="1"/>
  <c r="S56" i="1"/>
  <c r="O57" i="1"/>
  <c r="R53" i="1"/>
  <c r="U53" i="1"/>
  <c r="T60" i="1"/>
  <c r="S53" i="1"/>
  <c r="O61" i="1"/>
  <c r="S52" i="1"/>
  <c r="Q61" i="1"/>
  <c r="O60" i="1"/>
  <c r="T53" i="1"/>
  <c r="S58" i="1"/>
  <c r="Q58" i="1"/>
  <c r="R61" i="1"/>
  <c r="Q60" i="1"/>
  <c r="Q53" i="1"/>
  <c r="Q55" i="1"/>
  <c r="U60" i="1"/>
  <c r="R62" i="1"/>
  <c r="O52" i="1"/>
  <c r="O55" i="1"/>
  <c r="U61" i="1"/>
  <c r="P61" i="1"/>
  <c r="Q62" i="1"/>
  <c r="T61" i="1"/>
  <c r="P55" i="1"/>
  <c r="U55" i="1"/>
  <c r="P60" i="1"/>
  <c r="O58" i="1"/>
  <c r="P58" i="1"/>
  <c r="T52" i="1"/>
  <c r="S60" i="1"/>
  <c r="P52" i="1"/>
  <c r="U62" i="1"/>
  <c r="R55" i="1"/>
  <c r="S61" i="1"/>
  <c r="U52" i="1"/>
  <c r="R52" i="1"/>
  <c r="S55" i="1"/>
  <c r="O53" i="1"/>
  <c r="R58" i="1"/>
  <c r="T58" i="1"/>
  <c r="Q52" i="1"/>
  <c r="R60" i="1"/>
  <c r="O62" i="1"/>
  <c r="T55" i="1"/>
  <c r="P53" i="1"/>
  <c r="AC25" i="4" l="1"/>
  <c r="AC43" i="4" s="1"/>
  <c r="Q25" i="4"/>
  <c r="Q43" i="4" s="1"/>
  <c r="AF19" i="4"/>
  <c r="M103" i="3"/>
  <c r="AA6" i="4" s="1"/>
  <c r="AF56" i="4"/>
  <c r="P26" i="4"/>
  <c r="P44" i="4" s="1"/>
  <c r="P29" i="4"/>
  <c r="P47" i="4" s="1"/>
  <c r="P25" i="4"/>
  <c r="P43" i="4" s="1"/>
  <c r="O104" i="3"/>
  <c r="AC7" i="4" s="1"/>
  <c r="AC26" i="4" s="1"/>
  <c r="AC44" i="4" s="1"/>
  <c r="J86" i="3"/>
  <c r="P84" i="3"/>
  <c r="B108" i="3"/>
  <c r="P11" i="4" s="1"/>
  <c r="N107" i="3"/>
  <c r="AB10" i="4" s="1"/>
  <c r="AB29" i="4" s="1"/>
  <c r="AB47" i="4" s="1"/>
  <c r="K88" i="3"/>
  <c r="F89" i="3"/>
  <c r="C108" i="3"/>
  <c r="Q11" i="4" s="1"/>
  <c r="Q30" i="4" s="1"/>
  <c r="Q48" i="4" s="1"/>
  <c r="O107" i="3"/>
  <c r="AC10" i="4" s="1"/>
  <c r="AC29" i="4" s="1"/>
  <c r="AC47" i="4" s="1"/>
  <c r="N103" i="3"/>
  <c r="AB6" i="4" s="1"/>
  <c r="F83" i="3"/>
  <c r="B106" i="3"/>
  <c r="P9" i="4" s="1"/>
  <c r="H83" i="3"/>
  <c r="O83" i="3"/>
  <c r="O105" i="3" s="1"/>
  <c r="AC8" i="4" s="1"/>
  <c r="AC27" i="4" s="1"/>
  <c r="AC45" i="4" s="1"/>
  <c r="C111" i="3"/>
  <c r="Q14" i="4" s="1"/>
  <c r="Q33" i="4" s="1"/>
  <c r="Q51" i="4" s="1"/>
  <c r="E86" i="3"/>
  <c r="O88" i="3"/>
  <c r="O110" i="3" s="1"/>
  <c r="AC13" i="4" s="1"/>
  <c r="AC32" i="4" s="1"/>
  <c r="AC50" i="4" s="1"/>
  <c r="B110" i="3"/>
  <c r="P13" i="4" s="1"/>
  <c r="B111" i="3"/>
  <c r="P14" i="4" s="1"/>
  <c r="M84" i="3"/>
  <c r="M106" i="3" s="1"/>
  <c r="AA9" i="4" s="1"/>
  <c r="AA28" i="4" s="1"/>
  <c r="AA46" i="4" s="1"/>
  <c r="O84" i="3"/>
  <c r="O106" i="3" s="1"/>
  <c r="AC9" i="4" s="1"/>
  <c r="AC28" i="4" s="1"/>
  <c r="AC46" i="4" s="1"/>
  <c r="C105" i="3"/>
  <c r="Q8" i="4" s="1"/>
  <c r="Q27" i="4" s="1"/>
  <c r="Q45" i="4" s="1"/>
  <c r="G84" i="3"/>
  <c r="D88" i="3"/>
  <c r="C110" i="3"/>
  <c r="Q13" i="4" s="1"/>
  <c r="Q32" i="4" s="1"/>
  <c r="Q50" i="4" s="1"/>
  <c r="P83" i="3"/>
  <c r="M104" i="3"/>
  <c r="AA7" i="4" s="1"/>
  <c r="AA26" i="4" s="1"/>
  <c r="AA44" i="4" s="1"/>
  <c r="C106" i="3"/>
  <c r="Q9" i="4" s="1"/>
  <c r="Q28" i="4" s="1"/>
  <c r="Q46" i="4" s="1"/>
  <c r="M86" i="3"/>
  <c r="M108" i="3" s="1"/>
  <c r="AA11" i="4" s="1"/>
  <c r="AA30" i="4" s="1"/>
  <c r="AA48" i="4" s="1"/>
  <c r="H84" i="3"/>
  <c r="J89" i="3"/>
  <c r="M88" i="3"/>
  <c r="M110" i="3" s="1"/>
  <c r="AA13" i="4" s="1"/>
  <c r="AA32" i="4" s="1"/>
  <c r="AA50" i="4" s="1"/>
  <c r="G88" i="3"/>
  <c r="Q68" i="1"/>
  <c r="Y53" i="1" s="1"/>
  <c r="H86" i="3"/>
  <c r="G86" i="3"/>
  <c r="N84" i="3"/>
  <c r="N106" i="3" s="1"/>
  <c r="AB9" i="4" s="1"/>
  <c r="AB28" i="4" s="1"/>
  <c r="AB46" i="4" s="1"/>
  <c r="I89" i="3"/>
  <c r="E88" i="3"/>
  <c r="S119" i="1"/>
  <c r="AC90" i="1" s="1"/>
  <c r="S89" i="1"/>
  <c r="AB90" i="1" s="1"/>
  <c r="E83" i="3"/>
  <c r="E105" i="3" s="1"/>
  <c r="S8" i="4" s="1"/>
  <c r="S27" i="4" s="1"/>
  <c r="S45" i="4" s="1"/>
  <c r="P89" i="3"/>
  <c r="P86" i="3"/>
  <c r="H88" i="3"/>
  <c r="O86" i="3"/>
  <c r="O108" i="3" s="1"/>
  <c r="AC11" i="4" s="1"/>
  <c r="AC30" i="4" s="1"/>
  <c r="AC48" i="4" s="1"/>
  <c r="I83" i="3"/>
  <c r="L86" i="3"/>
  <c r="M83" i="3"/>
  <c r="M105" i="3" s="1"/>
  <c r="AA8" i="4" s="1"/>
  <c r="AA27" i="4" s="1"/>
  <c r="AA45" i="4" s="1"/>
  <c r="D83" i="3"/>
  <c r="D105" i="3" s="1"/>
  <c r="R8" i="4" s="1"/>
  <c r="R27" i="4" s="1"/>
  <c r="R45" i="4" s="1"/>
  <c r="L84" i="3"/>
  <c r="E84" i="3"/>
  <c r="U153" i="1"/>
  <c r="AD122" i="1" s="1"/>
  <c r="G83" i="3"/>
  <c r="F84" i="3"/>
  <c r="J88" i="3"/>
  <c r="I88" i="3"/>
  <c r="N104" i="3"/>
  <c r="AB7" i="4" s="1"/>
  <c r="AB26" i="4" s="1"/>
  <c r="AB44" i="4" s="1"/>
  <c r="K86" i="3"/>
  <c r="G89" i="3"/>
  <c r="J83" i="3"/>
  <c r="K84" i="3"/>
  <c r="D89" i="3"/>
  <c r="D111" i="3" s="1"/>
  <c r="R14" i="4" s="1"/>
  <c r="R33" i="4" s="1"/>
  <c r="R51" i="4" s="1"/>
  <c r="M89" i="3"/>
  <c r="M111" i="3" s="1"/>
  <c r="AA14" i="4" s="1"/>
  <c r="AA33" i="4" s="1"/>
  <c r="AA51" i="4" s="1"/>
  <c r="D84" i="3"/>
  <c r="F88" i="3"/>
  <c r="H89" i="3"/>
  <c r="D86" i="3"/>
  <c r="P99" i="1"/>
  <c r="Z37" i="1" s="1"/>
  <c r="L83" i="3"/>
  <c r="I84" i="3"/>
  <c r="L89" i="3"/>
  <c r="K89" i="3"/>
  <c r="I86" i="3"/>
  <c r="F86" i="3"/>
  <c r="P88" i="3"/>
  <c r="B105" i="3"/>
  <c r="P8" i="4" s="1"/>
  <c r="K83" i="3"/>
  <c r="N83" i="3"/>
  <c r="N105" i="3" s="1"/>
  <c r="AB8" i="4" s="1"/>
  <c r="AB27" i="4" s="1"/>
  <c r="AB45" i="4" s="1"/>
  <c r="J84" i="3"/>
  <c r="O89" i="3"/>
  <c r="O111" i="3" s="1"/>
  <c r="AC14" i="4" s="1"/>
  <c r="AC33" i="4" s="1"/>
  <c r="AC51" i="4" s="1"/>
  <c r="E89" i="3"/>
  <c r="N86" i="3"/>
  <c r="N108" i="3" s="1"/>
  <c r="AB11" i="4" s="1"/>
  <c r="AB30" i="4" s="1"/>
  <c r="AB48" i="4" s="1"/>
  <c r="L88" i="3"/>
  <c r="N89" i="3"/>
  <c r="N111" i="3" s="1"/>
  <c r="AB14" i="4" s="1"/>
  <c r="AB33" i="4" s="1"/>
  <c r="AB51" i="4" s="1"/>
  <c r="N88" i="3"/>
  <c r="N110" i="3" s="1"/>
  <c r="AB13" i="4" s="1"/>
  <c r="AB32" i="4" s="1"/>
  <c r="AB50" i="4" s="1"/>
  <c r="AF15" i="3"/>
  <c r="AF51" i="3" s="1"/>
  <c r="K112" i="3" s="1"/>
  <c r="Y15" i="4" s="1"/>
  <c r="Y34" i="4" s="1"/>
  <c r="Y52" i="4" s="1"/>
  <c r="AA33" i="3"/>
  <c r="AA51" i="3" s="1"/>
  <c r="F112" i="3" s="1"/>
  <c r="T15" i="4" s="1"/>
  <c r="T34" i="4" s="1"/>
  <c r="T52" i="4" s="1"/>
  <c r="AJ52" i="3"/>
  <c r="O113" i="3" s="1"/>
  <c r="AC16" i="4" s="1"/>
  <c r="AC35" i="4" s="1"/>
  <c r="AC53" i="4" s="1"/>
  <c r="AJ51" i="3"/>
  <c r="O112" i="3" s="1"/>
  <c r="AC15" i="4" s="1"/>
  <c r="AC34" i="4" s="1"/>
  <c r="AC52" i="4" s="1"/>
  <c r="AA17" i="3"/>
  <c r="AA53" i="3" s="1"/>
  <c r="F114" i="3" s="1"/>
  <c r="T17" i="4" s="1"/>
  <c r="T36" i="4" s="1"/>
  <c r="T54" i="4" s="1"/>
  <c r="AJ48" i="3"/>
  <c r="O109" i="3" s="1"/>
  <c r="AC12" i="4" s="1"/>
  <c r="AC31" i="4" s="1"/>
  <c r="AC49" i="4" s="1"/>
  <c r="AA48" i="3"/>
  <c r="F109" i="3" s="1"/>
  <c r="T12" i="4" s="1"/>
  <c r="T31" i="4" s="1"/>
  <c r="T49" i="4" s="1"/>
  <c r="AI52" i="3"/>
  <c r="N113" i="3" s="1"/>
  <c r="AB16" i="4" s="1"/>
  <c r="AB35" i="4" s="1"/>
  <c r="AB53" i="4" s="1"/>
  <c r="Z48" i="3"/>
  <c r="E109" i="3" s="1"/>
  <c r="S12" i="4" s="1"/>
  <c r="S31" i="4" s="1"/>
  <c r="S49" i="4" s="1"/>
  <c r="Y53" i="3"/>
  <c r="D114" i="3" s="1"/>
  <c r="R17" i="4" s="1"/>
  <c r="R36" i="4" s="1"/>
  <c r="R54" i="4" s="1"/>
  <c r="Y52" i="3"/>
  <c r="D113" i="3" s="1"/>
  <c r="R16" i="4" s="1"/>
  <c r="R35" i="4" s="1"/>
  <c r="R53" i="4" s="1"/>
  <c r="S86" i="1"/>
  <c r="AB87" i="1" s="1"/>
  <c r="AH52" i="3"/>
  <c r="M113" i="3" s="1"/>
  <c r="AA16" i="4" s="1"/>
  <c r="AA35" i="4" s="1"/>
  <c r="AA53" i="4" s="1"/>
  <c r="S116" i="1"/>
  <c r="AC87" i="1" s="1"/>
  <c r="Y43" i="3"/>
  <c r="D104" i="3" s="1"/>
  <c r="R7" i="4" s="1"/>
  <c r="R26" i="4" s="1"/>
  <c r="R44" i="4" s="1"/>
  <c r="X52" i="3"/>
  <c r="C113" i="3" s="1"/>
  <c r="Q16" i="4" s="1"/>
  <c r="Q35" i="4" s="1"/>
  <c r="Q53" i="4" s="1"/>
  <c r="AH48" i="3"/>
  <c r="M109" i="3" s="1"/>
  <c r="AA12" i="4" s="1"/>
  <c r="AA31" i="4" s="1"/>
  <c r="AA49" i="4" s="1"/>
  <c r="Y42" i="3"/>
  <c r="D103" i="3" s="1"/>
  <c r="R6" i="4" s="1"/>
  <c r="Y45" i="3"/>
  <c r="AD51" i="3"/>
  <c r="I112" i="3" s="1"/>
  <c r="W15" i="4" s="1"/>
  <c r="W34" i="4" s="1"/>
  <c r="W52" i="4" s="1"/>
  <c r="AH53" i="3"/>
  <c r="M114" i="3" s="1"/>
  <c r="AA17" i="4" s="1"/>
  <c r="AA36" i="4" s="1"/>
  <c r="AA54" i="4" s="1"/>
  <c r="Z45" i="3"/>
  <c r="Y49" i="3"/>
  <c r="Z43" i="3"/>
  <c r="E104" i="3" s="1"/>
  <c r="S7" i="4" s="1"/>
  <c r="S26" i="4" s="1"/>
  <c r="S44" i="4" s="1"/>
  <c r="Y46" i="3"/>
  <c r="D107" i="3" s="1"/>
  <c r="R10" i="4" s="1"/>
  <c r="R29" i="4" s="1"/>
  <c r="R47" i="4" s="1"/>
  <c r="Z50" i="3"/>
  <c r="Z49" i="3"/>
  <c r="Z46" i="3"/>
  <c r="E107" i="3" s="1"/>
  <c r="S10" i="4" s="1"/>
  <c r="S29" i="4" s="1"/>
  <c r="S47" i="4" s="1"/>
  <c r="X48" i="3"/>
  <c r="C109" i="3" s="1"/>
  <c r="Q12" i="4" s="1"/>
  <c r="Q31" i="4" s="1"/>
  <c r="Q49" i="4" s="1"/>
  <c r="AJ53" i="3"/>
  <c r="O114" i="3" s="1"/>
  <c r="AC17" i="4" s="1"/>
  <c r="AC36" i="4" s="1"/>
  <c r="AC54" i="4" s="1"/>
  <c r="U89" i="1"/>
  <c r="AB122" i="1" s="1"/>
  <c r="Z53" i="3"/>
  <c r="E114" i="3" s="1"/>
  <c r="S17" i="4" s="1"/>
  <c r="S36" i="4" s="1"/>
  <c r="S54" i="4" s="1"/>
  <c r="AI53" i="3"/>
  <c r="N114" i="3" s="1"/>
  <c r="AB17" i="4" s="1"/>
  <c r="AB36" i="4" s="1"/>
  <c r="AB54" i="4" s="1"/>
  <c r="Z42" i="3"/>
  <c r="E103" i="3" s="1"/>
  <c r="S6" i="4" s="1"/>
  <c r="AB30" i="3"/>
  <c r="AB12" i="3"/>
  <c r="Y51" i="3"/>
  <c r="D112" i="3" s="1"/>
  <c r="R15" i="4" s="1"/>
  <c r="R34" i="4" s="1"/>
  <c r="R52" i="4" s="1"/>
  <c r="AF9" i="3"/>
  <c r="AF27" i="3"/>
  <c r="AA13" i="3"/>
  <c r="AA31" i="3"/>
  <c r="AD10" i="3"/>
  <c r="AD28" i="3"/>
  <c r="AG27" i="3"/>
  <c r="AG9" i="3"/>
  <c r="AE27" i="3"/>
  <c r="AE9" i="3"/>
  <c r="W52" i="3"/>
  <c r="B113" i="3" s="1"/>
  <c r="P16" i="4" s="1"/>
  <c r="AB7" i="3"/>
  <c r="AB25" i="3"/>
  <c r="AC15" i="3"/>
  <c r="AC33" i="3"/>
  <c r="AA6" i="3"/>
  <c r="AA24" i="3"/>
  <c r="AD25" i="3"/>
  <c r="AD7" i="3"/>
  <c r="AG13" i="3"/>
  <c r="AG31" i="3"/>
  <c r="AE10" i="3"/>
  <c r="AE28" i="3"/>
  <c r="AE48" i="3"/>
  <c r="J109" i="3" s="1"/>
  <c r="X12" i="4" s="1"/>
  <c r="X31" i="4" s="1"/>
  <c r="X49" i="4" s="1"/>
  <c r="AB14" i="3"/>
  <c r="AB32" i="3"/>
  <c r="AG35" i="3"/>
  <c r="AG17" i="3"/>
  <c r="AA10" i="3"/>
  <c r="AA28" i="3"/>
  <c r="AD11" i="3"/>
  <c r="AD29" i="3"/>
  <c r="AG14" i="3"/>
  <c r="AG32" i="3"/>
  <c r="AE14" i="3"/>
  <c r="AE32" i="3"/>
  <c r="W48" i="3"/>
  <c r="B109" i="3" s="1"/>
  <c r="P12" i="4" s="1"/>
  <c r="AF12" i="3"/>
  <c r="AF30" i="3"/>
  <c r="AH51" i="3"/>
  <c r="M112" i="3" s="1"/>
  <c r="AA15" i="4" s="1"/>
  <c r="AA34" i="4" s="1"/>
  <c r="AA52" i="4" s="1"/>
  <c r="AB6" i="3"/>
  <c r="AB24" i="3"/>
  <c r="Z51" i="3"/>
  <c r="E112" i="3" s="1"/>
  <c r="S15" i="4" s="1"/>
  <c r="S34" i="4" s="1"/>
  <c r="S52" i="4" s="1"/>
  <c r="AC6" i="3"/>
  <c r="AC24" i="3"/>
  <c r="AA7" i="3"/>
  <c r="AA25" i="3"/>
  <c r="AD14" i="3"/>
  <c r="AD32" i="3"/>
  <c r="AG29" i="3"/>
  <c r="AG11" i="3"/>
  <c r="AE11" i="3"/>
  <c r="AE29" i="3"/>
  <c r="AI51" i="3"/>
  <c r="N112" i="3" s="1"/>
  <c r="AB15" i="4" s="1"/>
  <c r="AB34" i="4" s="1"/>
  <c r="AB52" i="4" s="1"/>
  <c r="AC48" i="3"/>
  <c r="H109" i="3" s="1"/>
  <c r="V12" i="4" s="1"/>
  <c r="V31" i="4" s="1"/>
  <c r="V49" i="4" s="1"/>
  <c r="AG12" i="3"/>
  <c r="AG30" i="3"/>
  <c r="AB28" i="3"/>
  <c r="AB10" i="3"/>
  <c r="AC13" i="3"/>
  <c r="AC31" i="3"/>
  <c r="Z52" i="3"/>
  <c r="E113" i="3" s="1"/>
  <c r="S16" i="4" s="1"/>
  <c r="S35" i="4" s="1"/>
  <c r="S53" i="4" s="1"/>
  <c r="AA29" i="3"/>
  <c r="AA11" i="3"/>
  <c r="AD8" i="3"/>
  <c r="AD26" i="3"/>
  <c r="AE13" i="3"/>
  <c r="AE31" i="3"/>
  <c r="AF17" i="3"/>
  <c r="AF35" i="3"/>
  <c r="AD17" i="3"/>
  <c r="AD35" i="3"/>
  <c r="AB26" i="3"/>
  <c r="AB8" i="3"/>
  <c r="AF13" i="3"/>
  <c r="AF31" i="3"/>
  <c r="AC10" i="3"/>
  <c r="AC28" i="3"/>
  <c r="AE15" i="3"/>
  <c r="AE33" i="3"/>
  <c r="AD13" i="3"/>
  <c r="AD31" i="3"/>
  <c r="AE8" i="3"/>
  <c r="AE26" i="3"/>
  <c r="W51" i="3"/>
  <c r="B112" i="3" s="1"/>
  <c r="P15" i="4" s="1"/>
  <c r="AB52" i="3"/>
  <c r="G113" i="3" s="1"/>
  <c r="U16" i="4" s="1"/>
  <c r="U35" i="4" s="1"/>
  <c r="U53" i="4" s="1"/>
  <c r="Q6" i="3"/>
  <c r="Q10" i="3"/>
  <c r="Q7" i="3"/>
  <c r="Q14" i="3"/>
  <c r="Q8" i="3"/>
  <c r="Q9" i="3"/>
  <c r="Q13" i="3"/>
  <c r="Q11" i="3"/>
  <c r="Q12" i="3"/>
  <c r="Q16" i="3"/>
  <c r="Q17" i="3"/>
  <c r="Q15" i="3"/>
  <c r="AC17" i="3"/>
  <c r="AC35" i="3"/>
  <c r="AB9" i="3"/>
  <c r="AB27" i="3"/>
  <c r="AF26" i="3"/>
  <c r="AF8" i="3"/>
  <c r="AC8" i="3"/>
  <c r="AC26" i="3"/>
  <c r="AD16" i="3"/>
  <c r="AD34" i="3"/>
  <c r="AD6" i="3"/>
  <c r="AD24" i="3"/>
  <c r="AE24" i="3"/>
  <c r="AE6" i="3"/>
  <c r="R14" i="3"/>
  <c r="R6" i="3"/>
  <c r="R8" i="3"/>
  <c r="R13" i="3"/>
  <c r="R7" i="3"/>
  <c r="R10" i="3"/>
  <c r="R9" i="3"/>
  <c r="R11" i="3"/>
  <c r="R12" i="3"/>
  <c r="R15" i="3"/>
  <c r="R17" i="3"/>
  <c r="R16" i="3"/>
  <c r="AI48" i="3"/>
  <c r="N109" i="3" s="1"/>
  <c r="AB12" i="4" s="1"/>
  <c r="AB31" i="4" s="1"/>
  <c r="AB49" i="4" s="1"/>
  <c r="R159" i="1"/>
  <c r="AD80" i="1" s="1"/>
  <c r="R95" i="1"/>
  <c r="AB80" i="1" s="1"/>
  <c r="R125" i="1"/>
  <c r="AC80" i="1" s="1"/>
  <c r="Y47" i="3"/>
  <c r="AB13" i="3"/>
  <c r="AB31" i="3"/>
  <c r="AF7" i="3"/>
  <c r="AF25" i="3"/>
  <c r="AC9" i="3"/>
  <c r="AC27" i="3"/>
  <c r="AG16" i="3"/>
  <c r="AG34" i="3"/>
  <c r="X51" i="3"/>
  <c r="C112" i="3" s="1"/>
  <c r="Q15" i="4" s="1"/>
  <c r="Q34" i="4" s="1"/>
  <c r="Q52" i="4" s="1"/>
  <c r="AE25" i="3"/>
  <c r="AE7" i="3"/>
  <c r="P7" i="3"/>
  <c r="P8" i="3"/>
  <c r="P6" i="3"/>
  <c r="P9" i="3"/>
  <c r="P14" i="3"/>
  <c r="P13" i="3"/>
  <c r="P11" i="3"/>
  <c r="P10" i="3"/>
  <c r="P16" i="3"/>
  <c r="P17" i="3"/>
  <c r="P15" i="3"/>
  <c r="P12" i="3"/>
  <c r="R79" i="1"/>
  <c r="Y80" i="1" s="1"/>
  <c r="R110" i="1"/>
  <c r="Z80" i="1" s="1"/>
  <c r="R143" i="1"/>
  <c r="AA80" i="1" s="1"/>
  <c r="AG33" i="3"/>
  <c r="AG15" i="3"/>
  <c r="AE16" i="3"/>
  <c r="AE34" i="3"/>
  <c r="AB11" i="3"/>
  <c r="AB29" i="3"/>
  <c r="W53" i="3"/>
  <c r="B114" i="3" s="1"/>
  <c r="P17" i="4" s="1"/>
  <c r="AF32" i="3"/>
  <c r="AF14" i="3"/>
  <c r="AC25" i="3"/>
  <c r="AC7" i="3"/>
  <c r="AG10" i="3"/>
  <c r="AG28" i="3"/>
  <c r="S132" i="1"/>
  <c r="AA85" i="1" s="1"/>
  <c r="S99" i="1"/>
  <c r="Z85" i="1" s="1"/>
  <c r="S68" i="1"/>
  <c r="Y85" i="1" s="1"/>
  <c r="AC16" i="3"/>
  <c r="AC34" i="3"/>
  <c r="AF6" i="3"/>
  <c r="AF24" i="3"/>
  <c r="AC11" i="3"/>
  <c r="AC29" i="3"/>
  <c r="AA14" i="3"/>
  <c r="AA32" i="3"/>
  <c r="AG7" i="3"/>
  <c r="AG25" i="3"/>
  <c r="AA16" i="3"/>
  <c r="AA34" i="3"/>
  <c r="AD30" i="3"/>
  <c r="AD12" i="3"/>
  <c r="AB35" i="3"/>
  <c r="AB17" i="3"/>
  <c r="Y48" i="3"/>
  <c r="D109" i="3" s="1"/>
  <c r="R12" i="4" s="1"/>
  <c r="R31" i="4" s="1"/>
  <c r="R49" i="4" s="1"/>
  <c r="AB15" i="3"/>
  <c r="AB33" i="3"/>
  <c r="AF10" i="3"/>
  <c r="AF28" i="3"/>
  <c r="AC14" i="3"/>
  <c r="AC32" i="3"/>
  <c r="AA8" i="3"/>
  <c r="AA26" i="3"/>
  <c r="AG8" i="3"/>
  <c r="AG26" i="3"/>
  <c r="Z47" i="3"/>
  <c r="X53" i="3"/>
  <c r="C114" i="3" s="1"/>
  <c r="Q17" i="4" s="1"/>
  <c r="Q36" i="4" s="1"/>
  <c r="Q54" i="4" s="1"/>
  <c r="AF52" i="3"/>
  <c r="K113" i="3" s="1"/>
  <c r="Y16" i="4" s="1"/>
  <c r="Y35" i="4" s="1"/>
  <c r="Y53" i="4" s="1"/>
  <c r="AE35" i="3"/>
  <c r="AE17" i="3"/>
  <c r="AF11" i="3"/>
  <c r="AF29" i="3"/>
  <c r="AA9" i="3"/>
  <c r="AA27" i="3"/>
  <c r="AD27" i="3"/>
  <c r="AD9" i="3"/>
  <c r="AG6" i="3"/>
  <c r="AG24" i="3"/>
  <c r="P151" i="1"/>
  <c r="AD40" i="1" s="1"/>
  <c r="P117" i="1"/>
  <c r="AC40" i="1" s="1"/>
  <c r="P87" i="1"/>
  <c r="AB40" i="1" s="1"/>
  <c r="T152" i="1"/>
  <c r="AD105" i="1" s="1"/>
  <c r="T88" i="1"/>
  <c r="AB105" i="1" s="1"/>
  <c r="T118" i="1"/>
  <c r="AC105" i="1" s="1"/>
  <c r="P149" i="1"/>
  <c r="AD38" i="1" s="1"/>
  <c r="P115" i="1"/>
  <c r="AC38" i="1" s="1"/>
  <c r="P85" i="1"/>
  <c r="AB38" i="1" s="1"/>
  <c r="R151" i="1"/>
  <c r="AD72" i="1" s="1"/>
  <c r="R117" i="1"/>
  <c r="AC72" i="1" s="1"/>
  <c r="R87" i="1"/>
  <c r="AB72" i="1" s="1"/>
  <c r="P157" i="1"/>
  <c r="AD46" i="1" s="1"/>
  <c r="P123" i="1"/>
  <c r="AC46" i="1" s="1"/>
  <c r="P93" i="1"/>
  <c r="AB46" i="1" s="1"/>
  <c r="T149" i="1"/>
  <c r="AD102" i="1" s="1"/>
  <c r="T115" i="1"/>
  <c r="AC102" i="1" s="1"/>
  <c r="T85" i="1"/>
  <c r="AB102" i="1" s="1"/>
  <c r="Q150" i="1"/>
  <c r="AD55" i="1" s="1"/>
  <c r="Q86" i="1"/>
  <c r="AB55" i="1" s="1"/>
  <c r="Q116" i="1"/>
  <c r="AC55" i="1" s="1"/>
  <c r="U155" i="1"/>
  <c r="AD124" i="1" s="1"/>
  <c r="U121" i="1"/>
  <c r="AC124" i="1" s="1"/>
  <c r="U91" i="1"/>
  <c r="AB124" i="1" s="1"/>
  <c r="T156" i="1"/>
  <c r="AD109" i="1" s="1"/>
  <c r="T92" i="1"/>
  <c r="AB109" i="1" s="1"/>
  <c r="T122" i="1"/>
  <c r="AC109" i="1" s="1"/>
  <c r="O149" i="1"/>
  <c r="AD22" i="1" s="1"/>
  <c r="O115" i="1"/>
  <c r="AC22" i="1" s="1"/>
  <c r="O85" i="1"/>
  <c r="AB22" i="1" s="1"/>
  <c r="Q151" i="1"/>
  <c r="AD56" i="1" s="1"/>
  <c r="Q117" i="1"/>
  <c r="AC56" i="1" s="1"/>
  <c r="Q87" i="1"/>
  <c r="AB56" i="1" s="1"/>
  <c r="U152" i="1"/>
  <c r="AD121" i="1" s="1"/>
  <c r="U88" i="1"/>
  <c r="AB121" i="1" s="1"/>
  <c r="U118" i="1"/>
  <c r="AC121" i="1" s="1"/>
  <c r="T151" i="1"/>
  <c r="AD104" i="1" s="1"/>
  <c r="T117" i="1"/>
  <c r="AC104" i="1" s="1"/>
  <c r="T87" i="1"/>
  <c r="AB104" i="1" s="1"/>
  <c r="O156" i="1"/>
  <c r="AD29" i="1" s="1"/>
  <c r="O122" i="1"/>
  <c r="AC29" i="1" s="1"/>
  <c r="O92" i="1"/>
  <c r="AB29" i="1" s="1"/>
  <c r="O158" i="1"/>
  <c r="AD31" i="1" s="1"/>
  <c r="O94" i="1"/>
  <c r="AB31" i="1" s="1"/>
  <c r="O124" i="1"/>
  <c r="AC31" i="1" s="1"/>
  <c r="P148" i="1"/>
  <c r="AD37" i="1" s="1"/>
  <c r="P114" i="1"/>
  <c r="AC37" i="1" s="1"/>
  <c r="P84" i="1"/>
  <c r="AB37" i="1" s="1"/>
  <c r="O151" i="1"/>
  <c r="AD24" i="1" s="1"/>
  <c r="O87" i="1"/>
  <c r="AB24" i="1" s="1"/>
  <c r="O117" i="1"/>
  <c r="AC24" i="1" s="1"/>
  <c r="Q157" i="1"/>
  <c r="AD62" i="1" s="1"/>
  <c r="Q123" i="1"/>
  <c r="AC62" i="1" s="1"/>
  <c r="Q93" i="1"/>
  <c r="AB62" i="1" s="1"/>
  <c r="O150" i="1"/>
  <c r="AD23" i="1" s="1"/>
  <c r="O86" i="1"/>
  <c r="AB23" i="1" s="1"/>
  <c r="O116" i="1"/>
  <c r="AC23" i="1" s="1"/>
  <c r="O155" i="1"/>
  <c r="AD28" i="1" s="1"/>
  <c r="O121" i="1"/>
  <c r="AC28" i="1" s="1"/>
  <c r="O91" i="1"/>
  <c r="AB28" i="1" s="1"/>
  <c r="R152" i="1"/>
  <c r="AD73" i="1" s="1"/>
  <c r="R88" i="1"/>
  <c r="AB73" i="1" s="1"/>
  <c r="R118" i="1"/>
  <c r="AC73" i="1" s="1"/>
  <c r="P153" i="1"/>
  <c r="AD42" i="1" s="1"/>
  <c r="P119" i="1"/>
  <c r="AC42" i="1" s="1"/>
  <c r="P89" i="1"/>
  <c r="AB42" i="1" s="1"/>
  <c r="R153" i="1"/>
  <c r="AD74" i="1" s="1"/>
  <c r="R119" i="1"/>
  <c r="AC74" i="1" s="1"/>
  <c r="R89" i="1"/>
  <c r="AB74" i="1" s="1"/>
  <c r="R157" i="1"/>
  <c r="AD78" i="1" s="1"/>
  <c r="R123" i="1"/>
  <c r="AC78" i="1" s="1"/>
  <c r="R93" i="1"/>
  <c r="AB78" i="1" s="1"/>
  <c r="Q158" i="1"/>
  <c r="AD63" i="1" s="1"/>
  <c r="Q94" i="1"/>
  <c r="AB63" i="1" s="1"/>
  <c r="Q124" i="1"/>
  <c r="AC63" i="1" s="1"/>
  <c r="U158" i="1"/>
  <c r="AD127" i="1" s="1"/>
  <c r="U94" i="1"/>
  <c r="AB127" i="1" s="1"/>
  <c r="U124" i="1"/>
  <c r="AC127" i="1" s="1"/>
  <c r="Q152" i="1"/>
  <c r="AD57" i="1" s="1"/>
  <c r="Q88" i="1"/>
  <c r="AB57" i="1" s="1"/>
  <c r="Q118" i="1"/>
  <c r="AC57" i="1" s="1"/>
  <c r="R156" i="1"/>
  <c r="AD77" i="1" s="1"/>
  <c r="R92" i="1"/>
  <c r="AB77" i="1" s="1"/>
  <c r="R122" i="1"/>
  <c r="AC77" i="1" s="1"/>
  <c r="O148" i="1"/>
  <c r="AD21" i="1" s="1"/>
  <c r="O114" i="1"/>
  <c r="AC21" i="1" s="1"/>
  <c r="O84" i="1"/>
  <c r="AB21" i="1" s="1"/>
  <c r="P155" i="1"/>
  <c r="AD44" i="1" s="1"/>
  <c r="P91" i="1"/>
  <c r="AB44" i="1" s="1"/>
  <c r="P121" i="1"/>
  <c r="AC44" i="1" s="1"/>
  <c r="R155" i="1"/>
  <c r="AD76" i="1" s="1"/>
  <c r="R121" i="1"/>
  <c r="AC76" i="1" s="1"/>
  <c r="R91" i="1"/>
  <c r="AB76" i="1" s="1"/>
  <c r="P154" i="1"/>
  <c r="AD43" i="1" s="1"/>
  <c r="P120" i="1"/>
  <c r="AC43" i="1" s="1"/>
  <c r="P90" i="1"/>
  <c r="AB43" i="1" s="1"/>
  <c r="Q149" i="1"/>
  <c r="AD54" i="1" s="1"/>
  <c r="Q115" i="1"/>
  <c r="AC54" i="1" s="1"/>
  <c r="Q85" i="1"/>
  <c r="AB54" i="1" s="1"/>
  <c r="R149" i="1"/>
  <c r="AD70" i="1" s="1"/>
  <c r="R115" i="1"/>
  <c r="AC70" i="1" s="1"/>
  <c r="R85" i="1"/>
  <c r="AB70" i="1" s="1"/>
  <c r="R148" i="1"/>
  <c r="AD69" i="1" s="1"/>
  <c r="R114" i="1"/>
  <c r="AC69" i="1" s="1"/>
  <c r="R84" i="1"/>
  <c r="AB69" i="1" s="1"/>
  <c r="U157" i="1"/>
  <c r="AD126" i="1" s="1"/>
  <c r="U93" i="1"/>
  <c r="AB126" i="1" s="1"/>
  <c r="U123" i="1"/>
  <c r="AC126" i="1" s="1"/>
  <c r="U154" i="1"/>
  <c r="AD123" i="1" s="1"/>
  <c r="U120" i="1"/>
  <c r="AC123" i="1" s="1"/>
  <c r="U90" i="1"/>
  <c r="AB123" i="1" s="1"/>
  <c r="Q148" i="1"/>
  <c r="AD53" i="1" s="1"/>
  <c r="Q114" i="1"/>
  <c r="AC53" i="1" s="1"/>
  <c r="Q84" i="1"/>
  <c r="AB53" i="1" s="1"/>
  <c r="T148" i="1"/>
  <c r="AD101" i="1" s="1"/>
  <c r="T114" i="1"/>
  <c r="AC101" i="1" s="1"/>
  <c r="T84" i="1"/>
  <c r="AB101" i="1" s="1"/>
  <c r="R158" i="1"/>
  <c r="AD79" i="1" s="1"/>
  <c r="R94" i="1"/>
  <c r="AB79" i="1" s="1"/>
  <c r="R124" i="1"/>
  <c r="AC79" i="1" s="1"/>
  <c r="O157" i="1"/>
  <c r="AD30" i="1" s="1"/>
  <c r="O123" i="1"/>
  <c r="AC30" i="1" s="1"/>
  <c r="O93" i="1"/>
  <c r="AB30" i="1" s="1"/>
  <c r="P150" i="1"/>
  <c r="AD39" i="1" s="1"/>
  <c r="P116" i="1"/>
  <c r="AC39" i="1" s="1"/>
  <c r="P86" i="1"/>
  <c r="AB39" i="1" s="1"/>
  <c r="R150" i="1"/>
  <c r="AD71" i="1" s="1"/>
  <c r="R86" i="1"/>
  <c r="AB71" i="1" s="1"/>
  <c r="R116" i="1"/>
  <c r="AC71" i="1" s="1"/>
  <c r="T154" i="1"/>
  <c r="AD107" i="1" s="1"/>
  <c r="T120" i="1"/>
  <c r="AC107" i="1" s="1"/>
  <c r="T90" i="1"/>
  <c r="AB107" i="1" s="1"/>
  <c r="O154" i="1"/>
  <c r="AD27" i="1" s="1"/>
  <c r="O120" i="1"/>
  <c r="AC27" i="1" s="1"/>
  <c r="O90" i="1"/>
  <c r="AB27" i="1" s="1"/>
  <c r="O152" i="1"/>
  <c r="AD25" i="1" s="1"/>
  <c r="O118" i="1"/>
  <c r="AC25" i="1" s="1"/>
  <c r="O88" i="1"/>
  <c r="AB25" i="1" s="1"/>
  <c r="R154" i="1"/>
  <c r="AD75" i="1" s="1"/>
  <c r="R90" i="1"/>
  <c r="AB75" i="1" s="1"/>
  <c r="R120" i="1"/>
  <c r="AC75" i="1" s="1"/>
  <c r="P152" i="1"/>
  <c r="AD41" i="1" s="1"/>
  <c r="P118" i="1"/>
  <c r="AC41" i="1" s="1"/>
  <c r="P88" i="1"/>
  <c r="AB41" i="1" s="1"/>
  <c r="P156" i="1"/>
  <c r="AD45" i="1" s="1"/>
  <c r="P122" i="1"/>
  <c r="AC45" i="1" s="1"/>
  <c r="P92" i="1"/>
  <c r="AB45" i="1" s="1"/>
  <c r="Q156" i="1"/>
  <c r="AD61" i="1" s="1"/>
  <c r="Q92" i="1"/>
  <c r="AB61" i="1" s="1"/>
  <c r="Q122" i="1"/>
  <c r="AC61" i="1" s="1"/>
  <c r="O153" i="1"/>
  <c r="AD26" i="1" s="1"/>
  <c r="O119" i="1"/>
  <c r="AC26" i="1" s="1"/>
  <c r="O89" i="1"/>
  <c r="AB26" i="1" s="1"/>
  <c r="U156" i="1"/>
  <c r="AD125" i="1" s="1"/>
  <c r="U122" i="1"/>
  <c r="AC125" i="1" s="1"/>
  <c r="U92" i="1"/>
  <c r="AB125" i="1" s="1"/>
  <c r="U149" i="1"/>
  <c r="AD118" i="1" s="1"/>
  <c r="U115" i="1"/>
  <c r="AC118" i="1" s="1"/>
  <c r="U85" i="1"/>
  <c r="AB118" i="1" s="1"/>
  <c r="U151" i="1"/>
  <c r="AD120" i="1" s="1"/>
  <c r="U87" i="1"/>
  <c r="AB120" i="1" s="1"/>
  <c r="U117" i="1"/>
  <c r="AC120" i="1" s="1"/>
  <c r="U148" i="1"/>
  <c r="AD117" i="1" s="1"/>
  <c r="U114" i="1"/>
  <c r="AC117" i="1" s="1"/>
  <c r="U84" i="1"/>
  <c r="AB117" i="1" s="1"/>
  <c r="T157" i="1"/>
  <c r="AD110" i="1" s="1"/>
  <c r="T123" i="1"/>
  <c r="AC110" i="1" s="1"/>
  <c r="T93" i="1"/>
  <c r="AB110" i="1" s="1"/>
  <c r="Q154" i="1"/>
  <c r="AD59" i="1" s="1"/>
  <c r="Q120" i="1"/>
  <c r="AC59" i="1" s="1"/>
  <c r="Q90" i="1"/>
  <c r="AB59" i="1" s="1"/>
  <c r="Q155" i="1"/>
  <c r="AD60" i="1" s="1"/>
  <c r="Q121" i="1"/>
  <c r="AC60" i="1" s="1"/>
  <c r="Q91" i="1"/>
  <c r="AB60" i="1" s="1"/>
  <c r="S154" i="1"/>
  <c r="AD91" i="1" s="1"/>
  <c r="S120" i="1"/>
  <c r="AC91" i="1" s="1"/>
  <c r="S90" i="1"/>
  <c r="AB91" i="1" s="1"/>
  <c r="S155" i="1"/>
  <c r="AD92" i="1" s="1"/>
  <c r="S91" i="1"/>
  <c r="AB92" i="1" s="1"/>
  <c r="S121" i="1"/>
  <c r="AC92" i="1" s="1"/>
  <c r="S156" i="1"/>
  <c r="AD93" i="1" s="1"/>
  <c r="S92" i="1"/>
  <c r="AB93" i="1" s="1"/>
  <c r="S122" i="1"/>
  <c r="AC93" i="1" s="1"/>
  <c r="S149" i="1"/>
  <c r="AD86" i="1" s="1"/>
  <c r="S85" i="1"/>
  <c r="AB86" i="1" s="1"/>
  <c r="S115" i="1"/>
  <c r="AC86" i="1" s="1"/>
  <c r="S157" i="1"/>
  <c r="AD94" i="1" s="1"/>
  <c r="S123" i="1"/>
  <c r="AC94" i="1" s="1"/>
  <c r="S93" i="1"/>
  <c r="AB94" i="1" s="1"/>
  <c r="S151" i="1"/>
  <c r="AD88" i="1" s="1"/>
  <c r="S117" i="1"/>
  <c r="AC88" i="1" s="1"/>
  <c r="S87" i="1"/>
  <c r="AB88" i="1" s="1"/>
  <c r="S152" i="1"/>
  <c r="AD89" i="1" s="1"/>
  <c r="S118" i="1"/>
  <c r="AC89" i="1" s="1"/>
  <c r="S88" i="1"/>
  <c r="AB89" i="1" s="1"/>
  <c r="S148" i="1"/>
  <c r="AD85" i="1" s="1"/>
  <c r="S114" i="1"/>
  <c r="AC85" i="1" s="1"/>
  <c r="S84" i="1"/>
  <c r="AB85" i="1" s="1"/>
  <c r="P19" i="4" l="1"/>
  <c r="S25" i="4"/>
  <c r="S43" i="4" s="1"/>
  <c r="AB25" i="4"/>
  <c r="AB43" i="4" s="1"/>
  <c r="AB56" i="4" s="1"/>
  <c r="AB19" i="4"/>
  <c r="R25" i="4"/>
  <c r="R43" i="4" s="1"/>
  <c r="AA25" i="4"/>
  <c r="AA43" i="4" s="1"/>
  <c r="AA56" i="4" s="1"/>
  <c r="AA19" i="4"/>
  <c r="Q19" i="4"/>
  <c r="AC19" i="4"/>
  <c r="AC56" i="4"/>
  <c r="Q56" i="4"/>
  <c r="P30" i="4"/>
  <c r="P48" i="4" s="1"/>
  <c r="P34" i="4"/>
  <c r="P52" i="4" s="1"/>
  <c r="P31" i="4"/>
  <c r="P49" i="4" s="1"/>
  <c r="P35" i="4"/>
  <c r="P53" i="4" s="1"/>
  <c r="P28" i="4"/>
  <c r="P46" i="4" s="1"/>
  <c r="P32" i="4"/>
  <c r="P50" i="4" s="1"/>
  <c r="P27" i="4"/>
  <c r="P45" i="4" s="1"/>
  <c r="P36" i="4"/>
  <c r="P54" i="4" s="1"/>
  <c r="P33" i="4"/>
  <c r="P51" i="4" s="1"/>
  <c r="D110" i="3"/>
  <c r="R13" i="4" s="1"/>
  <c r="R32" i="4" s="1"/>
  <c r="R50" i="4" s="1"/>
  <c r="E108" i="3"/>
  <c r="S11" i="4" s="1"/>
  <c r="S30" i="4" s="1"/>
  <c r="S48" i="4" s="1"/>
  <c r="E110" i="3"/>
  <c r="S13" i="4" s="1"/>
  <c r="S32" i="4" s="1"/>
  <c r="S50" i="4" s="1"/>
  <c r="D108" i="3"/>
  <c r="R11" i="4" s="1"/>
  <c r="R30" i="4" s="1"/>
  <c r="R48" i="4" s="1"/>
  <c r="E106" i="3"/>
  <c r="S9" i="4" s="1"/>
  <c r="S28" i="4" s="1"/>
  <c r="S46" i="4" s="1"/>
  <c r="D106" i="3"/>
  <c r="R9" i="4" s="1"/>
  <c r="R28" i="4" s="1"/>
  <c r="R46" i="4" s="1"/>
  <c r="E111" i="3"/>
  <c r="S14" i="4" s="1"/>
  <c r="S33" i="4" s="1"/>
  <c r="S51" i="4" s="1"/>
  <c r="AC52" i="3"/>
  <c r="H113" i="3" s="1"/>
  <c r="V16" i="4" s="1"/>
  <c r="V35" i="4" s="1"/>
  <c r="V53" i="4" s="1"/>
  <c r="AG52" i="3"/>
  <c r="L113" i="3" s="1"/>
  <c r="Z16" i="4" s="1"/>
  <c r="Z35" i="4" s="1"/>
  <c r="Z53" i="4" s="1"/>
  <c r="AC46" i="3"/>
  <c r="H107" i="3" s="1"/>
  <c r="V10" i="4" s="1"/>
  <c r="V29" i="4" s="1"/>
  <c r="V47" i="4" s="1"/>
  <c r="AA46" i="3"/>
  <c r="F107" i="3" s="1"/>
  <c r="T10" i="4" s="1"/>
  <c r="T29" i="4" s="1"/>
  <c r="T47" i="4" s="1"/>
  <c r="AD46" i="3"/>
  <c r="I107" i="3" s="1"/>
  <c r="W10" i="4" s="1"/>
  <c r="W29" i="4" s="1"/>
  <c r="W47" i="4" s="1"/>
  <c r="AE42" i="3"/>
  <c r="J103" i="3" s="1"/>
  <c r="X6" i="4" s="1"/>
  <c r="T14" i="3"/>
  <c r="AC49" i="3"/>
  <c r="H110" i="3" s="1"/>
  <c r="V13" i="4" s="1"/>
  <c r="V32" i="4" s="1"/>
  <c r="V50" i="4" s="1"/>
  <c r="AD43" i="3"/>
  <c r="I104" i="3" s="1"/>
  <c r="W7" i="4" s="1"/>
  <c r="W26" i="4" s="1"/>
  <c r="W44" i="4" s="1"/>
  <c r="T6" i="3"/>
  <c r="AF42" i="3"/>
  <c r="K103" i="3" s="1"/>
  <c r="Y6" i="4" s="1"/>
  <c r="AE49" i="3"/>
  <c r="J110" i="3" s="1"/>
  <c r="X13" i="4" s="1"/>
  <c r="X32" i="4" s="1"/>
  <c r="X50" i="4" s="1"/>
  <c r="AE51" i="3"/>
  <c r="J112" i="3" s="1"/>
  <c r="X15" i="4" s="1"/>
  <c r="X34" i="4" s="1"/>
  <c r="X52" i="4" s="1"/>
  <c r="AD45" i="3"/>
  <c r="I106" i="3" s="1"/>
  <c r="W9" i="4" s="1"/>
  <c r="W28" i="4" s="1"/>
  <c r="W46" i="4" s="1"/>
  <c r="T11" i="3"/>
  <c r="T13" i="3"/>
  <c r="AE53" i="3"/>
  <c r="J114" i="3" s="1"/>
  <c r="X17" i="4" s="1"/>
  <c r="X36" i="4" s="1"/>
  <c r="X54" i="4" s="1"/>
  <c r="AF46" i="3"/>
  <c r="K107" i="3" s="1"/>
  <c r="Y10" i="4" s="1"/>
  <c r="Y29" i="4" s="1"/>
  <c r="Y47" i="4" s="1"/>
  <c r="T9" i="3"/>
  <c r="AD42" i="3"/>
  <c r="I103" i="3" s="1"/>
  <c r="W6" i="4" s="1"/>
  <c r="AB46" i="3"/>
  <c r="G107" i="3" s="1"/>
  <c r="U10" i="4" s="1"/>
  <c r="U29" i="4" s="1"/>
  <c r="U47" i="4" s="1"/>
  <c r="AB48" i="3"/>
  <c r="G109" i="3" s="1"/>
  <c r="U12" i="4" s="1"/>
  <c r="U31" i="4" s="1"/>
  <c r="U49" i="4" s="1"/>
  <c r="AC44" i="3"/>
  <c r="H105" i="3" s="1"/>
  <c r="V8" i="4" s="1"/>
  <c r="V27" i="4" s="1"/>
  <c r="V45" i="4" s="1"/>
  <c r="AG50" i="3"/>
  <c r="L111" i="3" s="1"/>
  <c r="Z14" i="4" s="1"/>
  <c r="Z33" i="4" s="1"/>
  <c r="Z51" i="4" s="1"/>
  <c r="AC45" i="3"/>
  <c r="H106" i="3" s="1"/>
  <c r="V9" i="4" s="1"/>
  <c r="V28" i="4" s="1"/>
  <c r="V46" i="4" s="1"/>
  <c r="AF47" i="3"/>
  <c r="K108" i="3" s="1"/>
  <c r="Y11" i="4" s="1"/>
  <c r="Y30" i="4" s="1"/>
  <c r="Y48" i="4" s="1"/>
  <c r="AG51" i="3"/>
  <c r="L112" i="3" s="1"/>
  <c r="Z15" i="4" s="1"/>
  <c r="Z34" i="4" s="1"/>
  <c r="Z52" i="4" s="1"/>
  <c r="AB44" i="3"/>
  <c r="G105" i="3" s="1"/>
  <c r="U8" i="4" s="1"/>
  <c r="U27" i="4" s="1"/>
  <c r="U45" i="4" s="1"/>
  <c r="AF48" i="3"/>
  <c r="K109" i="3" s="1"/>
  <c r="Y12" i="4" s="1"/>
  <c r="Y31" i="4" s="1"/>
  <c r="Y49" i="4" s="1"/>
  <c r="AD50" i="3"/>
  <c r="I111" i="3" s="1"/>
  <c r="W14" i="4" s="1"/>
  <c r="W33" i="4" s="1"/>
  <c r="W51" i="4" s="1"/>
  <c r="AD52" i="3"/>
  <c r="I113" i="3" s="1"/>
  <c r="W16" i="4" s="1"/>
  <c r="W35" i="4" s="1"/>
  <c r="W53" i="4" s="1"/>
  <c r="AE44" i="3"/>
  <c r="J105" i="3" s="1"/>
  <c r="X8" i="4" s="1"/>
  <c r="X27" i="4" s="1"/>
  <c r="X45" i="4" s="1"/>
  <c r="AD53" i="3"/>
  <c r="I114" i="3" s="1"/>
  <c r="W17" i="4" s="1"/>
  <c r="W36" i="4" s="1"/>
  <c r="W54" i="4" s="1"/>
  <c r="AE50" i="3"/>
  <c r="J111" i="3" s="1"/>
  <c r="X14" i="4" s="1"/>
  <c r="X33" i="4" s="1"/>
  <c r="X51" i="4" s="1"/>
  <c r="AE46" i="3"/>
  <c r="J107" i="3" s="1"/>
  <c r="X10" i="4" s="1"/>
  <c r="X29" i="4" s="1"/>
  <c r="X47" i="4" s="1"/>
  <c r="AF44" i="3"/>
  <c r="K105" i="3" s="1"/>
  <c r="Y8" i="4" s="1"/>
  <c r="Y27" i="4" s="1"/>
  <c r="Y45" i="4" s="1"/>
  <c r="AB47" i="3"/>
  <c r="G108" i="3" s="1"/>
  <c r="U11" i="4" s="1"/>
  <c r="U30" i="4" s="1"/>
  <c r="U48" i="4" s="1"/>
  <c r="AB45" i="3"/>
  <c r="G106" i="3" s="1"/>
  <c r="U9" i="4" s="1"/>
  <c r="U28" i="4" s="1"/>
  <c r="U46" i="4" s="1"/>
  <c r="AA47" i="3"/>
  <c r="F108" i="3" s="1"/>
  <c r="T11" i="4" s="1"/>
  <c r="T30" i="4" s="1"/>
  <c r="T48" i="4" s="1"/>
  <c r="AE47" i="3"/>
  <c r="J108" i="3" s="1"/>
  <c r="X11" i="4" s="1"/>
  <c r="X30" i="4" s="1"/>
  <c r="X48" i="4" s="1"/>
  <c r="AM30" i="3"/>
  <c r="AM12" i="3"/>
  <c r="AD48" i="3"/>
  <c r="I109" i="3" s="1"/>
  <c r="W12" i="4" s="1"/>
  <c r="W31" i="4" s="1"/>
  <c r="W49" i="4" s="1"/>
  <c r="AK25" i="3"/>
  <c r="AK7" i="3"/>
  <c r="T7" i="3"/>
  <c r="AM9" i="3"/>
  <c r="AM27" i="3"/>
  <c r="AL12" i="3"/>
  <c r="AL30" i="3"/>
  <c r="AA44" i="3"/>
  <c r="F105" i="3" s="1"/>
  <c r="T8" i="4" s="1"/>
  <c r="T27" i="4" s="1"/>
  <c r="T45" i="4" s="1"/>
  <c r="AK30" i="3"/>
  <c r="AK12" i="3"/>
  <c r="AE43" i="3"/>
  <c r="J104" i="3" s="1"/>
  <c r="X7" i="4" s="1"/>
  <c r="X26" i="4" s="1"/>
  <c r="X44" i="4" s="1"/>
  <c r="AM10" i="3"/>
  <c r="AM28" i="3"/>
  <c r="AL11" i="3"/>
  <c r="AL29" i="3"/>
  <c r="AG53" i="3"/>
  <c r="L114" i="3" s="1"/>
  <c r="Z17" i="4" s="1"/>
  <c r="Z36" i="4" s="1"/>
  <c r="Z54" i="4" s="1"/>
  <c r="AK33" i="3"/>
  <c r="AK15" i="3"/>
  <c r="AM7" i="3"/>
  <c r="AM25" i="3"/>
  <c r="AL31" i="3"/>
  <c r="AL13" i="3"/>
  <c r="AA42" i="3"/>
  <c r="F103" i="3" s="1"/>
  <c r="T6" i="4" s="1"/>
  <c r="AL28" i="3"/>
  <c r="AL10" i="3"/>
  <c r="AK17" i="3"/>
  <c r="AK35" i="3"/>
  <c r="AM13" i="3"/>
  <c r="AM31" i="3"/>
  <c r="AL9" i="3"/>
  <c r="AL27" i="3"/>
  <c r="AD49" i="3"/>
  <c r="I110" i="3" s="1"/>
  <c r="W13" i="4" s="1"/>
  <c r="W32" i="4" s="1"/>
  <c r="W50" i="4" s="1"/>
  <c r="AF53" i="3"/>
  <c r="K114" i="3" s="1"/>
  <c r="Y17" i="4" s="1"/>
  <c r="Y36" i="4" s="1"/>
  <c r="Y54" i="4" s="1"/>
  <c r="AM16" i="3"/>
  <c r="AM34" i="3"/>
  <c r="AC50" i="3"/>
  <c r="H111" i="3" s="1"/>
  <c r="V14" i="4" s="1"/>
  <c r="V33" i="4" s="1"/>
  <c r="V51" i="4" s="1"/>
  <c r="AA52" i="3"/>
  <c r="F113" i="3" s="1"/>
  <c r="T16" i="4" s="1"/>
  <c r="T35" i="4" s="1"/>
  <c r="T53" i="4" s="1"/>
  <c r="AK16" i="3"/>
  <c r="AK34" i="3"/>
  <c r="AM8" i="3"/>
  <c r="AM26" i="3"/>
  <c r="AL26" i="3"/>
  <c r="AL8" i="3"/>
  <c r="AA43" i="3"/>
  <c r="F104" i="3" s="1"/>
  <c r="T7" i="4" s="1"/>
  <c r="T26" i="4" s="1"/>
  <c r="T44" i="4" s="1"/>
  <c r="AB50" i="3"/>
  <c r="G111" i="3" s="1"/>
  <c r="U14" i="4" s="1"/>
  <c r="U33" i="4" s="1"/>
  <c r="U51" i="4" s="1"/>
  <c r="AC51" i="3"/>
  <c r="H112" i="3" s="1"/>
  <c r="V15" i="4" s="1"/>
  <c r="V34" i="4" s="1"/>
  <c r="V52" i="4" s="1"/>
  <c r="AA49" i="3"/>
  <c r="F110" i="3" s="1"/>
  <c r="T13" i="4" s="1"/>
  <c r="T32" i="4" s="1"/>
  <c r="T50" i="4" s="1"/>
  <c r="T17" i="3"/>
  <c r="AK10" i="3"/>
  <c r="AK28" i="3"/>
  <c r="AM6" i="3"/>
  <c r="AM24" i="3"/>
  <c r="AL14" i="3"/>
  <c r="AL32" i="3"/>
  <c r="AG42" i="3"/>
  <c r="L103" i="3" s="1"/>
  <c r="Z6" i="4" s="1"/>
  <c r="AB51" i="3"/>
  <c r="G112" i="3" s="1"/>
  <c r="U15" i="4" s="1"/>
  <c r="U34" i="4" s="1"/>
  <c r="U52" i="4" s="1"/>
  <c r="AG43" i="3"/>
  <c r="L104" i="3" s="1"/>
  <c r="Z7" i="4" s="1"/>
  <c r="Z26" i="4" s="1"/>
  <c r="Z44" i="4" s="1"/>
  <c r="AE52" i="3"/>
  <c r="J113" i="3" s="1"/>
  <c r="X16" i="4" s="1"/>
  <c r="X35" i="4" s="1"/>
  <c r="X53" i="4" s="1"/>
  <c r="AK29" i="3"/>
  <c r="AK11" i="3"/>
  <c r="AM14" i="3"/>
  <c r="AM32" i="3"/>
  <c r="AL7" i="3"/>
  <c r="AL25" i="3"/>
  <c r="AG48" i="3"/>
  <c r="L109" i="3" s="1"/>
  <c r="Z12" i="4" s="1"/>
  <c r="Z31" i="4" s="1"/>
  <c r="Z49" i="4" s="1"/>
  <c r="AC42" i="3"/>
  <c r="H103" i="3" s="1"/>
  <c r="V6" i="4" s="1"/>
  <c r="AB43" i="3"/>
  <c r="G104" i="3" s="1"/>
  <c r="U7" i="4" s="1"/>
  <c r="U26" i="4" s="1"/>
  <c r="U44" i="4" s="1"/>
  <c r="AF45" i="3"/>
  <c r="K106" i="3" s="1"/>
  <c r="Y9" i="4" s="1"/>
  <c r="Y28" i="4" s="1"/>
  <c r="Y46" i="4" s="1"/>
  <c r="T16" i="3"/>
  <c r="AG46" i="3"/>
  <c r="L107" i="3" s="1"/>
  <c r="Z10" i="4" s="1"/>
  <c r="Z29" i="4" s="1"/>
  <c r="Z47" i="4" s="1"/>
  <c r="AK14" i="3"/>
  <c r="AK32" i="3"/>
  <c r="AM35" i="3"/>
  <c r="AM17" i="3"/>
  <c r="AC53" i="3"/>
  <c r="H114" i="3" s="1"/>
  <c r="V17" i="4" s="1"/>
  <c r="V36" i="4" s="1"/>
  <c r="V54" i="4" s="1"/>
  <c r="AL6" i="3"/>
  <c r="AL24" i="3"/>
  <c r="T15" i="3"/>
  <c r="AK31" i="3"/>
  <c r="AK13" i="3"/>
  <c r="AB53" i="3"/>
  <c r="G114" i="3" s="1"/>
  <c r="U17" i="4" s="1"/>
  <c r="U36" i="4" s="1"/>
  <c r="U54" i="4" s="1"/>
  <c r="AA50" i="3"/>
  <c r="F111" i="3" s="1"/>
  <c r="T14" i="4" s="1"/>
  <c r="T33" i="4" s="1"/>
  <c r="T51" i="4" s="1"/>
  <c r="AC43" i="3"/>
  <c r="H104" i="3" s="1"/>
  <c r="V7" i="4" s="1"/>
  <c r="V26" i="4" s="1"/>
  <c r="V44" i="4" s="1"/>
  <c r="AK9" i="3"/>
  <c r="AK27" i="3"/>
  <c r="AF43" i="3"/>
  <c r="K104" i="3" s="1"/>
  <c r="Y7" i="4" s="1"/>
  <c r="Y26" i="4" s="1"/>
  <c r="Y44" i="4" s="1"/>
  <c r="AM15" i="3"/>
  <c r="AM33" i="3"/>
  <c r="AL15" i="3"/>
  <c r="AL33" i="3"/>
  <c r="AF49" i="3"/>
  <c r="K110" i="3" s="1"/>
  <c r="Y13" i="4" s="1"/>
  <c r="Y32" i="4" s="1"/>
  <c r="Y50" i="4" s="1"/>
  <c r="AD44" i="3"/>
  <c r="I105" i="3" s="1"/>
  <c r="W8" i="4" s="1"/>
  <c r="W27" i="4" s="1"/>
  <c r="W45" i="4" s="1"/>
  <c r="AB42" i="3"/>
  <c r="G103" i="3" s="1"/>
  <c r="U6" i="4" s="1"/>
  <c r="AD47" i="3"/>
  <c r="I108" i="3" s="1"/>
  <c r="W11" i="4" s="1"/>
  <c r="W30" i="4" s="1"/>
  <c r="W48" i="4" s="1"/>
  <c r="AG49" i="3"/>
  <c r="L110" i="3" s="1"/>
  <c r="Z13" i="4" s="1"/>
  <c r="Z32" i="4" s="1"/>
  <c r="Z50" i="4" s="1"/>
  <c r="AE45" i="3"/>
  <c r="J106" i="3" s="1"/>
  <c r="X9" i="4" s="1"/>
  <c r="X28" i="4" s="1"/>
  <c r="X46" i="4" s="1"/>
  <c r="T12" i="3"/>
  <c r="AA45" i="3"/>
  <c r="F106" i="3" s="1"/>
  <c r="T9" i="4" s="1"/>
  <c r="T28" i="4" s="1"/>
  <c r="T46" i="4" s="1"/>
  <c r="AG44" i="3"/>
  <c r="L105" i="3" s="1"/>
  <c r="Z8" i="4" s="1"/>
  <c r="Z27" i="4" s="1"/>
  <c r="Z45" i="4" s="1"/>
  <c r="AK24" i="3"/>
  <c r="AK6" i="3"/>
  <c r="AL17" i="3"/>
  <c r="AL35" i="3"/>
  <c r="T10" i="3"/>
  <c r="T8" i="3"/>
  <c r="AC47" i="3"/>
  <c r="H108" i="3" s="1"/>
  <c r="V11" i="4" s="1"/>
  <c r="V30" i="4" s="1"/>
  <c r="V48" i="4" s="1"/>
  <c r="AF50" i="3"/>
  <c r="K111" i="3" s="1"/>
  <c r="Y14" i="4" s="1"/>
  <c r="Y33" i="4" s="1"/>
  <c r="Y51" i="4" s="1"/>
  <c r="AK8" i="3"/>
  <c r="AK26" i="3"/>
  <c r="AB49" i="3"/>
  <c r="G110" i="3" s="1"/>
  <c r="U13" i="4" s="1"/>
  <c r="U32" i="4" s="1"/>
  <c r="U50" i="4" s="1"/>
  <c r="AM29" i="3"/>
  <c r="AM11" i="3"/>
  <c r="AL16" i="3"/>
  <c r="AL34" i="3"/>
  <c r="AG47" i="3"/>
  <c r="L108" i="3" s="1"/>
  <c r="Z11" i="4" s="1"/>
  <c r="Z30" i="4" s="1"/>
  <c r="Z48" i="4" s="1"/>
  <c r="AG45" i="3"/>
  <c r="L106" i="3" s="1"/>
  <c r="Z9" i="4" s="1"/>
  <c r="Z28" i="4" s="1"/>
  <c r="Z46" i="4" s="1"/>
  <c r="T25" i="4" l="1"/>
  <c r="T43" i="4" s="1"/>
  <c r="T56" i="4" s="1"/>
  <c r="T19" i="4"/>
  <c r="U25" i="4"/>
  <c r="U43" i="4" s="1"/>
  <c r="U56" i="4" s="1"/>
  <c r="U19" i="4"/>
  <c r="Z25" i="4"/>
  <c r="Z43" i="4" s="1"/>
  <c r="Z56" i="4" s="1"/>
  <c r="Z19" i="4"/>
  <c r="V25" i="4"/>
  <c r="V43" i="4" s="1"/>
  <c r="V56" i="4" s="1"/>
  <c r="V19" i="4"/>
  <c r="R19" i="4"/>
  <c r="Y25" i="4"/>
  <c r="Y43" i="4" s="1"/>
  <c r="Y56" i="4" s="1"/>
  <c r="Y19" i="4"/>
  <c r="X25" i="4"/>
  <c r="X43" i="4" s="1"/>
  <c r="X56" i="4" s="1"/>
  <c r="X19" i="4"/>
  <c r="W25" i="4"/>
  <c r="W43" i="4" s="1"/>
  <c r="W56" i="4" s="1"/>
  <c r="W19" i="4"/>
  <c r="S19" i="4"/>
  <c r="S56" i="4"/>
  <c r="R56" i="4"/>
  <c r="AK42" i="3"/>
  <c r="P103" i="3" s="1"/>
  <c r="AD6" i="4" s="1"/>
  <c r="AL44" i="3"/>
  <c r="Q105" i="3" s="1"/>
  <c r="AE8" i="4" s="1"/>
  <c r="AE27" i="4" s="1"/>
  <c r="AE45" i="4" s="1"/>
  <c r="AL45" i="3"/>
  <c r="Q106" i="3" s="1"/>
  <c r="AE9" i="4" s="1"/>
  <c r="AE28" i="4" s="1"/>
  <c r="AE46" i="4" s="1"/>
  <c r="AO15" i="3"/>
  <c r="AP15" i="3" s="1"/>
  <c r="AK50" i="3"/>
  <c r="P111" i="3" s="1"/>
  <c r="AD14" i="4" s="1"/>
  <c r="AD33" i="4" s="1"/>
  <c r="AD51" i="4" s="1"/>
  <c r="AK45" i="3"/>
  <c r="P106" i="3" s="1"/>
  <c r="AD9" i="4" s="1"/>
  <c r="AD28" i="4" s="1"/>
  <c r="AD46" i="4" s="1"/>
  <c r="AO29" i="3"/>
  <c r="AO31" i="3"/>
  <c r="AL52" i="3"/>
  <c r="Q113" i="3" s="1"/>
  <c r="AE16" i="4" s="1"/>
  <c r="AE35" i="4" s="1"/>
  <c r="AE53" i="4" s="1"/>
  <c r="AO33" i="3"/>
  <c r="AO32" i="3"/>
  <c r="AO26" i="3"/>
  <c r="AO24" i="3"/>
  <c r="AM47" i="3"/>
  <c r="AL49" i="3"/>
  <c r="Q110" i="3" s="1"/>
  <c r="AE13" i="4" s="1"/>
  <c r="AE32" i="4" s="1"/>
  <c r="AE50" i="4" s="1"/>
  <c r="AK48" i="3"/>
  <c r="P109" i="3" s="1"/>
  <c r="AD12" i="4" s="1"/>
  <c r="AD31" i="4" s="1"/>
  <c r="AD49" i="4" s="1"/>
  <c r="AK44" i="3"/>
  <c r="P105" i="3" s="1"/>
  <c r="AD8" i="4" s="1"/>
  <c r="AD27" i="4" s="1"/>
  <c r="AD45" i="4" s="1"/>
  <c r="AK49" i="3"/>
  <c r="P110" i="3" s="1"/>
  <c r="AD13" i="4" s="1"/>
  <c r="AD32" i="4" s="1"/>
  <c r="AD50" i="4" s="1"/>
  <c r="AO35" i="3"/>
  <c r="AM45" i="3"/>
  <c r="AK43" i="3"/>
  <c r="P104" i="3" s="1"/>
  <c r="AD7" i="4" s="1"/>
  <c r="AD26" i="4" s="1"/>
  <c r="AD44" i="4" s="1"/>
  <c r="AO28" i="3"/>
  <c r="AO25" i="3"/>
  <c r="AO12" i="3"/>
  <c r="AP12" i="3" s="1"/>
  <c r="AM48" i="3"/>
  <c r="AO30" i="3"/>
  <c r="AL42" i="3"/>
  <c r="Q103" i="3" s="1"/>
  <c r="AE6" i="4" s="1"/>
  <c r="AL50" i="3"/>
  <c r="Q111" i="3" s="1"/>
  <c r="AE14" i="4" s="1"/>
  <c r="AE33" i="4" s="1"/>
  <c r="AE51" i="4" s="1"/>
  <c r="AO27" i="3"/>
  <c r="AM44" i="3"/>
  <c r="AM43" i="3"/>
  <c r="AO8" i="3"/>
  <c r="AM53" i="3"/>
  <c r="AL43" i="3"/>
  <c r="Q104" i="3" s="1"/>
  <c r="AE7" i="4" s="1"/>
  <c r="AE26" i="4" s="1"/>
  <c r="AE44" i="4" s="1"/>
  <c r="AM42" i="3"/>
  <c r="AM49" i="3"/>
  <c r="AK51" i="3"/>
  <c r="P112" i="3" s="1"/>
  <c r="AD15" i="4" s="1"/>
  <c r="AD34" i="4" s="1"/>
  <c r="AL53" i="3"/>
  <c r="Q114" i="3" s="1"/>
  <c r="AE17" i="4" s="1"/>
  <c r="AE36" i="4" s="1"/>
  <c r="AE54" i="4" s="1"/>
  <c r="AO34" i="3"/>
  <c r="AM51" i="3"/>
  <c r="AK52" i="3"/>
  <c r="P113" i="3" s="1"/>
  <c r="AD16" i="4" s="1"/>
  <c r="AD35" i="4" s="1"/>
  <c r="AD53" i="4" s="1"/>
  <c r="AO16" i="3"/>
  <c r="AM50" i="3"/>
  <c r="AK46" i="3"/>
  <c r="P107" i="3" s="1"/>
  <c r="AD10" i="4" s="1"/>
  <c r="AD29" i="4" s="1"/>
  <c r="AD47" i="4" s="1"/>
  <c r="AK53" i="3"/>
  <c r="P114" i="3" s="1"/>
  <c r="AD17" i="4" s="1"/>
  <c r="AD36" i="4" s="1"/>
  <c r="AD54" i="4" s="1"/>
  <c r="AO10" i="3"/>
  <c r="AL48" i="3"/>
  <c r="Q109" i="3" s="1"/>
  <c r="AE12" i="4" s="1"/>
  <c r="AE31" i="4" s="1"/>
  <c r="AE49" i="4" s="1"/>
  <c r="AO17" i="3"/>
  <c r="AP17" i="3" s="1"/>
  <c r="AO9" i="3"/>
  <c r="AP9" i="3" s="1"/>
  <c r="AO14" i="3"/>
  <c r="AK47" i="3"/>
  <c r="P108" i="3" s="1"/>
  <c r="AD11" i="4" s="1"/>
  <c r="AD30" i="4" s="1"/>
  <c r="AD48" i="4" s="1"/>
  <c r="AO11" i="3"/>
  <c r="AP11" i="3" s="1"/>
  <c r="AL46" i="3"/>
  <c r="Q107" i="3" s="1"/>
  <c r="AE10" i="4" s="1"/>
  <c r="AE29" i="4" s="1"/>
  <c r="AE47" i="4" s="1"/>
  <c r="AM52" i="3"/>
  <c r="AO6" i="3"/>
  <c r="AL47" i="3"/>
  <c r="Q108" i="3" s="1"/>
  <c r="AE11" i="4" s="1"/>
  <c r="AE30" i="4" s="1"/>
  <c r="AE48" i="4" s="1"/>
  <c r="AO13" i="3"/>
  <c r="AP13" i="3" s="1"/>
  <c r="AO7" i="3"/>
  <c r="AM46" i="3"/>
  <c r="AL51" i="3"/>
  <c r="Q112" i="3" s="1"/>
  <c r="AE15" i="4" s="1"/>
  <c r="AE34" i="4" s="1"/>
  <c r="AE52" i="4" s="1"/>
  <c r="AE25" i="4" l="1"/>
  <c r="AE43" i="4" s="1"/>
  <c r="AE19" i="4"/>
  <c r="AD25" i="4"/>
  <c r="AD43" i="4" s="1"/>
  <c r="AD19" i="4"/>
  <c r="AD52" i="4"/>
  <c r="AH52" i="4" s="1"/>
  <c r="AH53" i="4"/>
  <c r="AH45" i="4"/>
  <c r="AH51" i="4"/>
  <c r="AH49" i="4"/>
  <c r="AH47" i="4"/>
  <c r="AH48" i="4"/>
  <c r="AH54" i="4"/>
  <c r="AH50" i="4"/>
  <c r="AE56" i="4"/>
  <c r="AH8" i="4"/>
  <c r="AH13" i="4"/>
  <c r="AH10" i="4"/>
  <c r="AH11" i="4"/>
  <c r="AH12" i="4"/>
  <c r="AH17" i="4"/>
  <c r="AH7" i="4"/>
  <c r="AH16" i="4"/>
  <c r="AH14" i="4"/>
  <c r="AH15" i="4"/>
  <c r="AH6" i="4"/>
  <c r="AH9" i="4"/>
  <c r="T111" i="3"/>
  <c r="X111" i="3" s="1"/>
  <c r="T112" i="3"/>
  <c r="X112" i="3" s="1"/>
  <c r="T114" i="3"/>
  <c r="X114" i="3" s="1"/>
  <c r="T108" i="3"/>
  <c r="X108" i="3" s="1"/>
  <c r="T109" i="3"/>
  <c r="X109" i="3" s="1"/>
  <c r="T104" i="3"/>
  <c r="X104" i="3" s="1"/>
  <c r="T113" i="3"/>
  <c r="X113" i="3" s="1"/>
  <c r="T107" i="3"/>
  <c r="X107" i="3" s="1"/>
  <c r="T106" i="3"/>
  <c r="X106" i="3" s="1"/>
  <c r="T105" i="3"/>
  <c r="X105" i="3" s="1"/>
  <c r="T110" i="3"/>
  <c r="X110" i="3" s="1"/>
  <c r="T103" i="3"/>
  <c r="X103" i="3" s="1"/>
  <c r="AO51" i="3"/>
  <c r="AO43" i="3"/>
  <c r="AP7" i="3"/>
  <c r="AO44" i="3"/>
  <c r="AP8" i="3"/>
  <c r="AO42" i="3"/>
  <c r="AP6" i="3"/>
  <c r="AO52" i="3"/>
  <c r="AP16" i="3"/>
  <c r="AO46" i="3"/>
  <c r="AP10" i="3"/>
  <c r="AO50" i="3"/>
  <c r="AP14" i="3"/>
  <c r="AO47" i="3"/>
  <c r="AO49" i="3"/>
  <c r="AO48" i="3"/>
  <c r="AO53" i="3"/>
  <c r="AO45" i="3"/>
  <c r="AH43" i="4" l="1"/>
  <c r="AD56" i="4"/>
  <c r="W116" i="3"/>
  <c r="AH46" i="4"/>
  <c r="AH44" i="4"/>
  <c r="P56" i="4"/>
  <c r="AH57" i="4" l="1"/>
  <c r="AK9" i="4" s="1"/>
  <c r="AK16" i="4" s="1"/>
</calcChain>
</file>

<file path=xl/sharedStrings.xml><?xml version="1.0" encoding="utf-8"?>
<sst xmlns="http://schemas.openxmlformats.org/spreadsheetml/2006/main" count="567" uniqueCount="179">
  <si>
    <t>God</t>
  </si>
  <si>
    <t>sij</t>
  </si>
  <si>
    <t>velj</t>
  </si>
  <si>
    <t>ožu</t>
  </si>
  <si>
    <t>tra</t>
  </si>
  <si>
    <t>svi</t>
  </si>
  <si>
    <t>lip</t>
  </si>
  <si>
    <t>srp</t>
  </si>
  <si>
    <t>kol</t>
  </si>
  <si>
    <t>ruj</t>
  </si>
  <si>
    <t>list</t>
  </si>
  <si>
    <t>stu</t>
  </si>
  <si>
    <t>pro</t>
  </si>
  <si>
    <t>*****</t>
  </si>
  <si>
    <t>Mjesecni prosijek</t>
  </si>
  <si>
    <t>Broj dana u mjesecu</t>
  </si>
  <si>
    <t>Ivan Sičaja</t>
  </si>
  <si>
    <t>Geogrefska širina</t>
  </si>
  <si>
    <t>Geogrefska dužina</t>
  </si>
  <si>
    <r>
      <t>[</t>
    </r>
    <r>
      <rPr>
        <sz val="11"/>
        <color theme="1"/>
        <rFont val="Calibri"/>
        <family val="2"/>
      </rPr>
      <t>°]</t>
    </r>
  </si>
  <si>
    <t>radiani</t>
  </si>
  <si>
    <t>Suncanih sati po danu (tlo)</t>
  </si>
  <si>
    <t>Suncanih sati po danu (atmosfera - S0 [h])</t>
  </si>
  <si>
    <t>Ozračenje atmosfere ( H0[Wh/m2] )</t>
  </si>
  <si>
    <t>Mijeseci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</si>
  <si>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</si>
  <si>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</si>
  <si>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</si>
  <si>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</si>
  <si>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</si>
  <si>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</si>
  <si>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</si>
  <si>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</si>
  <si>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</si>
  <si>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</si>
  <si>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</si>
  <si>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</si>
  <si>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Ozracenost atmosfere ( H0[Wh/m2] )</t>
  </si>
  <si>
    <t>Model 1</t>
  </si>
  <si>
    <t>H Wh/m2</t>
  </si>
  <si>
    <t>Model 2</t>
  </si>
  <si>
    <t>Model 2.12</t>
  </si>
  <si>
    <t>Model 2.14</t>
  </si>
  <si>
    <t>Model 2.15</t>
  </si>
  <si>
    <t>Model 2.18</t>
  </si>
  <si>
    <t>Model 2.1.14</t>
  </si>
  <si>
    <t>NASA</t>
  </si>
  <si>
    <t xml:space="preserve"> </t>
  </si>
  <si>
    <t>MODEL - PVGIS</t>
  </si>
  <si>
    <t>MODEL - NASA</t>
  </si>
  <si>
    <t>MBE NASA</t>
  </si>
  <si>
    <t>MBE PVGIS</t>
  </si>
  <si>
    <t>RMSE PVGIS</t>
  </si>
  <si>
    <t>RMSE NASA</t>
  </si>
  <si>
    <t>PE NASA</t>
  </si>
  <si>
    <t>PVGIS</t>
  </si>
  <si>
    <t>PE PVGIS</t>
  </si>
  <si>
    <t>MBE</t>
  </si>
  <si>
    <t>RMSE</t>
  </si>
  <si>
    <t>PE [%]</t>
  </si>
  <si>
    <t>PE[%]</t>
  </si>
  <si>
    <t>Model 3</t>
  </si>
  <si>
    <t>Model 4</t>
  </si>
  <si>
    <t>Model 5</t>
  </si>
  <si>
    <t>Model 6</t>
  </si>
  <si>
    <t>Model 7</t>
  </si>
  <si>
    <t>E</t>
  </si>
  <si>
    <t>Redni broj dana, n</t>
  </si>
  <si>
    <t>Deklinacija sunca, δ [°]</t>
  </si>
  <si>
    <t>Deklinacija sunca, δ [rad]</t>
  </si>
  <si>
    <t>Kut  zalaska sunca, ωs [rad]</t>
  </si>
  <si>
    <t>Kut zalaska sunca, ωs[°]</t>
  </si>
  <si>
    <t>Max. broj sunčanih sati po danu (atmosfera - S0 [h])</t>
  </si>
  <si>
    <t>Kt</t>
  </si>
  <si>
    <t>Kd=Hd/H</t>
  </si>
  <si>
    <t>Hd=Kd*H</t>
  </si>
  <si>
    <t>Hb=H-Hd</t>
  </si>
  <si>
    <t>Kd</t>
  </si>
  <si>
    <t>H [Wh/m2]</t>
  </si>
  <si>
    <t>Kut zalaska sunca, ωs[rad]</t>
  </si>
  <si>
    <t>SUMA</t>
  </si>
  <si>
    <t>Odstupanje od H (PVGIS)</t>
  </si>
  <si>
    <r>
      <t xml:space="preserve">Kut azimuta </t>
    </r>
    <r>
      <rPr>
        <sz val="11"/>
        <color theme="1"/>
        <rFont val="Calibri"/>
        <family val="2"/>
      </rPr>
      <t xml:space="preserve">α </t>
    </r>
  </si>
  <si>
    <t>Nagib plohe β</t>
  </si>
  <si>
    <t>[rad]</t>
  </si>
  <si>
    <r>
      <t>[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]</t>
    </r>
  </si>
  <si>
    <r>
      <t xml:space="preserve">Kut upada sunčevih zraka   cos </t>
    </r>
    <r>
      <rPr>
        <sz val="11"/>
        <color theme="1"/>
        <rFont val="Calibri"/>
        <family val="2"/>
      </rPr>
      <t xml:space="preserve">ϴ </t>
    </r>
    <r>
      <rPr>
        <sz val="11"/>
        <color theme="1"/>
        <rFont val="Calibri"/>
        <family val="2"/>
        <charset val="238"/>
        <scheme val="minor"/>
      </rPr>
      <t>(α,β)</t>
    </r>
  </si>
  <si>
    <t>Nagibni koeficijent   Rb</t>
  </si>
  <si>
    <t>Ukupna ozračenost nagute plohe Hβ [Wh/m^2]</t>
  </si>
  <si>
    <t>Koeficijent ρ</t>
  </si>
  <si>
    <r>
      <t>Kut visine sunca    sin(</t>
    </r>
    <r>
      <rPr>
        <sz val="11"/>
        <color theme="1"/>
        <rFont val="Calibri"/>
        <family val="2"/>
      </rPr>
      <t>γ</t>
    </r>
    <r>
      <rPr>
        <sz val="9.35"/>
        <color theme="1"/>
        <rFont val="Calibri"/>
        <family val="2"/>
        <charset val="238"/>
      </rPr>
      <t>s</t>
    </r>
    <r>
      <rPr>
        <sz val="11"/>
        <color theme="1"/>
        <rFont val="Calibri"/>
        <family val="2"/>
        <charset val="238"/>
        <scheme val="minor"/>
      </rPr>
      <t>)</t>
    </r>
  </si>
  <si>
    <t xml:space="preserve">Ukupna ozračenost tla   H [Wh/m^2] </t>
  </si>
  <si>
    <t xml:space="preserve">Raspršena dnevna ozračenost   Hd [Wh/m^2] </t>
  </si>
  <si>
    <t xml:space="preserve">Izravna ozračenost vodoravne plohe   Hb [Wh/m^2] </t>
  </si>
  <si>
    <r>
      <t>ω [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238"/>
      </rPr>
      <t>]</t>
    </r>
  </si>
  <si>
    <t>ω [rad]</t>
  </si>
  <si>
    <t>sat   ts [h]</t>
  </si>
  <si>
    <t>Indeks prozitnosti neba</t>
  </si>
  <si>
    <t>Siječanj</t>
  </si>
  <si>
    <t>Veljača</t>
  </si>
  <si>
    <t>Ožujak</t>
  </si>
  <si>
    <t>Travanj</t>
  </si>
  <si>
    <t>Svibanj</t>
  </si>
  <si>
    <t>Lipanj</t>
  </si>
  <si>
    <t>Srpanj</t>
  </si>
  <si>
    <t>Kolovoz</t>
  </si>
  <si>
    <t>Rujan</t>
  </si>
  <si>
    <t>Listopad</t>
  </si>
  <si>
    <t>Studeni</t>
  </si>
  <si>
    <t>Prosinac</t>
  </si>
  <si>
    <r>
      <t xml:space="preserve">Udio ozračenosti nagnute plohe raspršenim zračenjem </t>
    </r>
    <r>
      <rPr>
        <b/>
        <sz val="12"/>
        <color theme="1"/>
        <rFont val="Calibri Light"/>
        <family val="2"/>
      </rPr>
      <t>K</t>
    </r>
    <r>
      <rPr>
        <b/>
        <vertAlign val="subscript"/>
        <sz val="12"/>
        <color theme="1"/>
        <rFont val="Calibri Light"/>
        <family val="2"/>
      </rPr>
      <t>d</t>
    </r>
  </si>
  <si>
    <t>Hb [Wh/m^2]</t>
  </si>
  <si>
    <t>Hd [Wh/m^2]</t>
  </si>
  <si>
    <t>Koeficient rt</t>
  </si>
  <si>
    <t>Koeficient rd</t>
  </si>
  <si>
    <t>Hβ [Wh/m^2]</t>
  </si>
  <si>
    <t>H [Wh/m^2]</t>
  </si>
  <si>
    <t>Promjena zračenja u odnosu na nagnutu plohu</t>
  </si>
  <si>
    <t>Ukupna razlika ozračenosti vodoravne u odnosu na nagnutu plohu</t>
  </si>
  <si>
    <t>Geograska šrina</t>
  </si>
  <si>
    <t>Geografska dužina</t>
  </si>
  <si>
    <t xml:space="preserve"> [°]</t>
  </si>
  <si>
    <t xml:space="preserve"> [rad]</t>
  </si>
  <si>
    <t>[m]</t>
  </si>
  <si>
    <t xml:space="preserve">Dužina krova  </t>
  </si>
  <si>
    <t>Šrinia južnog krila korva (tlocrt)</t>
  </si>
  <si>
    <t>Stvarna šrinia krila krova</t>
  </si>
  <si>
    <t xml:space="preserve">Nagib korva </t>
  </si>
  <si>
    <t>Efektivna površina</t>
  </si>
  <si>
    <t>[m^2]</t>
  </si>
  <si>
    <t>Solarni panel</t>
  </si>
  <si>
    <t>Naziv</t>
  </si>
  <si>
    <t>SV60-330E</t>
  </si>
  <si>
    <t>Vršna snaga [W]</t>
  </si>
  <si>
    <t>Struja kratkog spoja [A]</t>
  </si>
  <si>
    <t>Napon otvorenog kruga [V]</t>
  </si>
  <si>
    <t>Učinkovitost modula [%]</t>
  </si>
  <si>
    <t>Prosiječna godišnja potrošnja [kWh]</t>
  </si>
  <si>
    <t>Prosiječna dnevna potrošnja [kWh]</t>
  </si>
  <si>
    <t>Potrošnja energije</t>
  </si>
  <si>
    <t>Proizvodnja energije penela</t>
  </si>
  <si>
    <t>Broj panela</t>
  </si>
  <si>
    <t>Kut azimuta</t>
  </si>
  <si>
    <t>Ukupna površina panela [m^2]</t>
  </si>
  <si>
    <t>Površina jednog panela [m^2]</t>
  </si>
  <si>
    <t>Ukupna struja kratkog spoja [A]</t>
  </si>
  <si>
    <t>Ukupan napon otvorenog kruga [V]</t>
  </si>
  <si>
    <t>Maksimum snage po satima [Wh]</t>
  </si>
  <si>
    <t>Maxsimalna snaga susatava [kW]</t>
  </si>
  <si>
    <t>Suma proivedene energije panela tjekom dana [Wh]</t>
  </si>
  <si>
    <t>Ukupna prozizvodnja električne energije modula nagutih za kut α i β [Wh/m^2]</t>
  </si>
  <si>
    <t>Prosjek proizvedene energije po danu [Wh]</t>
  </si>
  <si>
    <t>Način spajanja</t>
  </si>
  <si>
    <t>Spojenih paralelno u jedan skup</t>
  </si>
  <si>
    <t>Spojenih skupova u seriji</t>
  </si>
  <si>
    <t>Gubitci energije u kablovima</t>
  </si>
  <si>
    <t>Gubitci energije na invertoru</t>
  </si>
  <si>
    <t>Ukupni gubitci</t>
  </si>
  <si>
    <t>Proizvodnja za određeni broj panela nagnutih za kutove α i β s gubitcima kablova i invertera [Wh]</t>
  </si>
  <si>
    <r>
      <t xml:space="preserve">Ukupna prosiječna proizvedena energija panela nagnutih za kut </t>
    </r>
    <r>
      <rPr>
        <sz val="11"/>
        <color theme="1"/>
        <rFont val="Calibri"/>
        <family val="2"/>
      </rPr>
      <t>α i β</t>
    </r>
    <r>
      <rPr>
        <sz val="11"/>
        <color theme="1"/>
        <rFont val="Calibri"/>
        <family val="2"/>
        <scheme val="minor"/>
      </rPr>
      <t xml:space="preserve"> s gubitcima na kabelima i inverteru[kW]</t>
    </r>
  </si>
  <si>
    <t>Razlika prosječne potrošne energije i proizvedene energije panela s gubitcima [kWh]</t>
  </si>
  <si>
    <t>Maksimalno ozračene po satima [Wh/m^2]</t>
  </si>
  <si>
    <t>Inverter</t>
  </si>
  <si>
    <t>Maksimalna snaga [W]</t>
  </si>
  <si>
    <t>Maksimalna ulazna struja A/B [A]</t>
  </si>
  <si>
    <t>Max. Ulazni napon [V]</t>
  </si>
  <si>
    <t>MPP [V]</t>
  </si>
  <si>
    <t>Min. Ulazni napon A/B [V]</t>
  </si>
  <si>
    <t>100/125</t>
  </si>
  <si>
    <t>Preporučeni ulazni napon [V]</t>
  </si>
  <si>
    <t>96.5-97</t>
  </si>
  <si>
    <t>Učinkovitost [%]</t>
  </si>
  <si>
    <t>SMA Sunny Boy 3.6-1AV-41</t>
  </si>
  <si>
    <t>130-500</t>
  </si>
  <si>
    <t>Kabel</t>
  </si>
  <si>
    <t>Presjek [mm^2]</t>
  </si>
  <si>
    <t>Dužina kebela [m]</t>
  </si>
  <si>
    <t>2-2.5</t>
  </si>
  <si>
    <t>Maksimalna struja koja može teći ovim presijekom kebela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</si>
</sst>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9.35"/>
      <color theme="1"/>
      <name val="Calibri"/>
      <family val="2"/>
      <charset val="238"/>
    </font>
    <font>
      <sz val="12"/>
      <color theme="1"/>
      <name val="Calibri Light"/>
      <family val="2"/>
    </font>
    <font>
      <sz val="11"/>
      <color rgb="FF000000"/>
      <name val="Calibri"/>
      <family val="2"/>
    </font>
    <font>
      <b/>
      <sz val="12"/>
      <color theme="1"/>
      <name val="Calibri Light"/>
      <family val="2"/>
    </font>
    <font>
      <b/>
      <vertAlign val="subscript"/>
      <sz val="12"/>
      <color theme="1"/>
      <name val="Calibri Light"/>
      <family val="2"/>
    </font>
    <font>
      <sz val="10"/>
      <color rgb="FF000000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8" applyNumberFormat="0" applyAlignment="0" applyProtection="0"/>
    <xf numFmtId="0" fontId="15" fillId="12" borderId="9" applyNumberFormat="0" applyAlignment="0" applyProtection="0"/>
    <xf numFmtId="0" fontId="16" fillId="12" borderId="8" applyNumberFormat="0" applyAlignment="0" applyProtection="0"/>
    <xf numFmtId="0" fontId="17" fillId="0" borderId="10" applyNumberFormat="0" applyFill="0" applyAlignment="0" applyProtection="0"/>
    <xf numFmtId="0" fontId="18" fillId="13" borderId="11" applyNumberFormat="0" applyAlignment="0" applyProtection="0"/>
    <xf numFmtId="0" fontId="19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22" fillId="38" borderId="0" applyNumberFormat="0" applyBorder="0" applyAlignment="0" applyProtection="0"/>
  </cellStyleXfs>
  <cellXfs count="67">
    <xf numFmtId="0" fontId="0" fillId="0" borderId="0" xfId="0"/>
    <xf numFmtId="0" fontId="0" fillId="0" borderId="0" xfId="0" applyNumberFormat="1"/>
    <xf numFmtId="0" fontId="1" fillId="0" borderId="3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 wrapText="1"/>
    </xf>
    <xf numFmtId="0" fontId="0" fillId="3" borderId="0" xfId="0" applyNumberFormat="1" applyFill="1"/>
    <xf numFmtId="0" fontId="0" fillId="2" borderId="0" xfId="0" applyNumberFormat="1" applyFill="1" applyAlignment="1">
      <alignment horizontal="center" wrapText="1"/>
    </xf>
    <xf numFmtId="0" fontId="0" fillId="4" borderId="0" xfId="0" applyNumberFormat="1" applyFill="1"/>
    <xf numFmtId="0" fontId="0" fillId="4" borderId="0" xfId="0" applyNumberFormat="1" applyFill="1" applyAlignment="1">
      <alignment horizontal="center" wrapText="1"/>
    </xf>
    <xf numFmtId="0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0" borderId="0" xfId="0" applyNumberFormat="1" applyFill="1"/>
    <xf numFmtId="0" fontId="0" fillId="2" borderId="0" xfId="0" applyNumberFormat="1" applyFill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 wrapText="1"/>
    </xf>
    <xf numFmtId="0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0" borderId="0" xfId="0" applyFill="1"/>
    <xf numFmtId="0" fontId="3" fillId="2" borderId="0" xfId="1" applyFill="1" applyAlignment="1">
      <alignment horizontal="center"/>
    </xf>
    <xf numFmtId="0" fontId="0" fillId="5" borderId="0" xfId="0" applyFill="1"/>
    <xf numFmtId="0" fontId="23" fillId="2" borderId="0" xfId="1" applyFont="1" applyFill="1" applyAlignment="1">
      <alignment horizontal="center"/>
    </xf>
    <xf numFmtId="0" fontId="0" fillId="2" borderId="0" xfId="0" applyFill="1"/>
    <xf numFmtId="0" fontId="0" fillId="39" borderId="0" xfId="0" applyFill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/>
    <xf numFmtId="0" fontId="3" fillId="41" borderId="0" xfId="1" applyFill="1" applyAlignment="1">
      <alignment horizontal="center"/>
    </xf>
    <xf numFmtId="0" fontId="0" fillId="40" borderId="0" xfId="0" applyFill="1" applyAlignment="1">
      <alignment horizontal="center"/>
    </xf>
    <xf numFmtId="0" fontId="26" fillId="42" borderId="0" xfId="0" applyFont="1" applyFill="1" applyAlignment="1">
      <alignment horizontal="left" vertical="center"/>
    </xf>
    <xf numFmtId="0" fontId="25" fillId="2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9" borderId="0" xfId="0" applyFill="1" applyAlignment="1"/>
    <xf numFmtId="0" fontId="0" fillId="2" borderId="0" xfId="0" applyFill="1" applyAlignment="1"/>
    <xf numFmtId="0" fontId="30" fillId="39" borderId="0" xfId="0" applyFont="1" applyFill="1" applyAlignment="1">
      <alignment horizontal="left" vertical="center" wrapText="1"/>
    </xf>
    <xf numFmtId="0" fontId="30" fillId="2" borderId="0" xfId="0" applyFont="1" applyFill="1" applyAlignment="1">
      <alignment horizontal="center" vertical="center" wrapText="1"/>
    </xf>
    <xf numFmtId="0" fontId="0" fillId="39" borderId="0" xfId="0" applyFill="1" applyAlignment="1">
      <alignment horizontal="left"/>
    </xf>
    <xf numFmtId="0" fontId="30" fillId="39" borderId="0" xfId="0" applyFont="1" applyFill="1" applyAlignment="1">
      <alignment horizontal="left" vertical="center"/>
    </xf>
    <xf numFmtId="0" fontId="0" fillId="7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1" applyFill="1" applyAlignment="1">
      <alignment horizontal="center"/>
    </xf>
    <xf numFmtId="2" fontId="0" fillId="5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39" borderId="0" xfId="0" applyFill="1" applyAlignment="1">
      <alignment horizontal="center"/>
    </xf>
    <xf numFmtId="0" fontId="0" fillId="41" borderId="0" xfId="0" applyFill="1" applyAlignment="1">
      <alignment horizontal="center" wrapText="1"/>
    </xf>
    <xf numFmtId="0" fontId="0" fillId="41" borderId="0" xfId="0" applyFill="1" applyAlignment="1">
      <alignment horizontal="center"/>
    </xf>
    <xf numFmtId="0" fontId="31" fillId="39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43">
    <cellStyle name="20% - Accent1 2" xfId="20" xr:uid="{053245E3-9080-4623-B202-917677C1FAF7}"/>
    <cellStyle name="20% - Accent2 2" xfId="24" xr:uid="{08281268-057E-4388-890A-22A3DBE0F4E7}"/>
    <cellStyle name="20% - Accent3 2" xfId="28" xr:uid="{44F56527-3D1F-48F6-ADC2-AED2D764622A}"/>
    <cellStyle name="20% - Accent4 2" xfId="32" xr:uid="{DB5BF283-EBD6-4849-A741-DA249FD4F4AF}"/>
    <cellStyle name="20% - Accent5 2" xfId="36" xr:uid="{DF18E289-2208-47FD-8A32-1DFFC9722491}"/>
    <cellStyle name="20% - Accent6 2" xfId="40" xr:uid="{D93EA82C-39FA-4BC6-AC38-79742F88E28F}"/>
    <cellStyle name="40% - Accent1 2" xfId="21" xr:uid="{D8CE18E9-C8E4-4D57-ADE1-13EC1553A34F}"/>
    <cellStyle name="40% - Accent2 2" xfId="25" xr:uid="{A7AB34B7-8C9E-428F-8A2D-08338141F45C}"/>
    <cellStyle name="40% - Accent3 2" xfId="29" xr:uid="{6B064B71-116A-4F24-A5FB-345506B93AB5}"/>
    <cellStyle name="40% - Accent4 2" xfId="33" xr:uid="{D15C4E59-5755-4CC0-A454-E7B42B93FCB9}"/>
    <cellStyle name="40% - Accent5 2" xfId="37" xr:uid="{C6DC423F-CB81-4903-9F8B-DA6F6D65A94E}"/>
    <cellStyle name="40% - Accent6 2" xfId="41" xr:uid="{5ECE03DE-5029-40D8-9648-6F40008F22DD}"/>
    <cellStyle name="60% - Accent1 2" xfId="22" xr:uid="{E936D664-7315-4D84-908F-83FAC6EA0F9F}"/>
    <cellStyle name="60% - Accent2 2" xfId="26" xr:uid="{448CE93A-CE91-4C83-AF7B-658239092AB7}"/>
    <cellStyle name="60% - Accent3 2" xfId="30" xr:uid="{8B8BAE2A-BBCD-4711-8C59-C24FEF241A29}"/>
    <cellStyle name="60% - Accent4 2" xfId="34" xr:uid="{EB430FCD-6E5C-4C2E-B90A-A845345B6AD8}"/>
    <cellStyle name="60% - Accent5 2" xfId="38" xr:uid="{CCADF474-D0DB-4854-9206-72336E477918}"/>
    <cellStyle name="60% - Accent6 2" xfId="42" xr:uid="{DB6E4C2C-BD90-45A2-A573-60D75EE0D252}"/>
    <cellStyle name="Accent1 2" xfId="19" xr:uid="{28E300FB-AC4D-461A-BA03-5A234A4CD27B}"/>
    <cellStyle name="Accent2 2" xfId="23" xr:uid="{69E088E7-C5B0-4AAB-AC61-1CB4640219A9}"/>
    <cellStyle name="Accent3 2" xfId="27" xr:uid="{786E5B1A-6E4C-4119-BB6D-7A87FB0FE3F1}"/>
    <cellStyle name="Accent4 2" xfId="31" xr:uid="{96D45A0A-2CD5-4893-8E66-6C7928D23F0B}"/>
    <cellStyle name="Accent5 2" xfId="35" xr:uid="{B376BB52-AC31-448F-82E0-419A39D63757}"/>
    <cellStyle name="Accent6 2" xfId="39" xr:uid="{59D30228-0892-4B11-9284-16F44BDCAC5C}"/>
    <cellStyle name="Bad 2" xfId="8" xr:uid="{352921BE-C84F-4C3E-A78D-16B3708549BD}"/>
    <cellStyle name="Calculation 2" xfId="12" xr:uid="{30CEAF19-90BE-47F4-ACE7-DC1FE005ACE4}"/>
    <cellStyle name="Check Cell 2" xfId="14" xr:uid="{6CD1FB6E-A8A0-427B-9D72-902E846FC91B}"/>
    <cellStyle name="Explanatory Text 2" xfId="17" xr:uid="{D23BE35E-BBAE-448D-8B4B-0301331FB33B}"/>
    <cellStyle name="Good 2" xfId="7" xr:uid="{8A9FD3C8-1CA1-48CB-A3C4-050778249654}"/>
    <cellStyle name="Heading 1 2" xfId="3" xr:uid="{BF874D62-6701-4D4C-9644-E0BBA13C0B3D}"/>
    <cellStyle name="Heading 2 2" xfId="4" xr:uid="{4735576B-052A-4240-8C4E-1B82CF319858}"/>
    <cellStyle name="Heading 3 2" xfId="5" xr:uid="{3253AA96-54B5-4819-B1A9-64745BFBF8C2}"/>
    <cellStyle name="Heading 4 2" xfId="6" xr:uid="{84C797F0-819E-4E36-BB80-C21FB4C801FF}"/>
    <cellStyle name="Input 2" xfId="10" xr:uid="{0766A933-865A-4EF0-A737-C1340CFBB735}"/>
    <cellStyle name="Linked Cell 2" xfId="13" xr:uid="{6B9938AC-E8D3-44D8-9905-A66338C396C3}"/>
    <cellStyle name="Neutral 2" xfId="9" xr:uid="{E70E8F84-38B3-4CEE-BFAB-FBDE88A23754}"/>
    <cellStyle name="Normal" xfId="0" builtinId="0"/>
    <cellStyle name="Normal 2" xfId="1" xr:uid="{F0914AE1-3804-41A6-A5E3-F2A527B9C645}"/>
    <cellStyle name="Note 2" xfId="16" xr:uid="{880FD882-C6EC-4248-A55C-6D22F6BBB323}"/>
    <cellStyle name="Output 2" xfId="11" xr:uid="{47DB7EF1-3659-4757-A123-77452F152E15}"/>
    <cellStyle name="Title 2" xfId="2" xr:uid="{EEDF1912-E471-4E39-BA19-3659E348E2B8}"/>
    <cellStyle name="Total 2" xfId="18" xr:uid="{AF6B2BD7-341E-41E6-B2F3-75C1926D692F}"/>
    <cellStyle name="Warning Text 2" xfId="15" xr:uid="{71444FEE-0C9B-4E68-8FBF-7AF5ADB982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BA"/>
              <a:t>MODEL 1: GRAF ODSTUPANJA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PVGIS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Sheet1!$AA$21:$AA$32</c:f>
              <c:numCache>
                <c:formatCode>General</c:formatCode>
                <c:ptCount val="12"/>
                <c:pt idx="0">
                  <c:v>12.792247368009953</c:v>
                </c:pt>
                <c:pt idx="1">
                  <c:v>19.971177303179591</c:v>
                </c:pt>
                <c:pt idx="2">
                  <c:v>19.675669004209226</c:v>
                </c:pt>
                <c:pt idx="3">
                  <c:v>2.1522298913836138</c:v>
                </c:pt>
                <c:pt idx="4">
                  <c:v>3.24713424731033</c:v>
                </c:pt>
                <c:pt idx="5">
                  <c:v>6.5500488570873445</c:v>
                </c:pt>
                <c:pt idx="6">
                  <c:v>8.7631376169176054</c:v>
                </c:pt>
                <c:pt idx="7">
                  <c:v>11.824983564592578</c:v>
                </c:pt>
                <c:pt idx="8">
                  <c:v>10.13691943905693</c:v>
                </c:pt>
                <c:pt idx="9">
                  <c:v>8.3232020174581276</c:v>
                </c:pt>
                <c:pt idx="10">
                  <c:v>10.670493057524302</c:v>
                </c:pt>
                <c:pt idx="11">
                  <c:v>17.15425639468517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02D-92CC-D0FD16101669}"/>
            </c:ext>
          </c:extLst>
        </c:ser>
        <c:ser>
          <c:idx val="1"/>
          <c:order val="1"/>
          <c:tx>
            <c:v>NASA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Sheet1!$AD$21:$AD$32</c:f>
              <c:numCache>
                <c:formatCode>General</c:formatCode>
                <c:ptCount val="12"/>
                <c:pt idx="0">
                  <c:v>9.024441031269081</c:v>
                </c:pt>
                <c:pt idx="1">
                  <c:v>10.051892840941385</c:v>
                </c:pt>
                <c:pt idx="2">
                  <c:v>0.86558523219494976</c:v>
                </c:pt>
                <c:pt idx="3">
                  <c:v>6.3641290554358196</c:v>
                </c:pt>
                <c:pt idx="4">
                  <c:v>7.2609874590954577</c:v>
                </c:pt>
                <c:pt idx="5">
                  <c:v>5.4278141503609749</c:v>
                </c:pt>
                <c:pt idx="6">
                  <c:v>7.6324133217939512</c:v>
                </c:pt>
                <c:pt idx="7">
                  <c:v>12.273440185351689</c:v>
                </c:pt>
                <c:pt idx="8">
                  <c:v>11.964230440687853</c:v>
                </c:pt>
                <c:pt idx="9">
                  <c:v>13.629739117178174</c:v>
                </c:pt>
                <c:pt idx="10">
                  <c:v>15.675652473882201</c:v>
                </c:pt>
                <c:pt idx="11">
                  <c:v>19.799190875303747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A-402D-92CC-D0FD1610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9984"/>
        <c:axId val="1236229920"/>
      </c:lineChart>
      <c:catAx>
        <c:axId val="13970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MJESEC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36229920"/>
        <c:crosses val="autoZero"/>
        <c:auto val="1"/>
        <c:lblAlgn val="ctr"/>
        <c:lblOffset val="100"/>
        <c:noMultiLvlLbl val="0"/>
      </c:catAx>
      <c:valAx>
        <c:axId val="12362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POGREŠKA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970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BA"/>
              <a:t>MODEL 2: GRAF ODSTUPANJA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PVGIS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Sheet1!$AA$37:$AA$48</c:f>
              <c:numCache>
                <c:formatCode>General</c:formatCode>
                <c:ptCount val="12"/>
                <c:pt idx="0">
                  <c:v>5.8825753554064608</c:v>
                </c:pt>
                <c:pt idx="1">
                  <c:v>10.844651669650689</c:v>
                </c:pt>
                <c:pt idx="2">
                  <c:v>11.425788906704909</c:v>
                </c:pt>
                <c:pt idx="3">
                  <c:v>-5.4045275920140492</c:v>
                </c:pt>
                <c:pt idx="4">
                  <c:v>-5.7248924971448929</c:v>
                </c:pt>
                <c:pt idx="5">
                  <c:v>-3.5261169674274799</c:v>
                </c:pt>
                <c:pt idx="6">
                  <c:v>-2.3286078088474653</c:v>
                </c:pt>
                <c:pt idx="7">
                  <c:v>0.27061720403954048</c:v>
                </c:pt>
                <c:pt idx="8">
                  <c:v>8.7568454426838332E-2</c:v>
                </c:pt>
                <c:pt idx="9">
                  <c:v>-0.47660848102135933</c:v>
                </c:pt>
                <c:pt idx="10">
                  <c:v>3.9228508904571724</c:v>
                </c:pt>
                <c:pt idx="11">
                  <c:v>11.44266108095719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C-4436-8DCB-A27B79666B16}"/>
            </c:ext>
          </c:extLst>
        </c:ser>
        <c:ser>
          <c:idx val="1"/>
          <c:order val="1"/>
          <c:tx>
            <c:v>NASA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Sheet1!$AD$37:$AD$48</c:f>
              <c:numCache>
                <c:formatCode>General</c:formatCode>
                <c:ptCount val="12"/>
                <c:pt idx="0">
                  <c:v>2.3455854675031214</c:v>
                </c:pt>
                <c:pt idx="1">
                  <c:v>1.6799534834319856</c:v>
                </c:pt>
                <c:pt idx="2">
                  <c:v>-6.0876157906540893</c:v>
                </c:pt>
                <c:pt idx="3">
                  <c:v>-1.504205576704561</c:v>
                </c:pt>
                <c:pt idx="4">
                  <c:v>-2.0598373282981042</c:v>
                </c:pt>
                <c:pt idx="5">
                  <c:v>-4.5422248058858914</c:v>
                </c:pt>
                <c:pt idx="6">
                  <c:v>-3.344020001883615</c:v>
                </c:pt>
                <c:pt idx="7">
                  <c:v>0.67273684420724833</c:v>
                </c:pt>
                <c:pt idx="8">
                  <c:v>1.748147993919615</c:v>
                </c:pt>
                <c:pt idx="9">
                  <c:v>4.3988434955580189</c:v>
                </c:pt>
                <c:pt idx="10">
                  <c:v>8.6228429239142397</c:v>
                </c:pt>
                <c:pt idx="11">
                  <c:v>13.958647661179178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C-4436-8DCB-A27B7966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9984"/>
        <c:axId val="1236229920"/>
      </c:lineChart>
      <c:catAx>
        <c:axId val="13970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MJESEC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36229920"/>
        <c:crosses val="autoZero"/>
        <c:auto val="1"/>
        <c:lblAlgn val="ctr"/>
        <c:lblOffset val="100"/>
        <c:noMultiLvlLbl val="0"/>
      </c:catAx>
      <c:valAx>
        <c:axId val="12362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POGREŠKA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970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BA"/>
              <a:t>MODEL 3: GRAF ODSTUPANJA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PVGIS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Sheet1!$AA$53:$AA$64</c:f>
              <c:numCache>
                <c:formatCode>General</c:formatCode>
                <c:ptCount val="12"/>
                <c:pt idx="0">
                  <c:v>2.9334888722976444</c:v>
                </c:pt>
                <c:pt idx="1">
                  <c:v>7.5850822352441636</c:v>
                </c:pt>
                <c:pt idx="2">
                  <c:v>8.2332642905259252</c:v>
                </c:pt>
                <c:pt idx="3">
                  <c:v>-8.1651614538939565</c:v>
                </c:pt>
                <c:pt idx="4">
                  <c:v>-8.6073033940843242</c:v>
                </c:pt>
                <c:pt idx="5">
                  <c:v>-6.557193743808031</c:v>
                </c:pt>
                <c:pt idx="6">
                  <c:v>-5.478349713433885</c:v>
                </c:pt>
                <c:pt idx="7">
                  <c:v>-2.9781841450736453</c:v>
                </c:pt>
                <c:pt idx="8">
                  <c:v>-3.0202568606478595</c:v>
                </c:pt>
                <c:pt idx="9">
                  <c:v>-3.4583555106335995</c:v>
                </c:pt>
                <c:pt idx="10">
                  <c:v>1.031454633368253</c:v>
                </c:pt>
                <c:pt idx="11">
                  <c:v>8.4807647811871227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B-4735-B931-1E86E0C5AEE2}"/>
            </c:ext>
          </c:extLst>
        </c:ser>
        <c:ser>
          <c:idx val="1"/>
          <c:order val="1"/>
          <c:tx>
            <c:v>NASA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Sheet1!$AD$53:$AD$64</c:f>
              <c:numCache>
                <c:formatCode>General</c:formatCode>
                <c:ptCount val="12"/>
                <c:pt idx="0">
                  <c:v>-0.50498727022033896</c:v>
                </c:pt>
                <c:pt idx="1">
                  <c:v>-1.3101129155697333</c:v>
                </c:pt>
                <c:pt idx="2">
                  <c:v>-8.7783537364578894</c:v>
                </c:pt>
                <c:pt idx="3">
                  <c:v>-4.3786647703219099</c:v>
                </c:pt>
                <c:pt idx="4">
                  <c:v>-5.0543053231968047</c:v>
                </c:pt>
                <c:pt idx="5">
                  <c:v>-7.5413768708872011</c:v>
                </c:pt>
                <c:pt idx="6">
                  <c:v>-6.4610165317693786</c:v>
                </c:pt>
                <c:pt idx="7">
                  <c:v>-2.5890933149991615</c:v>
                </c:pt>
                <c:pt idx="8">
                  <c:v>-1.411240079749629</c:v>
                </c:pt>
                <c:pt idx="9">
                  <c:v>1.2710266402765991</c:v>
                </c:pt>
                <c:pt idx="10">
                  <c:v>5.6006810146377175</c:v>
                </c:pt>
                <c:pt idx="11">
                  <c:v>10.929882073921288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B-4735-B931-1E86E0C5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9984"/>
        <c:axId val="1236229920"/>
      </c:lineChart>
      <c:catAx>
        <c:axId val="13970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MJESEC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36229920"/>
        <c:crosses val="autoZero"/>
        <c:auto val="1"/>
        <c:lblAlgn val="ctr"/>
        <c:lblOffset val="100"/>
        <c:noMultiLvlLbl val="0"/>
      </c:catAx>
      <c:valAx>
        <c:axId val="12362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POGREŠKA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970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BA"/>
              <a:t>MODEL</a:t>
            </a:r>
            <a:r>
              <a:rPr lang="hr-BA" baseline="0"/>
              <a:t> 4: </a:t>
            </a:r>
            <a:r>
              <a:rPr lang="hr-BA"/>
              <a:t>GRAF ODSTUPANJA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PVGIS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Sheet1!$AA$69:$AA$80</c:f>
              <c:numCache>
                <c:formatCode>General</c:formatCode>
                <c:ptCount val="12"/>
                <c:pt idx="0">
                  <c:v>5.7534402349393821</c:v>
                </c:pt>
                <c:pt idx="1">
                  <c:v>11.993442091524534</c:v>
                </c:pt>
                <c:pt idx="2">
                  <c:v>11.953552535879242</c:v>
                </c:pt>
                <c:pt idx="3">
                  <c:v>-4.5814137163467148</c:v>
                </c:pt>
                <c:pt idx="4">
                  <c:v>-3.9272839133102937</c:v>
                </c:pt>
                <c:pt idx="5">
                  <c:v>-1.0796160702550439</c:v>
                </c:pt>
                <c:pt idx="6">
                  <c:v>0.75225800297964629</c:v>
                </c:pt>
                <c:pt idx="7">
                  <c:v>3.5470445820674339</c:v>
                </c:pt>
                <c:pt idx="8">
                  <c:v>2.35152574948191</c:v>
                </c:pt>
                <c:pt idx="9">
                  <c:v>0.96549206777209984</c:v>
                </c:pt>
                <c:pt idx="10">
                  <c:v>3.7729483630185086</c:v>
                </c:pt>
                <c:pt idx="11">
                  <c:v>10.248034060325212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0-46C4-BDD5-C261A33EAC2F}"/>
            </c:ext>
          </c:extLst>
        </c:ser>
        <c:ser>
          <c:idx val="1"/>
          <c:order val="1"/>
          <c:tx>
            <c:v>NASA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Sheet1!$AD$69:$AD$80</c:f>
              <c:numCache>
                <c:formatCode>General</c:formatCode>
                <c:ptCount val="12"/>
                <c:pt idx="0">
                  <c:v>2.220764084341091</c:v>
                </c:pt>
                <c:pt idx="1">
                  <c:v>2.733761266657011</c:v>
                </c:pt>
                <c:pt idx="2">
                  <c:v>-5.6428036766807459</c:v>
                </c:pt>
                <c:pt idx="3">
                  <c:v>-0.64715340474619831</c:v>
                </c:pt>
                <c:pt idx="4">
                  <c:v>-0.19234460636748704</c:v>
                </c:pt>
                <c:pt idx="5">
                  <c:v>-2.1214915948505739</c:v>
                </c:pt>
                <c:pt idx="6">
                  <c:v>-0.29518351451125246</c:v>
                </c:pt>
                <c:pt idx="7">
                  <c:v>3.9623038221999769</c:v>
                </c:pt>
                <c:pt idx="8">
                  <c:v>4.0496672082070999</c:v>
                </c:pt>
                <c:pt idx="9">
                  <c:v>5.9115896670913388</c:v>
                </c:pt>
                <c:pt idx="10">
                  <c:v>8.4661609376874445</c:v>
                </c:pt>
                <c:pt idx="11">
                  <c:v>12.73705012922661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0-46C4-BDD5-C261A33EA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9984"/>
        <c:axId val="1236229920"/>
      </c:lineChart>
      <c:catAx>
        <c:axId val="13970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MJESEC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36229920"/>
        <c:crosses val="autoZero"/>
        <c:auto val="1"/>
        <c:lblAlgn val="ctr"/>
        <c:lblOffset val="100"/>
        <c:noMultiLvlLbl val="0"/>
      </c:catAx>
      <c:valAx>
        <c:axId val="12362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POGREŠKA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970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BA"/>
              <a:t>MODEL 5: GRAF ODSTUPANJA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PVGIS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Sheet1!$AA$85:$AA$96</c:f>
              <c:numCache>
                <c:formatCode>General</c:formatCode>
                <c:ptCount val="12"/>
                <c:pt idx="0">
                  <c:v>12.537283203195344</c:v>
                </c:pt>
                <c:pt idx="1">
                  <c:v>12.872730845801367</c:v>
                </c:pt>
                <c:pt idx="2">
                  <c:v>23.296686598679617</c:v>
                </c:pt>
                <c:pt idx="3">
                  <c:v>6.209780673061009</c:v>
                </c:pt>
                <c:pt idx="4">
                  <c:v>-5.7522743718939715</c:v>
                </c:pt>
                <c:pt idx="5">
                  <c:v>-4.7714828077481446</c:v>
                </c:pt>
                <c:pt idx="6">
                  <c:v>-4.5011320333664413</c:v>
                </c:pt>
                <c:pt idx="7">
                  <c:v>-2.8368778079955015</c:v>
                </c:pt>
                <c:pt idx="8">
                  <c:v>-0.97288558392544155</c:v>
                </c:pt>
                <c:pt idx="9">
                  <c:v>1.0513805419367617</c:v>
                </c:pt>
                <c:pt idx="10">
                  <c:v>11.89977599457729</c:v>
                </c:pt>
                <c:pt idx="11">
                  <c:v>21.680153910093285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5-4A00-9AF9-CCAEA55AB695}"/>
            </c:ext>
          </c:extLst>
        </c:ser>
        <c:ser>
          <c:idx val="1"/>
          <c:order val="1"/>
          <c:tx>
            <c:v>NASA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Sheet1!$AD$85:$AD$96</c:f>
              <c:numCache>
                <c:formatCode>General</c:formatCode>
                <c:ptCount val="12"/>
                <c:pt idx="0">
                  <c:v>8.7779939021395226</c:v>
                </c:pt>
                <c:pt idx="1">
                  <c:v>3.5403499318442968</c:v>
                </c:pt>
                <c:pt idx="2">
                  <c:v>3.9174675558231948</c:v>
                </c:pt>
                <c:pt idx="3">
                  <c:v>10.588979119406099</c:v>
                </c:pt>
                <c:pt idx="4">
                  <c:v>-2.088283705483085</c:v>
                </c:pt>
                <c:pt idx="5">
                  <c:v>-5.7744738735389634</c:v>
                </c:pt>
                <c:pt idx="6">
                  <c:v>-5.4939582108073024</c:v>
                </c:pt>
                <c:pt idx="7">
                  <c:v>-2.4472202909392902</c:v>
                </c:pt>
                <c:pt idx="8">
                  <c:v>0.67009967981607521</c:v>
                </c:pt>
                <c:pt idx="9">
                  <c:v>6.0016856458912473</c:v>
                </c:pt>
                <c:pt idx="10">
                  <c:v>16.960530691102242</c:v>
                </c:pt>
                <c:pt idx="11">
                  <c:v>24.427267370482948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5-4A00-9AF9-CCAEA55A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9984"/>
        <c:axId val="1236229920"/>
      </c:lineChart>
      <c:catAx>
        <c:axId val="13970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MJESEC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36229920"/>
        <c:crosses val="autoZero"/>
        <c:auto val="1"/>
        <c:lblAlgn val="ctr"/>
        <c:lblOffset val="100"/>
        <c:noMultiLvlLbl val="0"/>
      </c:catAx>
      <c:valAx>
        <c:axId val="12362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POGREŠKA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970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BA"/>
              <a:t>MODEL 6:</a:t>
            </a:r>
            <a:r>
              <a:rPr lang="hr-BA" baseline="0"/>
              <a:t> </a:t>
            </a:r>
            <a:r>
              <a:rPr lang="hr-BA"/>
              <a:t>GRAF ODSTUPANJA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PVGIS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Sheet1!$AA$101:$AA$112</c:f>
              <c:numCache>
                <c:formatCode>General</c:formatCode>
                <c:ptCount val="12"/>
                <c:pt idx="0">
                  <c:v>7.6303927480267637</c:v>
                </c:pt>
                <c:pt idx="1">
                  <c:v>12.193376187857041</c:v>
                </c:pt>
                <c:pt idx="2">
                  <c:v>13.067908012778302</c:v>
                </c:pt>
                <c:pt idx="3">
                  <c:v>-4.1724563110366839</c:v>
                </c:pt>
                <c:pt idx="4">
                  <c:v>-5.142210924127812</c:v>
                </c:pt>
                <c:pt idx="5">
                  <c:v>-3.5213591644658813</c:v>
                </c:pt>
                <c:pt idx="6">
                  <c:v>-3.0853956081214897</c:v>
                </c:pt>
                <c:pt idx="7">
                  <c:v>-0.67108550693476221</c:v>
                </c:pt>
                <c:pt idx="8">
                  <c:v>0.38032157877569978</c:v>
                </c:pt>
                <c:pt idx="9">
                  <c:v>0.48463976482708604</c:v>
                </c:pt>
                <c:pt idx="10">
                  <c:v>5.6433979485940915</c:v>
                </c:pt>
                <c:pt idx="11">
                  <c:v>13.403716273180573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C-4DDA-85B2-6A4B5F54989C}"/>
            </c:ext>
          </c:extLst>
        </c:ser>
        <c:ser>
          <c:idx val="1"/>
          <c:order val="1"/>
          <c:tx>
            <c:v>NASA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Sheet1!$AD$101:$AD$112</c:f>
              <c:numCache>
                <c:formatCode>General</c:formatCode>
                <c:ptCount val="12"/>
                <c:pt idx="0">
                  <c:v>4.0350173096884356</c:v>
                </c:pt>
                <c:pt idx="1">
                  <c:v>2.9171646993767841</c:v>
                </c:pt>
                <c:pt idx="2">
                  <c:v>-4.7035975851721039</c:v>
                </c:pt>
                <c:pt idx="3">
                  <c:v>-0.22133403415758524</c:v>
                </c:pt>
                <c:pt idx="4">
                  <c:v>-1.4545033270044132</c:v>
                </c:pt>
                <c:pt idx="5">
                  <c:v>-4.5375171143195336</c:v>
                </c:pt>
                <c:pt idx="6">
                  <c:v>-4.0929400771323703</c:v>
                </c:pt>
                <c:pt idx="7">
                  <c:v>-0.27274241832164764</c:v>
                </c:pt>
                <c:pt idx="8">
                  <c:v>2.0457582634256961</c:v>
                </c:pt>
                <c:pt idx="9">
                  <c:v>5.4071813711776882</c:v>
                </c:pt>
                <c:pt idx="10">
                  <c:v>10.421203065479318</c:v>
                </c:pt>
                <c:pt idx="11">
                  <c:v>15.963976639570717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C-4DDA-85B2-6A4B5F54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9984"/>
        <c:axId val="1236229920"/>
      </c:lineChart>
      <c:catAx>
        <c:axId val="13970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MJESEC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36229920"/>
        <c:crosses val="autoZero"/>
        <c:auto val="1"/>
        <c:lblAlgn val="ctr"/>
        <c:lblOffset val="100"/>
        <c:noMultiLvlLbl val="0"/>
      </c:catAx>
      <c:valAx>
        <c:axId val="12362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POGREŠKA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970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BA"/>
              <a:t>MODEL 7: GRAF ODSTUPANJA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PVGIS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Sheet1!$AA$117:$AA$128</c:f>
              <c:numCache>
                <c:formatCode>General</c:formatCode>
                <c:ptCount val="12"/>
                <c:pt idx="0">
                  <c:v>10.029406779224191</c:v>
                </c:pt>
                <c:pt idx="1">
                  <c:v>13.809041733887755</c:v>
                </c:pt>
                <c:pt idx="2">
                  <c:v>-5.9553731867526327</c:v>
                </c:pt>
                <c:pt idx="3">
                  <c:v>-0.94405990308054266</c:v>
                </c:pt>
                <c:pt idx="4">
                  <c:v>-4.5896026580989231</c:v>
                </c:pt>
                <c:pt idx="5">
                  <c:v>-1.5382228317001545</c:v>
                </c:pt>
                <c:pt idx="6">
                  <c:v>-2.1228093808227193</c:v>
                </c:pt>
                <c:pt idx="7">
                  <c:v>1.3119360184830848</c:v>
                </c:pt>
                <c:pt idx="8">
                  <c:v>2.3241675907346186</c:v>
                </c:pt>
                <c:pt idx="9">
                  <c:v>0.59650875183461383</c:v>
                </c:pt>
                <c:pt idx="10">
                  <c:v>5.8082607711539218</c:v>
                </c:pt>
                <c:pt idx="11">
                  <c:v>13.433993822199243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7-4B15-A944-0FD607D55623}"/>
            </c:ext>
          </c:extLst>
        </c:ser>
        <c:ser>
          <c:idx val="1"/>
          <c:order val="1"/>
          <c:tx>
            <c:v>NASA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Sheet1!$AD$117:$AD$128</c:f>
              <c:numCache>
                <c:formatCode>General</c:formatCode>
                <c:ptCount val="12"/>
                <c:pt idx="0">
                  <c:v>6.3538926746246602</c:v>
                </c:pt>
                <c:pt idx="1">
                  <c:v>4.3992461087242649</c:v>
                </c:pt>
                <c:pt idx="2">
                  <c:v>-20.73688494586203</c:v>
                </c:pt>
                <c:pt idx="3">
                  <c:v>3.1401743004433076</c:v>
                </c:pt>
                <c:pt idx="4">
                  <c:v>-0.88041176771388219</c:v>
                </c:pt>
                <c:pt idx="5">
                  <c:v>-2.5752680964323278</c:v>
                </c:pt>
                <c:pt idx="6">
                  <c:v>-3.1403610973000324</c:v>
                </c:pt>
                <c:pt idx="7">
                  <c:v>1.7182317050205067</c:v>
                </c:pt>
                <c:pt idx="8">
                  <c:v>4.0218551429521829</c:v>
                </c:pt>
                <c:pt idx="9">
                  <c:v>5.5245305962026237</c:v>
                </c:pt>
                <c:pt idx="10">
                  <c:v>10.593521937849227</c:v>
                </c:pt>
                <c:pt idx="11">
                  <c:v>15.994937750039503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7-4B15-A944-0FD607D5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9984"/>
        <c:axId val="1236229920"/>
      </c:lineChart>
      <c:catAx>
        <c:axId val="13970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MJESEC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36229920"/>
        <c:crosses val="autoZero"/>
        <c:auto val="1"/>
        <c:lblAlgn val="ctr"/>
        <c:lblOffset val="100"/>
        <c:noMultiLvlLbl val="0"/>
      </c:catAx>
      <c:valAx>
        <c:axId val="12362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POGREŠKA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970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r-BA"/>
              <a:t>UKUPNA</a:t>
            </a:r>
            <a:r>
              <a:rPr lang="hr-BA" baseline="0"/>
              <a:t> OZRAČENOST NAGNUTE PLOHE PO SATIMA U MJESECIMA</a:t>
            </a:r>
            <a:endParaRPr lang="hr-BA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0"/>
      <c:depthPercent val="13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7072430499082"/>
          <c:y val="0.11577734544776354"/>
          <c:w val="0.66490086095530199"/>
          <c:h val="0.76907380948822668"/>
        </c:manualLayout>
      </c:layout>
      <c:surface3DChart>
        <c:wireframe val="0"/>
        <c:ser>
          <c:idx val="0"/>
          <c:order val="0"/>
          <c:tx>
            <c:v>Sijčanj</c:v>
          </c:tx>
          <c:spPr>
            <a:gradFill rotWithShape="1">
              <a:gsLst>
                <a:gs pos="0">
                  <a:schemeClr val="accent2">
                    <a:tint val="3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3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3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Sheet3!$B$99:$R$99</c15:sqref>
                  </c15:fullRef>
                </c:ext>
              </c:extLst>
              <c:f>Sheet3!$E$99:$R$99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7-4A6C-8FF8-429B039E28BF}"/>
            </c:ext>
          </c:extLst>
        </c:ser>
        <c:ser>
          <c:idx val="1"/>
          <c:order val="1"/>
          <c:tx>
            <c:v>Veljača</c:v>
          </c:tx>
          <c:spPr>
            <a:gradFill rotWithShape="1">
              <a:gsLst>
                <a:gs pos="0">
                  <a:schemeClr val="accent2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Sheet3!$B$103:$R$103</c15:sqref>
                  </c15:fullRef>
                </c:ext>
              </c:extLst>
              <c:f>Sheet3!$E$103:$R$103</c:f>
              <c:numCache>
                <c:formatCode>General</c:formatCode>
                <c:ptCount val="14"/>
                <c:pt idx="0">
                  <c:v>0</c:v>
                </c:pt>
                <c:pt idx="1">
                  <c:v>21.135330696357823</c:v>
                </c:pt>
                <c:pt idx="2">
                  <c:v>58.368490265400737</c:v>
                </c:pt>
                <c:pt idx="3">
                  <c:v>106.12258836804018</c:v>
                </c:pt>
                <c:pt idx="4">
                  <c:v>156.13696799489736</c:v>
                </c:pt>
                <c:pt idx="5">
                  <c:v>188.70295873927427</c:v>
                </c:pt>
                <c:pt idx="6">
                  <c:v>195.04637964362621</c:v>
                </c:pt>
                <c:pt idx="7">
                  <c:v>172.30538815093178</c:v>
                </c:pt>
                <c:pt idx="8">
                  <c:v>123.42741876714116</c:v>
                </c:pt>
                <c:pt idx="9">
                  <c:v>54.234416560541455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7-4A6C-8FF8-429B039E28BF}"/>
            </c:ext>
          </c:extLst>
        </c:ser>
        <c:ser>
          <c:idx val="2"/>
          <c:order val="2"/>
          <c:tx>
            <c:v>Ožujak</c:v>
          </c:tx>
          <c:spPr>
            <a:gradFill rotWithShape="1">
              <a:gsLst>
                <a:gs pos="0">
                  <a:schemeClr val="accent2">
                    <a:tint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Sheet3!$B$104:$R$104</c15:sqref>
                  </c15:fullRef>
                </c:ext>
              </c:extLst>
              <c:f>Sheet3!$E$104:$R$104</c:f>
              <c:numCache>
                <c:formatCode>General</c:formatCode>
                <c:ptCount val="14"/>
                <c:pt idx="0">
                  <c:v>5.171192446918524</c:v>
                </c:pt>
                <c:pt idx="1">
                  <c:v>43.015534391001005</c:v>
                </c:pt>
                <c:pt idx="2">
                  <c:v>84.523720862822216</c:v>
                </c:pt>
                <c:pt idx="3">
                  <c:v>141.09635562791766</c:v>
                </c:pt>
                <c:pt idx="4">
                  <c:v>201.15924628702504</c:v>
                </c:pt>
                <c:pt idx="5">
                  <c:v>241.83677005302343</c:v>
                </c:pt>
                <c:pt idx="6">
                  <c:v>254.14663245928784</c:v>
                </c:pt>
                <c:pt idx="7">
                  <c:v>234.92485743205</c:v>
                </c:pt>
                <c:pt idx="8">
                  <c:v>186.88410412935326</c:v>
                </c:pt>
                <c:pt idx="9">
                  <c:v>116.11587312944606</c:v>
                </c:pt>
                <c:pt idx="10">
                  <c:v>20.527995427340546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7-4A6C-8FF8-429B039E28BF}"/>
            </c:ext>
          </c:extLst>
        </c:ser>
        <c:ser>
          <c:idx val="3"/>
          <c:order val="3"/>
          <c:tx>
            <c:v>Travanj</c:v>
          </c:tx>
          <c:spPr>
            <a:gradFill rotWithShape="1">
              <a:gsLst>
                <a:gs pos="0">
                  <a:schemeClr val="accent2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Sheet3!$B$105:$R$105</c15:sqref>
                  </c15:fullRef>
                </c:ext>
              </c:extLst>
              <c:f>Sheet3!$E$105:$R$105</c:f>
              <c:numCache>
                <c:formatCode>General</c:formatCode>
                <c:ptCount val="14"/>
                <c:pt idx="0">
                  <c:v>34.87554239109582</c:v>
                </c:pt>
                <c:pt idx="1">
                  <c:v>83.301956403079458</c:v>
                </c:pt>
                <c:pt idx="2">
                  <c:v>133.4164231319703</c:v>
                </c:pt>
                <c:pt idx="3">
                  <c:v>199.0735704808728</c:v>
                </c:pt>
                <c:pt idx="4">
                  <c:v>264.25561296664671</c:v>
                </c:pt>
                <c:pt idx="5">
                  <c:v>307.10829757052886</c:v>
                </c:pt>
                <c:pt idx="6">
                  <c:v>320.38779867305249</c:v>
                </c:pt>
                <c:pt idx="7">
                  <c:v>302.26082652694106</c:v>
                </c:pt>
                <c:pt idx="8">
                  <c:v>256.47835394793645</c:v>
                </c:pt>
                <c:pt idx="9">
                  <c:v>190.95048190914036</c:v>
                </c:pt>
                <c:pt idx="10">
                  <c:v>113.28925759470512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7-4A6C-8FF8-429B039E28BF}"/>
            </c:ext>
          </c:extLst>
        </c:ser>
        <c:ser>
          <c:idx val="4"/>
          <c:order val="4"/>
          <c:tx>
            <c:v>Svibanj</c:v>
          </c:tx>
          <c:spPr>
            <a:gradFill rotWithShape="1">
              <a:gsLst>
                <a:gs pos="0">
                  <a:schemeClr val="accent2">
                    <a:tint val="5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Sheet3!$B$106:$R$106</c15:sqref>
                  </c15:fullRef>
                </c:ext>
              </c:extLst>
              <c:f>Sheet3!$E$106:$R$106</c:f>
              <c:numCache>
                <c:formatCode>General</c:formatCode>
                <c:ptCount val="14"/>
                <c:pt idx="0">
                  <c:v>68.859952312974087</c:v>
                </c:pt>
                <c:pt idx="1">
                  <c:v>120.64381959279642</c:v>
                </c:pt>
                <c:pt idx="2">
                  <c:v>171.94749937350448</c:v>
                </c:pt>
                <c:pt idx="3">
                  <c:v>254.91730383019785</c:v>
                </c:pt>
                <c:pt idx="4">
                  <c:v>342.41810669598686</c:v>
                </c:pt>
                <c:pt idx="5">
                  <c:v>405.56299855064555</c:v>
                </c:pt>
                <c:pt idx="6">
                  <c:v>436.56634755004791</c:v>
                </c:pt>
                <c:pt idx="7">
                  <c:v>432.90285301564143</c:v>
                </c:pt>
                <c:pt idx="8">
                  <c:v>398.21200329714435</c:v>
                </c:pt>
                <c:pt idx="9">
                  <c:v>342.67954913994402</c:v>
                </c:pt>
                <c:pt idx="10">
                  <c:v>288.34910934555813</c:v>
                </c:pt>
                <c:pt idx="11">
                  <c:v>678.19877992065881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7-4A6C-8FF8-429B039E28BF}"/>
            </c:ext>
          </c:extLst>
        </c:ser>
        <c:ser>
          <c:idx val="5"/>
          <c:order val="5"/>
          <c:tx>
            <c:v>Lipanj</c:v>
          </c:tx>
          <c:spPr>
            <a:gradFill rotWithShape="1">
              <a:gsLst>
                <a:gs pos="0">
                  <a:schemeClr val="accent2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Sheet3!$B$107:$R$107</c15:sqref>
                  </c15:fullRef>
                </c:ext>
              </c:extLst>
              <c:f>Sheet3!$E$107:$R$107</c:f>
              <c:numCache>
                <c:formatCode>General</c:formatCode>
                <c:ptCount val="14"/>
                <c:pt idx="0">
                  <c:v>93.540092856372226</c:v>
                </c:pt>
                <c:pt idx="1">
                  <c:v>144.22152504007025</c:v>
                </c:pt>
                <c:pt idx="2">
                  <c:v>193.09651840398817</c:v>
                </c:pt>
                <c:pt idx="3">
                  <c:v>286.32146862972058</c:v>
                </c:pt>
                <c:pt idx="4">
                  <c:v>386.1852146177734</c:v>
                </c:pt>
                <c:pt idx="5">
                  <c:v>461.47231125178314</c:v>
                </c:pt>
                <c:pt idx="6">
                  <c:v>505.25875529369887</c:v>
                </c:pt>
                <c:pt idx="7">
                  <c:v>515.38241135476642</c:v>
                </c:pt>
                <c:pt idx="8">
                  <c:v>496.02532623428078</c:v>
                </c:pt>
                <c:pt idx="9">
                  <c:v>460.20973471398514</c:v>
                </c:pt>
                <c:pt idx="10">
                  <c:v>447.13548362202499</c:v>
                </c:pt>
                <c:pt idx="11">
                  <c:v>1510.9687818992063</c:v>
                </c:pt>
                <c:pt idx="12">
                  <c:v>7.4149743649429896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7-4A6C-8FF8-429B039E28BF}"/>
            </c:ext>
          </c:extLst>
        </c:ser>
        <c:ser>
          <c:idx val="6"/>
          <c:order val="6"/>
          <c:tx>
            <c:v>Kolovoz</c:v>
          </c:tx>
          <c:spPr>
            <a:gradFill rotWithShape="1">
              <a:gsLst>
                <a:gs pos="0">
                  <a:schemeClr val="accent2">
                    <a:tint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Sheet3!$B$108:$R$108</c15:sqref>
                  </c15:fullRef>
                </c:ext>
              </c:extLst>
              <c:f>Sheet3!$E$108:$R$108</c:f>
              <c:numCache>
                <c:formatCode>General</c:formatCode>
                <c:ptCount val="14"/>
                <c:pt idx="0">
                  <c:v>103.44792232383649</c:v>
                </c:pt>
                <c:pt idx="1">
                  <c:v>152.64643686861217</c:v>
                </c:pt>
                <c:pt idx="2">
                  <c:v>199.57690779328081</c:v>
                </c:pt>
                <c:pt idx="3">
                  <c:v>296.51185997872659</c:v>
                </c:pt>
                <c:pt idx="4">
                  <c:v>400.48623188319226</c:v>
                </c:pt>
                <c:pt idx="5">
                  <c:v>480.14855348244839</c:v>
                </c:pt>
                <c:pt idx="6">
                  <c:v>529.23349763144245</c:v>
                </c:pt>
                <c:pt idx="7">
                  <c:v>545.94392064272733</c:v>
                </c:pt>
                <c:pt idx="8">
                  <c:v>534.8621480120346</c:v>
                </c:pt>
                <c:pt idx="9">
                  <c:v>510.54058065600606</c:v>
                </c:pt>
                <c:pt idx="10">
                  <c:v>521.11671711499321</c:v>
                </c:pt>
                <c:pt idx="11">
                  <c:v>1904.5148744986461</c:v>
                </c:pt>
                <c:pt idx="12">
                  <c:v>17.666255958576503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7-4A6C-8FF8-429B039E28BF}"/>
            </c:ext>
          </c:extLst>
        </c:ser>
        <c:ser>
          <c:idx val="7"/>
          <c:order val="7"/>
          <c:tx>
            <c:v>Rujan</c:v>
          </c:tx>
          <c:spPr>
            <a:gradFill rotWithShape="1">
              <a:gsLst>
                <a:gs pos="0">
                  <a:schemeClr val="accent2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Sheet3!$B$109:$R$109</c15:sqref>
                  </c15:fullRef>
                </c:ext>
              </c:extLst>
              <c:f>Sheet3!$E$109:$R$109</c:f>
              <c:numCache>
                <c:formatCode>General</c:formatCode>
                <c:ptCount val="14"/>
                <c:pt idx="0">
                  <c:v>96.179352988662544</c:v>
                </c:pt>
                <c:pt idx="1">
                  <c:v>144.44154716487827</c:v>
                </c:pt>
                <c:pt idx="2">
                  <c:v>190.68545757249416</c:v>
                </c:pt>
                <c:pt idx="3">
                  <c:v>290.38013423207821</c:v>
                </c:pt>
                <c:pt idx="4">
                  <c:v>399.45027951821163</c:v>
                </c:pt>
                <c:pt idx="5">
                  <c:v>483.90372804582171</c:v>
                </c:pt>
                <c:pt idx="6">
                  <c:v>536.70718194876895</c:v>
                </c:pt>
                <c:pt idx="7">
                  <c:v>555.52406149107185</c:v>
                </c:pt>
                <c:pt idx="8">
                  <c:v>544.7007355065557</c:v>
                </c:pt>
                <c:pt idx="9">
                  <c:v>518.80500031743748</c:v>
                </c:pt>
                <c:pt idx="10">
                  <c:v>525.79364466843094</c:v>
                </c:pt>
                <c:pt idx="11">
                  <c:v>1906.2189223832941</c:v>
                </c:pt>
                <c:pt idx="12">
                  <c:v>12.904284622092957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47-4A6C-8FF8-429B039E28BF}"/>
            </c:ext>
          </c:extLst>
        </c:ser>
        <c:ser>
          <c:idx val="8"/>
          <c:order val="8"/>
          <c:tx>
            <c:v>Listopad</c:v>
          </c:tx>
          <c:spPr>
            <a:gradFill rotWithShape="1">
              <a:gsLst>
                <a:gs pos="0">
                  <a:schemeClr val="accent2">
                    <a:tint val="79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9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Sheet3!$B$110:$R$110</c15:sqref>
                  </c15:fullRef>
                </c:ext>
              </c:extLst>
              <c:f>Sheet3!$E$110:$R$110</c:f>
              <c:numCache>
                <c:formatCode>General</c:formatCode>
                <c:ptCount val="14"/>
                <c:pt idx="0">
                  <c:v>76.305011813072639</c:v>
                </c:pt>
                <c:pt idx="1">
                  <c:v>125.48233720912266</c:v>
                </c:pt>
                <c:pt idx="2">
                  <c:v>173.59692404441222</c:v>
                </c:pt>
                <c:pt idx="3">
                  <c:v>267.96144616430416</c:v>
                </c:pt>
                <c:pt idx="4">
                  <c:v>372.42087827821172</c:v>
                </c:pt>
                <c:pt idx="5">
                  <c:v>452.02850775922457</c:v>
                </c:pt>
                <c:pt idx="6">
                  <c:v>498.21953863411704</c:v>
                </c:pt>
                <c:pt idx="7">
                  <c:v>507.70960311294351</c:v>
                </c:pt>
                <c:pt idx="8">
                  <c:v>483.99880248708098</c:v>
                </c:pt>
                <c:pt idx="9">
                  <c:v>439.09533101384346</c:v>
                </c:pt>
                <c:pt idx="10">
                  <c:v>406.04895716377854</c:v>
                </c:pt>
                <c:pt idx="11">
                  <c:v>1224.0461088408542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47-4A6C-8FF8-429B039E28BF}"/>
            </c:ext>
          </c:extLst>
        </c:ser>
        <c:ser>
          <c:idx val="9"/>
          <c:order val="9"/>
          <c:tx>
            <c:v>Studeni</c:v>
          </c:tx>
          <c:spPr>
            <a:gradFill rotWithShape="1">
              <a:gsLst>
                <a:gs pos="0">
                  <a:schemeClr val="accent2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Sheet3!$B$111:$R$111</c15:sqref>
                  </c15:fullRef>
                </c:ext>
              </c:extLst>
              <c:f>Sheet3!$E$111:$R$111</c:f>
              <c:numCache>
                <c:formatCode>General</c:formatCode>
                <c:ptCount val="14"/>
                <c:pt idx="0">
                  <c:v>47.36343948390931</c:v>
                </c:pt>
                <c:pt idx="1">
                  <c:v>96.526041744705907</c:v>
                </c:pt>
                <c:pt idx="2">
                  <c:v>146.43495274275992</c:v>
                </c:pt>
                <c:pt idx="3">
                  <c:v>227.41335021857111</c:v>
                </c:pt>
                <c:pt idx="4">
                  <c:v>315.564554318695</c:v>
                </c:pt>
                <c:pt idx="5">
                  <c:v>379.58719282889604</c:v>
                </c:pt>
                <c:pt idx="6">
                  <c:v>409.98935691905245</c:v>
                </c:pt>
                <c:pt idx="7">
                  <c:v>403.14599746414785</c:v>
                </c:pt>
                <c:pt idx="8">
                  <c:v>362.02789054172587</c:v>
                </c:pt>
                <c:pt idx="9">
                  <c:v>295.49091408041295</c:v>
                </c:pt>
                <c:pt idx="10">
                  <c:v>216.91285152664616</c:v>
                </c:pt>
                <c:pt idx="11">
                  <c:v>188.3063718666711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47-4A6C-8FF8-429B039E28BF}"/>
            </c:ext>
          </c:extLst>
        </c:ser>
        <c:ser>
          <c:idx val="10"/>
          <c:order val="10"/>
          <c:tx>
            <c:v>Prosinac</c:v>
          </c:tx>
          <c:spPr>
            <a:gradFill rotWithShape="1">
              <a:gsLst>
                <a:gs pos="0">
                  <a:schemeClr val="accent2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Sheet3!$B$112:$R$112</c15:sqref>
                  </c15:fullRef>
                </c:ext>
              </c:extLst>
              <c:f>Sheet3!$E$112:$R$112</c:f>
              <c:numCache>
                <c:formatCode>General</c:formatCode>
                <c:ptCount val="14"/>
                <c:pt idx="0">
                  <c:v>13.60353502443124</c:v>
                </c:pt>
                <c:pt idx="1">
                  <c:v>52.539677507290413</c:v>
                </c:pt>
                <c:pt idx="2">
                  <c:v>94.259689981580294</c:v>
                </c:pt>
                <c:pt idx="3">
                  <c:v>159.08004517235773</c:v>
                </c:pt>
                <c:pt idx="4">
                  <c:v>232.1392787655349</c:v>
                </c:pt>
                <c:pt idx="5">
                  <c:v>284.82775646808943</c:v>
                </c:pt>
                <c:pt idx="6">
                  <c:v>306.57911544133623</c:v>
                </c:pt>
                <c:pt idx="7">
                  <c:v>292.89645303356303</c:v>
                </c:pt>
                <c:pt idx="8">
                  <c:v>245.68319040339009</c:v>
                </c:pt>
                <c:pt idx="9">
                  <c:v>170.90986230141212</c:v>
                </c:pt>
                <c:pt idx="10">
                  <c:v>67.076874017264174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47-4A6C-8FF8-429B039E28BF}"/>
            </c:ext>
          </c:extLst>
        </c:ser>
        <c:bandFmts>
          <c:bandFmt>
            <c:idx val="15"/>
            <c:spPr>
              <a:gradFill rotWithShape="1">
                <a:gsLst>
                  <a:gs pos="0">
                    <a:schemeClr val="accent2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6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7"/>
            <c:spPr>
              <a:gradFill rotWithShape="1">
                <a:gsLst>
                  <a:gs pos="0">
                    <a:schemeClr val="accent2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8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9"/>
            <c:spPr>
              <a:gradFill rotWithShape="1">
                <a:gsLst>
                  <a:gs pos="0">
                    <a:schemeClr val="accent2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1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2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3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4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5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6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7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8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9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260860384"/>
        <c:axId val="390132096"/>
        <c:axId val="493671808"/>
        <c:extLst>
          <c:ext xmlns:c15="http://schemas.microsoft.com/office/drawing/2012/chart" uri="{02D57815-91ED-43cb-92C2-25804820EDAC}">
            <c15:filteredSurfaceSeries>
              <c15:ser>
                <c:idx val="11"/>
                <c:order val="11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tint val="9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9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9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uri="{02D57815-91ED-43cb-92C2-25804820EDAC}">
                        <c15:fullRef>
                          <c15:sqref>Sheet3!$B$113:$R$113</c15:sqref>
                        </c15:fullRef>
                        <c15:formulaRef>
                          <c15:sqref>Sheet3!$E$113:$R$113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27.025027512306938</c:v>
                      </c:pt>
                      <c:pt idx="2">
                        <c:v>65.662443423109806</c:v>
                      </c:pt>
                      <c:pt idx="3">
                        <c:v>116.1356674592386</c:v>
                      </c:pt>
                      <c:pt idx="4">
                        <c:v>169.34191704157448</c:v>
                      </c:pt>
                      <c:pt idx="5">
                        <c:v>204.46330554711253</c:v>
                      </c:pt>
                      <c:pt idx="6">
                        <c:v>212.54287221431085</c:v>
                      </c:pt>
                      <c:pt idx="7">
                        <c:v>190.55710444196879</c:v>
                      </c:pt>
                      <c:pt idx="8">
                        <c:v>141.35320678163916</c:v>
                      </c:pt>
                      <c:pt idx="9">
                        <c:v>70.77914492911296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847-4A6C-8FF8-429B039E28BF}"/>
                  </c:ext>
                </c:extLst>
              </c15:ser>
            </c15:filteredSurfaceSeries>
            <c15:filteredSurfaceSeries>
              <c15:ser>
                <c:idx val="12"/>
                <c:order val="12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Sheet3!$B$114:$R$114</c15:sqref>
                        </c15:fullRef>
                        <c15:formulaRef>
                          <c15:sqref>Sheet3!$E$114:$R$114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15.869316492899477</c:v>
                      </c:pt>
                      <c:pt idx="2">
                        <c:v>53.883792716712428</c:v>
                      </c:pt>
                      <c:pt idx="3">
                        <c:v>99.671956285749843</c:v>
                      </c:pt>
                      <c:pt idx="4">
                        <c:v>145.23708007868743</c:v>
                      </c:pt>
                      <c:pt idx="5">
                        <c:v>173.20518862906232</c:v>
                      </c:pt>
                      <c:pt idx="6">
                        <c:v>175.64392578015375</c:v>
                      </c:pt>
                      <c:pt idx="7">
                        <c:v>150.56827587598178</c:v>
                      </c:pt>
                      <c:pt idx="8">
                        <c:v>101.7200626392186</c:v>
                      </c:pt>
                      <c:pt idx="9">
                        <c:v>35.671282721847589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847-4A6C-8FF8-429B039E28BF}"/>
                  </c:ext>
                </c:extLst>
              </c15:ser>
            </c15:filteredSurfaceSeries>
            <c15:filteredSurfaceSeries>
              <c15:ser>
                <c:idx val="13"/>
                <c:order val="13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9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9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9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Sheet3!$A$103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847-4A6C-8FF8-429B039E28BF}"/>
                  </c:ext>
                </c:extLst>
              </c15:ser>
            </c15:filteredSurfaceSeries>
            <c15:filteredSurfaceSeries>
              <c15:ser>
                <c:idx val="14"/>
                <c:order val="14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89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89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89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Sheet3!$A$104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847-4A6C-8FF8-429B039E28BF}"/>
                  </c:ext>
                </c:extLst>
              </c15:ser>
            </c15:filteredSurfaceSeries>
            <c15:filteredSurfaceSeries>
              <c15:ser>
                <c:idx val="15"/>
                <c:order val="15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8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8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8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Sheet3!$A$105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847-4A6C-8FF8-429B039E28BF}"/>
                  </c:ext>
                </c:extLst>
              </c15:ser>
            </c15:filteredSurfaceSeries>
            <c15:filteredSurfaceSeries>
              <c15:ser>
                <c:idx val="16"/>
                <c:order val="16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7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Sheet3!$A$106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847-4A6C-8FF8-429B039E28BF}"/>
                  </c:ext>
                </c:extLst>
              </c15:ser>
            </c15:filteredSurfaceSeries>
            <c15:filteredSurfaceSeries>
              <c15:ser>
                <c:idx val="17"/>
                <c:order val="17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7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Sheet3!$A$107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847-4A6C-8FF8-429B039E28BF}"/>
                  </c:ext>
                </c:extLst>
              </c15:ser>
            </c15:filteredSurfaceSeries>
            <c15:filteredSurfaceSeries>
              <c15:ser>
                <c:idx val="18"/>
                <c:order val="18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6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6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6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Sheet3!$A$108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847-4A6C-8FF8-429B039E28BF}"/>
                  </c:ext>
                </c:extLst>
              </c15:ser>
            </c15:filteredSurfaceSeries>
            <c15:filteredSurfaceSeries>
              <c15:ser>
                <c:idx val="19"/>
                <c:order val="19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6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6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Sheet3!$A$109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847-4A6C-8FF8-429B039E28BF}"/>
                  </c:ext>
                </c:extLst>
              </c15:ser>
            </c15:filteredSurfaceSeries>
            <c15:filteredSurfaceSeries>
              <c15:ser>
                <c:idx val="20"/>
                <c:order val="20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5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Sheet3!$A$110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847-4A6C-8FF8-429B039E28BF}"/>
                  </c:ext>
                </c:extLst>
              </c15:ser>
            </c15:filteredSurfaceSeries>
            <c15:filteredSurfaceSeries>
              <c15:ser>
                <c:idx val="21"/>
                <c:order val="21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1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1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Sheet3!$A$111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847-4A6C-8FF8-429B039E28BF}"/>
                  </c:ext>
                </c:extLst>
              </c15:ser>
            </c15:filteredSurfaceSeries>
            <c15:filteredSurfaceSeries>
              <c15:ser>
                <c:idx val="22"/>
                <c:order val="22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Sheet3!$A$112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847-4A6C-8FF8-429B039E28BF}"/>
                  </c:ext>
                </c:extLst>
              </c15:ser>
            </c15:filteredSurfaceSeries>
            <c15:filteredSurfaceSeries>
              <c15:ser>
                <c:idx val="23"/>
                <c:order val="23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Sheet3!$A$113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847-4A6C-8FF8-429B039E28BF}"/>
                  </c:ext>
                </c:extLst>
              </c15:ser>
            </c15:filteredSurfaceSeries>
            <c15:filteredSurfaceSeries>
              <c15:ser>
                <c:idx val="24"/>
                <c:order val="24"/>
                <c:tx>
                  <c:v>_</c:v>
                </c:tx>
                <c:spPr>
                  <a:gradFill rotWithShape="1">
                    <a:gsLst>
                      <a:gs pos="0">
                        <a:schemeClr val="accent2">
                          <a:shade val="3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3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3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Sheet3!$A$114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847-4A6C-8FF8-429B039E28BF}"/>
                  </c:ext>
                </c:extLst>
              </c15:ser>
            </c15:filteredSurfaceSeries>
          </c:ext>
        </c:extLst>
      </c:surface3DChart>
      <c:catAx>
        <c:axId val="2608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 sz="1400"/>
                  <a:t>SATI </a:t>
                </a:r>
              </a:p>
            </c:rich>
          </c:tx>
          <c:layout>
            <c:manualLayout>
              <c:xMode val="edge"/>
              <c:yMode val="edge"/>
              <c:x val="0.30514978572247847"/>
              <c:y val="0.853665639035021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0132096"/>
        <c:crosses val="autoZero"/>
        <c:auto val="1"/>
        <c:lblAlgn val="ctr"/>
        <c:lblOffset val="100"/>
        <c:noMultiLvlLbl val="0"/>
      </c:catAx>
      <c:valAx>
        <c:axId val="3901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 sz="1400" baseline="0"/>
                  <a:t> ozračenost NAGNUTE PLOHE </a:t>
                </a:r>
                <a:endParaRPr lang="hr-BA" sz="1400"/>
              </a:p>
            </c:rich>
          </c:tx>
          <c:layout>
            <c:manualLayout>
              <c:xMode val="edge"/>
              <c:yMode val="edge"/>
              <c:x val="9.638586474836594E-2"/>
              <c:y val="0.297991439574283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60860384"/>
        <c:crosses val="autoZero"/>
        <c:crossBetween val="midCat"/>
      </c:valAx>
      <c:serAx>
        <c:axId val="49367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 sz="1400"/>
                  <a:t>Mjeseci</a:t>
                </a:r>
              </a:p>
            </c:rich>
          </c:tx>
          <c:layout>
            <c:manualLayout>
              <c:xMode val="edge"/>
              <c:yMode val="edge"/>
              <c:x val="0.70484626934667083"/>
              <c:y val="0.711640032906371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013209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47341603205994"/>
          <c:y val="0.37758074579827761"/>
          <c:w val="0.13917994098244418"/>
          <c:h val="0.28734979783969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582706</xdr:colOff>
      <xdr:row>17</xdr:row>
      <xdr:rowOff>146796</xdr:rowOff>
    </xdr:from>
    <xdr:to>
      <xdr:col>38</xdr:col>
      <xdr:colOff>313765</xdr:colOff>
      <xdr:row>32</xdr:row>
      <xdr:rowOff>32496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2825C-9C58-4B86-AD5E-58B870D06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33</xdr:row>
      <xdr:rowOff>0</xdr:rowOff>
    </xdr:from>
    <xdr:to>
      <xdr:col>38</xdr:col>
      <xdr:colOff>337196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5C75EE-DBE9-425D-85EA-B687EDBC5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49</xdr:row>
      <xdr:rowOff>0</xdr:rowOff>
    </xdr:from>
    <xdr:to>
      <xdr:col>38</xdr:col>
      <xdr:colOff>337196</xdr:colOff>
      <xdr:row>63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1C3D56-2E1C-43F1-A4A1-5E255729A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65</xdr:row>
      <xdr:rowOff>0</xdr:rowOff>
    </xdr:from>
    <xdr:to>
      <xdr:col>38</xdr:col>
      <xdr:colOff>337196</xdr:colOff>
      <xdr:row>79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187FDBD-308B-4CAA-B65A-DA303CB86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81</xdr:row>
      <xdr:rowOff>0</xdr:rowOff>
    </xdr:from>
    <xdr:to>
      <xdr:col>38</xdr:col>
      <xdr:colOff>337196</xdr:colOff>
      <xdr:row>95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CDC6105-6E07-4A97-96EA-476174F42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97</xdr:row>
      <xdr:rowOff>0</xdr:rowOff>
    </xdr:from>
    <xdr:to>
      <xdr:col>38</xdr:col>
      <xdr:colOff>337196</xdr:colOff>
      <xdr:row>111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051D6FA-5825-41AC-AD8C-D7BC9E98F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113</xdr:row>
      <xdr:rowOff>0</xdr:rowOff>
    </xdr:from>
    <xdr:to>
      <xdr:col>38</xdr:col>
      <xdr:colOff>337196</xdr:colOff>
      <xdr:row>127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5EDE2B-6CFC-4E30-81C1-049D8632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115</xdr:row>
      <xdr:rowOff>11206</xdr:rowOff>
    </xdr:from>
    <xdr:to>
      <xdr:col>18</xdr:col>
      <xdr:colOff>22412</xdr:colOff>
      <xdr:row>144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5BFF0-E4BC-4E4E-8251-D7E9D32F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B0A5-B679-460D-B16E-0CB619FB1879}">
  <dimension ref="A1:AE381"/>
  <sheetViews>
    <sheetView topLeftCell="F1" zoomScale="55" zoomScaleNormal="55" workbookViewId="0">
      <selection activeCell="D9" sqref="D9"/>
    </sheetView>
  </sheetViews>
  <sheetFormatPr defaultRowHeight="15"/>
  <cols>
    <col min="1" max="1" width="18.7109375" style="1" customWidth="1"/>
    <col min="2" max="2" width="22" style="1" bestFit="1" customWidth="1"/>
    <col min="3" max="3" width="23.85546875" style="1" bestFit="1" customWidth="1"/>
    <col min="4" max="4" width="26.85546875" style="1" bestFit="1" customWidth="1"/>
    <col min="5" max="5" width="28.85546875" style="1" bestFit="1" customWidth="1"/>
    <col min="6" max="6" width="48.85546875" style="1" bestFit="1" customWidth="1"/>
    <col min="7" max="7" width="40.7109375" style="1" customWidth="1"/>
    <col min="8" max="8" width="9.140625" style="1"/>
    <col min="9" max="9" width="26.7109375" style="1" bestFit="1" customWidth="1"/>
    <col min="10" max="10" width="24.85546875" style="1" bestFit="1" customWidth="1"/>
    <col min="11" max="11" width="25.7109375" style="1" bestFit="1" customWidth="1"/>
    <col min="12" max="12" width="23.28515625" style="1" bestFit="1" customWidth="1"/>
    <col min="13" max="13" width="40.85546875" style="1" bestFit="1" customWidth="1"/>
    <col min="14" max="14" width="35.28515625" style="1" bestFit="1" customWidth="1"/>
    <col min="15" max="15" width="12.28515625" style="1" bestFit="1" customWidth="1"/>
    <col min="16" max="16" width="12.85546875" style="1" customWidth="1"/>
    <col min="17" max="21" width="12.85546875" style="1" bestFit="1" customWidth="1"/>
    <col min="22" max="23" width="12.28515625" style="1" bestFit="1" customWidth="1"/>
    <col min="24" max="16384" width="9.140625" style="1"/>
  </cols>
  <sheetData>
    <row r="1" spans="1:31" ht="15.75" thickBot="1">
      <c r="A1" s="8"/>
      <c r="B1" s="8"/>
      <c r="C1" s="8"/>
      <c r="S1" s="19" t="s">
        <v>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8</v>
      </c>
      <c r="AB1" s="20" t="s">
        <v>9</v>
      </c>
      <c r="AC1" s="20" t="s">
        <v>10</v>
      </c>
      <c r="AD1" s="20" t="s">
        <v>11</v>
      </c>
      <c r="AE1" s="20" t="s">
        <v>12</v>
      </c>
    </row>
    <row r="2" spans="1:31" ht="15.75" thickBot="1">
      <c r="A2" s="55" t="s">
        <v>16</v>
      </c>
      <c r="B2" s="55"/>
      <c r="C2" s="55"/>
      <c r="S2" s="2">
        <v>1998</v>
      </c>
      <c r="T2" s="3">
        <v>132.80000000000001</v>
      </c>
      <c r="U2" s="3">
        <v>221</v>
      </c>
      <c r="V2" s="3" t="s">
        <v>13</v>
      </c>
      <c r="W2" s="3" t="s">
        <v>13</v>
      </c>
      <c r="X2" s="3" t="s">
        <v>13</v>
      </c>
      <c r="Y2" s="3" t="s">
        <v>13</v>
      </c>
      <c r="Z2" s="3" t="s">
        <v>13</v>
      </c>
      <c r="AA2" s="3" t="s">
        <v>13</v>
      </c>
      <c r="AB2" s="3" t="s">
        <v>13</v>
      </c>
      <c r="AC2" s="3" t="s">
        <v>13</v>
      </c>
      <c r="AD2" s="3" t="s">
        <v>13</v>
      </c>
      <c r="AE2" s="3" t="s">
        <v>13</v>
      </c>
    </row>
    <row r="3" spans="1:31" ht="15.75" thickBot="1">
      <c r="A3" s="8"/>
      <c r="B3" s="8"/>
      <c r="C3" s="8"/>
      <c r="S3" s="2">
        <v>1999</v>
      </c>
      <c r="T3" s="3" t="s">
        <v>13</v>
      </c>
      <c r="U3" s="3">
        <v>150.69999999999999</v>
      </c>
      <c r="V3" s="3">
        <v>219.2</v>
      </c>
      <c r="W3" s="3">
        <v>203.5</v>
      </c>
      <c r="X3" s="3">
        <v>271.39999999999998</v>
      </c>
      <c r="Y3" s="3">
        <v>326.60000000000002</v>
      </c>
      <c r="Z3" s="3">
        <v>358.9</v>
      </c>
      <c r="AA3" s="3">
        <v>337.3</v>
      </c>
      <c r="AB3" s="3">
        <v>254.2</v>
      </c>
      <c r="AC3" s="3">
        <v>231.1</v>
      </c>
      <c r="AD3" s="3">
        <v>148.80000000000001</v>
      </c>
      <c r="AE3" s="3">
        <v>89.6</v>
      </c>
    </row>
    <row r="4" spans="1:31" ht="15.75" thickBot="1">
      <c r="A4" s="6"/>
      <c r="B4" s="6"/>
      <c r="C4" s="6"/>
      <c r="D4" s="5" t="s">
        <v>19</v>
      </c>
      <c r="E4" s="5" t="s">
        <v>20</v>
      </c>
      <c r="S4" s="2">
        <v>2000</v>
      </c>
      <c r="T4" s="3">
        <v>172.4</v>
      </c>
      <c r="U4" s="3">
        <v>187.2</v>
      </c>
      <c r="V4" s="3">
        <v>225.5</v>
      </c>
      <c r="W4" s="3">
        <v>232.7</v>
      </c>
      <c r="X4" s="3">
        <v>333.8</v>
      </c>
      <c r="Y4" s="3">
        <v>342.6</v>
      </c>
      <c r="Z4" s="3">
        <v>360.7</v>
      </c>
      <c r="AA4" s="3">
        <v>347.9</v>
      </c>
      <c r="AB4" s="3">
        <v>239.9</v>
      </c>
      <c r="AC4" s="3">
        <v>168.7</v>
      </c>
      <c r="AD4" s="3">
        <v>132.69999999999999</v>
      </c>
      <c r="AE4" s="3">
        <v>126.1</v>
      </c>
    </row>
    <row r="5" spans="1:31" ht="15.75" thickBot="1">
      <c r="A5" s="54" t="s">
        <v>17</v>
      </c>
      <c r="B5" s="54"/>
      <c r="C5" s="54"/>
      <c r="D5" s="1">
        <v>42.652751000000002</v>
      </c>
      <c r="E5" s="1">
        <f>RADIANS(D5)</f>
        <v>0.74443093998330401</v>
      </c>
      <c r="S5" s="2">
        <v>2001</v>
      </c>
      <c r="T5" s="3">
        <v>74.5</v>
      </c>
      <c r="U5" s="3">
        <v>170.9</v>
      </c>
      <c r="V5" s="3">
        <v>160.19999999999999</v>
      </c>
      <c r="W5" s="3">
        <v>195.9</v>
      </c>
      <c r="X5" s="3">
        <v>265.7</v>
      </c>
      <c r="Y5" s="3">
        <v>313.5</v>
      </c>
      <c r="Z5" s="3">
        <v>352.8</v>
      </c>
      <c r="AA5" s="3">
        <v>360.5</v>
      </c>
      <c r="AB5" s="3">
        <v>232.3</v>
      </c>
      <c r="AC5" s="3">
        <v>252.5</v>
      </c>
      <c r="AD5" s="3">
        <v>156.1</v>
      </c>
      <c r="AE5" s="3">
        <v>154.9</v>
      </c>
    </row>
    <row r="6" spans="1:31" ht="15.75" thickBot="1">
      <c r="A6" s="54" t="s">
        <v>18</v>
      </c>
      <c r="B6" s="54"/>
      <c r="C6" s="54"/>
      <c r="D6" s="1">
        <v>18.088426999999999</v>
      </c>
      <c r="E6" s="1">
        <f>RADIANS(D6)</f>
        <v>0.31570260765664032</v>
      </c>
      <c r="S6" s="2">
        <v>2002</v>
      </c>
      <c r="T6" s="3">
        <v>154.30000000000001</v>
      </c>
      <c r="U6" s="3">
        <v>138.6</v>
      </c>
      <c r="V6" s="3">
        <v>219.9</v>
      </c>
      <c r="W6" s="3">
        <v>200.2</v>
      </c>
      <c r="X6" s="3">
        <v>253</v>
      </c>
      <c r="Y6" s="3">
        <v>314.7</v>
      </c>
      <c r="Z6" s="3">
        <v>310.3</v>
      </c>
      <c r="AA6" s="3">
        <v>287.7</v>
      </c>
      <c r="AB6" s="3">
        <v>224</v>
      </c>
      <c r="AC6" s="3">
        <v>200.3</v>
      </c>
      <c r="AD6" s="3">
        <v>120.4</v>
      </c>
      <c r="AE6" s="3">
        <v>51.5</v>
      </c>
    </row>
    <row r="7" spans="1:31" ht="15.75" thickBot="1">
      <c r="S7" s="2">
        <v>2003</v>
      </c>
      <c r="T7" s="3">
        <v>131.6</v>
      </c>
      <c r="U7" s="3">
        <v>207.6</v>
      </c>
      <c r="V7" s="3">
        <v>269.39999999999998</v>
      </c>
      <c r="W7" s="3">
        <v>232.4</v>
      </c>
      <c r="X7" s="3">
        <v>307.10000000000002</v>
      </c>
      <c r="Y7" s="3">
        <v>332.3</v>
      </c>
      <c r="Z7" s="3">
        <v>385.8</v>
      </c>
      <c r="AA7" s="3">
        <v>331</v>
      </c>
      <c r="AB7" s="3">
        <v>267.5</v>
      </c>
      <c r="AC7" s="3">
        <v>152.19999999999999</v>
      </c>
      <c r="AD7" s="3">
        <v>125</v>
      </c>
      <c r="AE7" s="3">
        <v>126.3</v>
      </c>
    </row>
    <row r="8" spans="1:31" ht="15.75" thickBot="1">
      <c r="A8" s="6"/>
      <c r="B8" s="18" t="s">
        <v>66</v>
      </c>
      <c r="C8" s="6">
        <v>1367</v>
      </c>
      <c r="S8" s="2">
        <v>2004</v>
      </c>
      <c r="T8" s="3">
        <v>144.5</v>
      </c>
      <c r="U8" s="3">
        <v>144.4</v>
      </c>
      <c r="V8" s="3">
        <v>185.1</v>
      </c>
      <c r="W8" s="3">
        <v>179.1</v>
      </c>
      <c r="X8" s="3">
        <v>250.1</v>
      </c>
      <c r="Y8" s="3">
        <v>303.8</v>
      </c>
      <c r="Z8" s="3">
        <v>366.3</v>
      </c>
      <c r="AA8" s="3">
        <v>341.7</v>
      </c>
      <c r="AB8" s="3">
        <v>261.89999999999998</v>
      </c>
      <c r="AC8" s="3">
        <v>175.3</v>
      </c>
      <c r="AD8" s="3">
        <v>116.3</v>
      </c>
      <c r="AE8" s="3">
        <v>128.6</v>
      </c>
    </row>
    <row r="9" spans="1:31" ht="15.75" thickBot="1">
      <c r="S9" s="2">
        <v>2005</v>
      </c>
      <c r="T9" s="3">
        <v>168.2</v>
      </c>
      <c r="U9" s="3">
        <v>146.6</v>
      </c>
      <c r="V9" s="3">
        <v>182.5</v>
      </c>
      <c r="W9" s="3">
        <v>227.9</v>
      </c>
      <c r="X9" s="3">
        <v>307.10000000000002</v>
      </c>
      <c r="Y9" s="3">
        <v>336.7</v>
      </c>
      <c r="Z9" s="3">
        <v>344.7</v>
      </c>
      <c r="AA9" s="3">
        <v>301.60000000000002</v>
      </c>
      <c r="AB9" s="3">
        <v>238.2</v>
      </c>
      <c r="AC9" s="3">
        <v>204.2</v>
      </c>
      <c r="AD9" s="3">
        <v>135.69999999999999</v>
      </c>
      <c r="AE9" s="3">
        <v>88.9</v>
      </c>
    </row>
    <row r="10" spans="1:31" ht="15.75" thickBot="1">
      <c r="S10" s="2">
        <v>2006</v>
      </c>
      <c r="T10" s="3">
        <v>129.1</v>
      </c>
      <c r="U10" s="3">
        <v>136.9</v>
      </c>
      <c r="V10" s="3">
        <v>120.7</v>
      </c>
      <c r="W10" s="3">
        <v>210.1</v>
      </c>
      <c r="X10" s="3">
        <v>310.39999999999998</v>
      </c>
      <c r="Y10" s="3">
        <v>287.10000000000002</v>
      </c>
      <c r="Z10" s="3">
        <v>315.60000000000002</v>
      </c>
      <c r="AA10" s="3">
        <v>289.89999999999998</v>
      </c>
      <c r="AB10" s="3">
        <v>249.9</v>
      </c>
      <c r="AC10" s="3">
        <v>239.1</v>
      </c>
      <c r="AD10" s="3">
        <v>181.3</v>
      </c>
      <c r="AE10" s="3">
        <v>157.4</v>
      </c>
    </row>
    <row r="11" spans="1:31" ht="15.75" thickBot="1">
      <c r="S11" s="2">
        <v>2007</v>
      </c>
      <c r="T11" s="3">
        <v>150.19999999999999</v>
      </c>
      <c r="U11" s="3">
        <v>105.5</v>
      </c>
      <c r="V11" s="3">
        <v>150.5</v>
      </c>
      <c r="W11" s="3">
        <v>320.2</v>
      </c>
      <c r="X11" s="3">
        <v>259.10000000000002</v>
      </c>
      <c r="Y11" s="3">
        <v>305</v>
      </c>
      <c r="Z11" s="3">
        <v>370.4</v>
      </c>
      <c r="AA11" s="3">
        <v>346.6</v>
      </c>
      <c r="AB11" s="3">
        <v>264</v>
      </c>
      <c r="AC11" s="3">
        <v>178.9</v>
      </c>
      <c r="AD11" s="3">
        <v>138.4</v>
      </c>
      <c r="AE11" s="3">
        <v>154.5</v>
      </c>
    </row>
    <row r="12" spans="1:31" ht="15.75" thickBot="1">
      <c r="S12" s="2">
        <v>2008</v>
      </c>
      <c r="T12" s="3">
        <v>141.30000000000001</v>
      </c>
      <c r="U12" s="3">
        <v>196.3</v>
      </c>
      <c r="V12" s="3">
        <v>180.3</v>
      </c>
      <c r="W12" s="3">
        <v>197.2</v>
      </c>
      <c r="X12" s="3">
        <v>306.8</v>
      </c>
      <c r="Y12" s="3">
        <v>295.5</v>
      </c>
      <c r="Z12" s="3">
        <v>334</v>
      </c>
      <c r="AA12" s="3">
        <v>354.2</v>
      </c>
      <c r="AB12" s="3">
        <v>246.8</v>
      </c>
      <c r="AC12" s="3">
        <v>212.3</v>
      </c>
      <c r="AD12" s="3">
        <v>138.4</v>
      </c>
      <c r="AE12" s="3">
        <v>112.7</v>
      </c>
    </row>
    <row r="14" spans="1:31">
      <c r="A14" s="21"/>
      <c r="B14" s="21"/>
      <c r="C14" s="21"/>
      <c r="D14" s="21"/>
      <c r="E14" s="21"/>
      <c r="F14" s="21"/>
      <c r="G14" s="21"/>
      <c r="R14" s="54" t="s">
        <v>14</v>
      </c>
      <c r="S14" s="54"/>
      <c r="T14" s="1">
        <f>AVERAGE(T2,T4:T12)</f>
        <v>139.88999999999999</v>
      </c>
      <c r="U14" s="1">
        <f>AVERAGE(U2:U12)</f>
        <v>164.15454545454546</v>
      </c>
      <c r="V14" s="1">
        <f>AVERAGE(V3:V12)</f>
        <v>191.32999999999998</v>
      </c>
      <c r="W14" s="1">
        <f t="shared" ref="W14:AE14" si="0">AVERAGE(W3:W12)</f>
        <v>219.92</v>
      </c>
      <c r="X14" s="1">
        <f t="shared" si="0"/>
        <v>286.45</v>
      </c>
      <c r="Y14" s="1">
        <f t="shared" si="0"/>
        <v>315.77999999999997</v>
      </c>
      <c r="Z14" s="1">
        <f t="shared" si="0"/>
        <v>349.94999999999993</v>
      </c>
      <c r="AA14" s="1">
        <f t="shared" si="0"/>
        <v>329.84000000000003</v>
      </c>
      <c r="AB14" s="1">
        <f t="shared" si="0"/>
        <v>247.87000000000006</v>
      </c>
      <c r="AC14" s="1">
        <f t="shared" si="0"/>
        <v>201.45999999999998</v>
      </c>
      <c r="AD14" s="1">
        <f t="shared" si="0"/>
        <v>139.31</v>
      </c>
      <c r="AE14" s="1">
        <f t="shared" si="0"/>
        <v>119.05</v>
      </c>
    </row>
    <row r="15" spans="1:31">
      <c r="A15" s="22" t="s">
        <v>67</v>
      </c>
      <c r="B15" s="21" t="s">
        <v>68</v>
      </c>
      <c r="C15" s="21" t="s">
        <v>69</v>
      </c>
      <c r="D15" s="21" t="s">
        <v>70</v>
      </c>
      <c r="E15" s="21" t="s">
        <v>71</v>
      </c>
      <c r="F15" s="22" t="s">
        <v>72</v>
      </c>
      <c r="G15" s="22" t="s">
        <v>23</v>
      </c>
      <c r="R15" s="54" t="s">
        <v>15</v>
      </c>
      <c r="S15" s="54"/>
      <c r="T15" s="4">
        <v>31</v>
      </c>
      <c r="U15" s="4">
        <v>28</v>
      </c>
      <c r="V15" s="4">
        <v>31</v>
      </c>
      <c r="W15" s="4">
        <v>30</v>
      </c>
      <c r="X15" s="4">
        <v>31</v>
      </c>
      <c r="Y15" s="4">
        <v>30</v>
      </c>
      <c r="Z15" s="4">
        <v>31</v>
      </c>
      <c r="AA15" s="4">
        <v>31</v>
      </c>
      <c r="AB15" s="4">
        <v>30</v>
      </c>
      <c r="AC15" s="4">
        <v>31</v>
      </c>
      <c r="AD15" s="4">
        <v>30</v>
      </c>
      <c r="AE15" s="4">
        <v>31</v>
      </c>
    </row>
    <row r="16" spans="1:31" ht="15" customHeight="1">
      <c r="A16" s="22"/>
      <c r="B16" s="21"/>
      <c r="C16" s="21"/>
      <c r="D16" s="21"/>
      <c r="E16" s="21"/>
      <c r="F16" s="22"/>
      <c r="G16" s="22"/>
      <c r="H16" s="6"/>
      <c r="I16" s="6"/>
      <c r="J16" s="6"/>
      <c r="K16" s="6"/>
      <c r="L16" s="23"/>
      <c r="M16" s="6"/>
      <c r="N16" s="6"/>
      <c r="R16" s="54" t="s">
        <v>21</v>
      </c>
      <c r="S16" s="54"/>
      <c r="T16" s="1">
        <f t="shared" ref="T16:AE16" si="1">T14/T15</f>
        <v>4.5125806451612895</v>
      </c>
      <c r="U16" s="1">
        <f t="shared" si="1"/>
        <v>5.8626623376623375</v>
      </c>
      <c r="V16" s="1">
        <f t="shared" si="1"/>
        <v>6.1719354838709668</v>
      </c>
      <c r="W16" s="1">
        <f t="shared" si="1"/>
        <v>7.3306666666666667</v>
      </c>
      <c r="X16" s="1">
        <f t="shared" si="1"/>
        <v>9.2403225806451612</v>
      </c>
      <c r="Y16" s="1">
        <f t="shared" si="1"/>
        <v>10.526</v>
      </c>
      <c r="Z16" s="1">
        <f t="shared" si="1"/>
        <v>11.288709677419353</v>
      </c>
      <c r="AA16" s="1">
        <f t="shared" si="1"/>
        <v>10.64</v>
      </c>
      <c r="AB16" s="1">
        <f t="shared" si="1"/>
        <v>8.262333333333336</v>
      </c>
      <c r="AC16" s="1">
        <f t="shared" si="1"/>
        <v>6.4987096774193542</v>
      </c>
      <c r="AD16" s="1">
        <f t="shared" si="1"/>
        <v>4.6436666666666664</v>
      </c>
      <c r="AE16" s="1">
        <f t="shared" si="1"/>
        <v>3.8403225806451613</v>
      </c>
    </row>
    <row r="17" spans="1:31" ht="15" customHeight="1">
      <c r="A17" s="15">
        <v>1</v>
      </c>
      <c r="B17" s="15">
        <f>23.45*SIN(((2*PI()*(284+A17)))/365)</f>
        <v>-23.011636727869238</v>
      </c>
      <c r="C17" s="15">
        <f>RADIANS(B17)</f>
        <v>-0.40162882717417259</v>
      </c>
      <c r="D17" s="15">
        <f>ACOS(-TAN(E$5)*TAN(C17))</f>
        <v>1.1687880444005847</v>
      </c>
      <c r="E17" s="15">
        <f>DEGREES(D17)</f>
        <v>66.966622089502579</v>
      </c>
      <c r="F17" s="15">
        <f>(24*D17)/PI()</f>
        <v>8.9288829452670093</v>
      </c>
      <c r="G17" s="15">
        <f>24*1367/PI()*(1+0.033*COS((A17)/365*2*PI()))*(COS(E$5)*COS(C17)*SIN(D17)+D19*SIN(E$5)*SIN(C17))</f>
        <v>3370.9855756090606</v>
      </c>
      <c r="H17" s="6"/>
      <c r="I17" s="6"/>
      <c r="J17" s="6"/>
      <c r="K17" s="6"/>
      <c r="L17" s="23"/>
      <c r="M17" s="6"/>
      <c r="N17" s="6"/>
    </row>
    <row r="18" spans="1:31" ht="15" customHeight="1">
      <c r="A18" s="15">
        <v>2</v>
      </c>
      <c r="B18" s="15">
        <f t="shared" ref="B18:B81" si="2">23.45*SIN(((2*PI()*(284+A18)))/365)</f>
        <v>-22.930543608307651</v>
      </c>
      <c r="C18" s="15">
        <f t="shared" ref="C18:C81" si="3">RADIANS(B18)</f>
        <v>-0.40021348523710948</v>
      </c>
      <c r="D18" s="15">
        <f t="shared" ref="D18:D81" si="4">ACOS(-TAN(E$5)*TAN(C18))</f>
        <v>1.170458855040414</v>
      </c>
      <c r="E18" s="15">
        <f t="shared" ref="E18:E81" si="5">DEGREES(D18)</f>
        <v>67.062352487530347</v>
      </c>
      <c r="F18" s="15">
        <f t="shared" ref="F18:F81" si="6">(24*D18)/PI()</f>
        <v>8.9416469983373794</v>
      </c>
      <c r="G18" s="15">
        <f t="shared" ref="G18:G81" si="7">24*1367/PI()*(1+0.033*COS((A18)/365*2*PI()))*(COS(E$5)*COS(C18)*SIN(D18)+D20*SIN(E$5)*SIN(C18))</f>
        <v>3385.3724457227477</v>
      </c>
      <c r="H18" s="6" t="s">
        <v>24</v>
      </c>
      <c r="I18" s="7" t="s">
        <v>21</v>
      </c>
      <c r="J18" s="23" t="s">
        <v>69</v>
      </c>
      <c r="K18" s="23" t="s">
        <v>79</v>
      </c>
      <c r="L18" s="23" t="s">
        <v>71</v>
      </c>
      <c r="M18" s="9" t="s">
        <v>22</v>
      </c>
      <c r="N18" s="9" t="s">
        <v>37</v>
      </c>
      <c r="O18" s="13" t="s">
        <v>38</v>
      </c>
      <c r="P18" s="13" t="s">
        <v>40</v>
      </c>
      <c r="Q18" s="11" t="s">
        <v>41</v>
      </c>
      <c r="R18" s="13" t="s">
        <v>42</v>
      </c>
      <c r="S18" s="13" t="s">
        <v>43</v>
      </c>
      <c r="T18" s="13" t="s">
        <v>44</v>
      </c>
      <c r="U18" s="13" t="s">
        <v>45</v>
      </c>
      <c r="V18" s="13" t="s">
        <v>55</v>
      </c>
      <c r="W18" s="13" t="s">
        <v>46</v>
      </c>
      <c r="X18" s="17"/>
      <c r="Y18" s="52" t="s">
        <v>38</v>
      </c>
      <c r="Z18" s="52"/>
      <c r="AA18" s="52"/>
      <c r="AB18" s="52"/>
      <c r="AC18" s="52"/>
      <c r="AD18" s="52"/>
      <c r="AE18" s="17"/>
    </row>
    <row r="19" spans="1:31">
      <c r="A19" s="15">
        <v>3</v>
      </c>
      <c r="B19" s="15">
        <f t="shared" si="2"/>
        <v>-22.842655673793264</v>
      </c>
      <c r="C19" s="15">
        <f t="shared" si="3"/>
        <v>-0.39867955140705624</v>
      </c>
      <c r="D19" s="15">
        <f t="shared" si="4"/>
        <v>1.1722660754128922</v>
      </c>
      <c r="E19" s="15">
        <f t="shared" si="5"/>
        <v>67.165898587523401</v>
      </c>
      <c r="F19" s="15">
        <f t="shared" si="6"/>
        <v>8.955453145003121</v>
      </c>
      <c r="G19" s="15">
        <f t="shared" si="7"/>
        <v>3401.0281096384638</v>
      </c>
      <c r="H19" s="6"/>
      <c r="I19" s="7"/>
      <c r="J19" s="22"/>
      <c r="K19" s="22"/>
      <c r="L19" s="23"/>
      <c r="M19" s="7"/>
      <c r="N19" s="7"/>
      <c r="O19" s="13" t="s">
        <v>39</v>
      </c>
      <c r="P19" s="13" t="s">
        <v>39</v>
      </c>
      <c r="Q19" s="13" t="s">
        <v>39</v>
      </c>
      <c r="R19" s="13" t="s">
        <v>39</v>
      </c>
      <c r="S19" s="13" t="s">
        <v>39</v>
      </c>
      <c r="T19" s="13" t="s">
        <v>39</v>
      </c>
      <c r="U19" s="13" t="s">
        <v>39</v>
      </c>
      <c r="V19" s="10"/>
      <c r="W19" s="10"/>
      <c r="X19" s="17"/>
      <c r="Y19" s="53" t="s">
        <v>55</v>
      </c>
      <c r="Z19" s="53"/>
      <c r="AA19" s="53"/>
      <c r="AB19" s="53" t="s">
        <v>46</v>
      </c>
      <c r="AC19" s="53"/>
      <c r="AD19" s="53"/>
      <c r="AE19" s="17"/>
    </row>
    <row r="20" spans="1:31">
      <c r="A20" s="15">
        <v>4</v>
      </c>
      <c r="B20" s="15">
        <f t="shared" si="2"/>
        <v>-22.747998967417839</v>
      </c>
      <c r="C20" s="15">
        <f t="shared" si="3"/>
        <v>-0.39702748022171158</v>
      </c>
      <c r="D20" s="15">
        <f t="shared" si="4"/>
        <v>1.1742083368105416</v>
      </c>
      <c r="E20" s="15">
        <f t="shared" si="5"/>
        <v>67.277181968319894</v>
      </c>
      <c r="F20" s="15">
        <f t="shared" si="6"/>
        <v>8.9702909291093196</v>
      </c>
      <c r="G20" s="15">
        <f t="shared" si="7"/>
        <v>3417.9513591743948</v>
      </c>
      <c r="X20" s="17"/>
      <c r="Y20" s="14" t="s">
        <v>57</v>
      </c>
      <c r="Z20" s="14" t="s">
        <v>58</v>
      </c>
      <c r="AA20" s="14" t="s">
        <v>59</v>
      </c>
      <c r="AB20" s="14" t="s">
        <v>57</v>
      </c>
      <c r="AC20" s="14" t="s">
        <v>58</v>
      </c>
      <c r="AD20" s="14" t="s">
        <v>60</v>
      </c>
      <c r="AE20" s="17"/>
    </row>
    <row r="21" spans="1:31">
      <c r="A21" s="15">
        <v>5</v>
      </c>
      <c r="B21" s="15">
        <f t="shared" si="2"/>
        <v>-22.646601538006347</v>
      </c>
      <c r="C21" s="15">
        <f t="shared" si="3"/>
        <v>-0.3952577612254225</v>
      </c>
      <c r="D21" s="15">
        <f t="shared" si="4"/>
        <v>1.1762841815238896</v>
      </c>
      <c r="E21" s="15">
        <f t="shared" si="5"/>
        <v>67.396119109319287</v>
      </c>
      <c r="F21" s="15">
        <f t="shared" si="6"/>
        <v>8.9861492145759048</v>
      </c>
      <c r="G21" s="15">
        <f t="shared" si="7"/>
        <v>3436.1406823178645</v>
      </c>
      <c r="H21" s="1" t="s">
        <v>25</v>
      </c>
      <c r="I21" s="1">
        <f>T16</f>
        <v>4.5125806451612895</v>
      </c>
      <c r="J21" s="1">
        <f>RADIANS(K21)</f>
        <v>2.1150802482454923E-2</v>
      </c>
      <c r="K21" s="1">
        <f>RADIANS(L21)</f>
        <v>1.2118517155594914</v>
      </c>
      <c r="L21" s="1">
        <f>AVERAGE(E17:E47)</f>
        <v>69.433988697247173</v>
      </c>
      <c r="M21" s="1">
        <f>AVERAGE(F17:F47)</f>
        <v>9.2578651596329564</v>
      </c>
      <c r="N21" s="1">
        <f>AVERAGE(G17:G47)</f>
        <v>3767.5487205238201</v>
      </c>
      <c r="O21" s="1">
        <f t="shared" ref="O21:O32" si="8">N21*(0.177+0.692*(I21/M21))</f>
        <v>1937.6616562129429</v>
      </c>
      <c r="P21" s="1">
        <f t="shared" ref="P21:P32" si="9">N21*(0.217+0.5453*(I21/M21))</f>
        <v>1818.9601778024085</v>
      </c>
      <c r="Q21" s="1">
        <f t="shared" ref="Q21:Q32" si="10">N21*(0.29*E$5+0.52*(I21/M21))</f>
        <v>1768.2977259715522</v>
      </c>
      <c r="R21" s="1">
        <f t="shared" ref="R21:R32" si="11">N21*(0.18+0.62*(I21/M21))</f>
        <v>1816.7417614020055</v>
      </c>
      <c r="S21" s="1">
        <f>N21*((-0.00301*E$5+0.34507)+(0.00495*E$5+0.34572)*(I21/M21))</f>
        <v>1933.2816186004488</v>
      </c>
      <c r="T21" s="1">
        <f t="shared" ref="T21:T32" si="12">N21*(0.195+0.676*(I21/M21)-0.142*(I21/M21)*(I21/M21))</f>
        <v>1848.9859891748217</v>
      </c>
      <c r="U21" s="1">
        <f>N21*(0.18+0.66*(I21/M21))</f>
        <v>1890.198728608955</v>
      </c>
      <c r="V21">
        <v>1717.9032259999999</v>
      </c>
      <c r="W21">
        <v>1777.272727</v>
      </c>
      <c r="X21" s="17"/>
      <c r="Y21" s="1">
        <f>O68</f>
        <v>18.313202517745253</v>
      </c>
      <c r="Z21" s="1">
        <f>O99</f>
        <v>63.438794420066124</v>
      </c>
      <c r="AA21" s="1">
        <f t="shared" ref="AA21:AA32" si="13">O132</f>
        <v>12.792247368009953</v>
      </c>
      <c r="AB21" s="1">
        <f>O84</f>
        <v>13.365744101078576</v>
      </c>
      <c r="AC21" s="1">
        <f>O114</f>
        <v>46.300295728064214</v>
      </c>
      <c r="AD21" s="1">
        <f t="shared" ref="AD21:AD32" si="14">O148</f>
        <v>9.024441031269081</v>
      </c>
      <c r="AE21" s="17"/>
    </row>
    <row r="22" spans="1:31">
      <c r="A22" s="15">
        <v>6</v>
      </c>
      <c r="B22" s="15">
        <f t="shared" si="2"/>
        <v>-22.538493431805453</v>
      </c>
      <c r="C22" s="15">
        <f t="shared" si="3"/>
        <v>-0.39337091882412117</v>
      </c>
      <c r="D22" s="15">
        <f t="shared" si="4"/>
        <v>1.1784920666547798</v>
      </c>
      <c r="E22" s="15">
        <f t="shared" si="5"/>
        <v>67.522621608968976</v>
      </c>
      <c r="F22" s="15">
        <f t="shared" si="6"/>
        <v>9.0030162145291968</v>
      </c>
      <c r="G22" s="15">
        <f t="shared" si="7"/>
        <v>3455.5942497066976</v>
      </c>
      <c r="H22" s="1" t="s">
        <v>26</v>
      </c>
      <c r="I22" s="1">
        <f>U16</f>
        <v>5.8626623376623375</v>
      </c>
      <c r="J22" s="1">
        <f t="shared" ref="J22:K32" si="15">RADIANS(K22)</f>
        <v>2.3563343798287492E-2</v>
      </c>
      <c r="K22" s="1">
        <f t="shared" si="15"/>
        <v>1.3500801508576359</v>
      </c>
      <c r="L22" s="1">
        <f>AVERAGE(E48:E75)</f>
        <v>77.353894648528026</v>
      </c>
      <c r="M22" s="1">
        <f>AVERAGE(F48:F75)</f>
        <v>10.313852619803738</v>
      </c>
      <c r="N22" s="1">
        <f>AVERAGE(G48:G75)</f>
        <v>5190.4824848411899</v>
      </c>
      <c r="O22" s="1">
        <f t="shared" si="8"/>
        <v>2960.3959174213232</v>
      </c>
      <c r="P22" s="1">
        <f t="shared" si="9"/>
        <v>2735.1907487043204</v>
      </c>
      <c r="Q22" s="1">
        <f t="shared" si="10"/>
        <v>2654.7579625711742</v>
      </c>
      <c r="R22" s="1">
        <f t="shared" si="11"/>
        <v>2763.5381780730736</v>
      </c>
      <c r="S22" s="1">
        <f>N22*((-0.00255*E$5+0.33459)+(0.00457*E$5+0.35533)*(I22/M22))</f>
        <v>2785.2354131666116</v>
      </c>
      <c r="T22" s="1">
        <f t="shared" si="12"/>
        <v>2768.4717304132355</v>
      </c>
      <c r="U22" s="1">
        <f>N22*(0.2+0.6*(I22/M22))</f>
        <v>2808.3397203246827</v>
      </c>
      <c r="V22" s="1">
        <v>2467.5892859999999</v>
      </c>
      <c r="W22" s="1">
        <v>2690</v>
      </c>
      <c r="X22" s="17"/>
      <c r="Y22" s="1">
        <f t="shared" ref="Y22:Y32" si="16">O69</f>
        <v>41.067219285110276</v>
      </c>
      <c r="Z22" s="1">
        <f t="shared" ref="Z22:Z32" si="17">O100</f>
        <v>142.26102065476687</v>
      </c>
      <c r="AA22" s="1">
        <f t="shared" si="13"/>
        <v>19.971177303179591</v>
      </c>
      <c r="AB22" s="1">
        <f t="shared" ref="AB22:AB32" si="18">O85</f>
        <v>22.532993118443603</v>
      </c>
      <c r="AC22" s="1">
        <f t="shared" ref="AC22:AC32" si="19">O115</f>
        <v>78.056577855488399</v>
      </c>
      <c r="AD22" s="1">
        <f t="shared" si="14"/>
        <v>10.051892840941385</v>
      </c>
      <c r="AE22" s="17"/>
    </row>
    <row r="23" spans="1:31">
      <c r="A23" s="15">
        <v>7</v>
      </c>
      <c r="B23" s="15">
        <f t="shared" si="2"/>
        <v>-22.423706683580193</v>
      </c>
      <c r="C23" s="15">
        <f t="shared" si="3"/>
        <v>-0.39136751212993265</v>
      </c>
      <c r="D23" s="15">
        <f t="shared" si="4"/>
        <v>1.1808303680915231</v>
      </c>
      <c r="E23" s="15">
        <f t="shared" si="5"/>
        <v>67.65659641252374</v>
      </c>
      <c r="F23" s="15">
        <f t="shared" si="6"/>
        <v>9.0208795216698334</v>
      </c>
      <c r="G23" s="15">
        <f t="shared" si="7"/>
        <v>3476.3099008893041</v>
      </c>
      <c r="H23" s="1" t="s">
        <v>27</v>
      </c>
      <c r="I23" s="1">
        <f>V16</f>
        <v>6.1719354838709668</v>
      </c>
      <c r="J23" s="1">
        <f t="shared" si="15"/>
        <v>2.6740834458992207E-2</v>
      </c>
      <c r="K23" s="1">
        <f t="shared" si="15"/>
        <v>1.5321369551582515</v>
      </c>
      <c r="L23" s="1">
        <f>AVERAGE(E76:E106)</f>
        <v>87.784981166592473</v>
      </c>
      <c r="M23" s="1">
        <f>AVERAGE(F76:F106)</f>
        <v>11.704664155545661</v>
      </c>
      <c r="N23" s="1">
        <f>AVERAGE(G76:G106)</f>
        <v>7272.7923664494638</v>
      </c>
      <c r="O23" s="1">
        <f t="shared" si="8"/>
        <v>3941.0935027064929</v>
      </c>
      <c r="P23" s="1">
        <f t="shared" si="9"/>
        <v>3669.4129754872274</v>
      </c>
      <c r="Q23" s="1">
        <f t="shared" si="10"/>
        <v>3564.2785055757954</v>
      </c>
      <c r="R23" s="1">
        <f t="shared" si="11"/>
        <v>3686.7929979029</v>
      </c>
      <c r="S23" s="1">
        <f>N23*((-0.00303*E$5+0.3669)+(0.00466*E$5+0.36377)*(I23/M23))</f>
        <v>4060.3388683977532</v>
      </c>
      <c r="T23" s="1">
        <f t="shared" si="12"/>
        <v>3723.4903413667398</v>
      </c>
      <c r="U23" s="1">
        <f>N23*(0.12+0.58*(I23/M23))</f>
        <v>3097.0260770809641</v>
      </c>
      <c r="V23" s="1">
        <v>3293.1451609999999</v>
      </c>
      <c r="W23" s="1">
        <v>3907.272727</v>
      </c>
      <c r="X23" s="17"/>
      <c r="Y23" s="1">
        <f t="shared" si="16"/>
        <v>53.995695142207751</v>
      </c>
      <c r="Z23" s="1">
        <f t="shared" si="17"/>
        <v>187.04657475260768</v>
      </c>
      <c r="AA23" s="1">
        <f t="shared" si="13"/>
        <v>19.675669004209226</v>
      </c>
      <c r="AB23" s="1">
        <f t="shared" si="18"/>
        <v>2.8183979755410746</v>
      </c>
      <c r="AC23" s="1">
        <f t="shared" si="19"/>
        <v>9.7632169791728138</v>
      </c>
      <c r="AD23" s="1">
        <f t="shared" si="14"/>
        <v>0.86558523219494976</v>
      </c>
      <c r="AE23" s="17"/>
    </row>
    <row r="24" spans="1:31">
      <c r="A24" s="15">
        <v>8</v>
      </c>
      <c r="B24" s="15">
        <f t="shared" si="2"/>
        <v>-22.302275307121352</v>
      </c>
      <c r="C24" s="15">
        <f t="shared" si="3"/>
        <v>-0.38924813479549714</v>
      </c>
      <c r="D24" s="15">
        <f t="shared" si="4"/>
        <v>1.1832973846254473</v>
      </c>
      <c r="E24" s="15">
        <f t="shared" si="5"/>
        <v>67.797946047906592</v>
      </c>
      <c r="F24" s="15">
        <f t="shared" si="6"/>
        <v>9.0397261397208784</v>
      </c>
      <c r="G24" s="15">
        <f t="shared" si="7"/>
        <v>3498.2851304298474</v>
      </c>
      <c r="H24" s="1" t="s">
        <v>28</v>
      </c>
      <c r="I24" s="1">
        <f>W16</f>
        <v>7.3306666666666667</v>
      </c>
      <c r="J24" s="1">
        <f t="shared" si="15"/>
        <v>3.012736036790286E-2</v>
      </c>
      <c r="K24" s="1">
        <f t="shared" si="15"/>
        <v>1.726170596950537</v>
      </c>
      <c r="L24" s="1">
        <f>AVERAGE(E107:E136)</f>
        <v>98.902289924843657</v>
      </c>
      <c r="M24" s="1">
        <f>AVERAGE(F107:F136)</f>
        <v>13.186971989979156</v>
      </c>
      <c r="N24" s="1">
        <f>AVERAGE(G107:G136)</f>
        <v>9430.4459859218805</v>
      </c>
      <c r="O24" s="1">
        <f t="shared" si="8"/>
        <v>5296.9336269607038</v>
      </c>
      <c r="P24" s="1">
        <f t="shared" si="9"/>
        <v>4905.0905622801129</v>
      </c>
      <c r="Q24" s="1">
        <f t="shared" si="10"/>
        <v>4761.9424944379689</v>
      </c>
      <c r="R24" s="1">
        <f t="shared" si="11"/>
        <v>4947.7717604436393</v>
      </c>
      <c r="S24" s="1">
        <f>N24*((-0.00334*E$5+0.38557)+(0.00456*E$5+0.35802)*(I24/M24))</f>
        <v>5507.3311601464238</v>
      </c>
      <c r="T24" s="1">
        <f t="shared" si="12"/>
        <v>4968.9775650989523</v>
      </c>
      <c r="U24" s="1">
        <f>N24*(0.2+0.62*(I24/M24))</f>
        <v>5136.3806801620767</v>
      </c>
      <c r="V24" s="1">
        <v>5185.3333329999996</v>
      </c>
      <c r="W24" s="1">
        <v>4980</v>
      </c>
      <c r="X24" s="17"/>
      <c r="Y24" s="1">
        <f t="shared" si="16"/>
        <v>9.3000244967253511</v>
      </c>
      <c r="Z24" s="1">
        <f t="shared" si="17"/>
        <v>32.216229879926978</v>
      </c>
      <c r="AA24" s="1">
        <f t="shared" si="13"/>
        <v>2.1522298913836138</v>
      </c>
      <c r="AB24" s="1">
        <f t="shared" si="18"/>
        <v>26.411135580058652</v>
      </c>
      <c r="AC24" s="1">
        <f t="shared" si="19"/>
        <v>91.490857420503389</v>
      </c>
      <c r="AD24" s="1">
        <f t="shared" si="14"/>
        <v>6.3641290554358196</v>
      </c>
      <c r="AE24" s="17"/>
    </row>
    <row r="25" spans="1:31">
      <c r="A25" s="15">
        <v>9</v>
      </c>
      <c r="B25" s="15">
        <f t="shared" si="2"/>
        <v>-22.1742352851665</v>
      </c>
      <c r="C25" s="15">
        <f t="shared" si="3"/>
        <v>-0.38701341483805918</v>
      </c>
      <c r="D25" s="15">
        <f t="shared" si="4"/>
        <v>1.1858913421881798</v>
      </c>
      <c r="E25" s="15">
        <f t="shared" si="5"/>
        <v>67.946568868487205</v>
      </c>
      <c r="F25" s="15">
        <f t="shared" si="6"/>
        <v>9.0595425157982952</v>
      </c>
      <c r="G25" s="15">
        <f t="shared" si="7"/>
        <v>3521.5170739248397</v>
      </c>
      <c r="H25" s="1" t="s">
        <v>29</v>
      </c>
      <c r="I25" s="1">
        <f>X16</f>
        <v>9.2403225806451612</v>
      </c>
      <c r="J25" s="1">
        <f t="shared" si="15"/>
        <v>3.299820724528469E-2</v>
      </c>
      <c r="K25" s="1">
        <f t="shared" si="15"/>
        <v>1.8906580066528273</v>
      </c>
      <c r="L25" s="1">
        <f>AVERAGE(E137:E167)</f>
        <v>108.32672428382412</v>
      </c>
      <c r="M25" s="1">
        <f>AVERAGE(F137:F167)</f>
        <v>14.443563237843216</v>
      </c>
      <c r="N25" s="1">
        <f>AVERAGE(G137:G167)</f>
        <v>10975.01534894131</v>
      </c>
      <c r="O25" s="1">
        <f t="shared" si="8"/>
        <v>6801.3217048901543</v>
      </c>
      <c r="P25" s="1">
        <f t="shared" si="9"/>
        <v>6210.2966785901344</v>
      </c>
      <c r="Q25" s="1">
        <f t="shared" si="10"/>
        <v>6020.4201852745173</v>
      </c>
      <c r="R25" s="1">
        <f t="shared" si="11"/>
        <v>6328.7126943687963</v>
      </c>
      <c r="S25" s="1">
        <f>N25*((-0.00245*E$5+0.35057)+(0.00485*E$5+0.3355)*(I25/M25))</f>
        <v>6208.4929196731518</v>
      </c>
      <c r="T25" s="1">
        <f t="shared" si="12"/>
        <v>6248.6803573090801</v>
      </c>
      <c r="U25" s="1">
        <f>N25*(0.24+0.52*(I25/M25))</f>
        <v>6285.0829811827971</v>
      </c>
      <c r="V25" s="1">
        <v>6587.419355</v>
      </c>
      <c r="W25" s="1">
        <v>6340.9090910000004</v>
      </c>
      <c r="X25" s="17"/>
      <c r="Y25" s="1">
        <f t="shared" si="16"/>
        <v>17.82519582417952</v>
      </c>
      <c r="Z25" s="1">
        <f t="shared" si="17"/>
        <v>61.748289644687034</v>
      </c>
      <c r="AA25" s="1">
        <f t="shared" si="13"/>
        <v>3.24713424731033</v>
      </c>
      <c r="AB25" s="1">
        <f t="shared" si="18"/>
        <v>38.367717824179486</v>
      </c>
      <c r="AC25" s="1">
        <f t="shared" si="19"/>
        <v>132.90967328388976</v>
      </c>
      <c r="AD25" s="1">
        <f t="shared" si="14"/>
        <v>7.2609874590954577</v>
      </c>
      <c r="AE25" s="17"/>
    </row>
    <row r="26" spans="1:31">
      <c r="A26" s="15">
        <v>10</v>
      </c>
      <c r="B26" s="15">
        <f t="shared" si="2"/>
        <v>-22.039624558737444</v>
      </c>
      <c r="C26" s="15">
        <f t="shared" si="3"/>
        <v>-0.38466401445337078</v>
      </c>
      <c r="D26" s="15">
        <f t="shared" si="4"/>
        <v>1.1886103981889313</v>
      </c>
      <c r="E26" s="15">
        <f t="shared" si="5"/>
        <v>68.102359301589999</v>
      </c>
      <c r="F26" s="15">
        <f t="shared" si="6"/>
        <v>9.0803145735453317</v>
      </c>
      <c r="G26" s="15">
        <f t="shared" si="7"/>
        <v>3546.002493997109</v>
      </c>
      <c r="H26" s="1" t="s">
        <v>30</v>
      </c>
      <c r="I26" s="1">
        <f>Y16</f>
        <v>10.526</v>
      </c>
      <c r="J26" s="1">
        <f t="shared" si="15"/>
        <v>3.4440957760674858E-2</v>
      </c>
      <c r="K26" s="1">
        <f t="shared" si="15"/>
        <v>1.9733215220750082</v>
      </c>
      <c r="L26" s="1">
        <f>AVERAGE(E167:E196)</f>
        <v>113.06299483722968</v>
      </c>
      <c r="M26" s="1">
        <f>AVERAGE(F167:F196)</f>
        <v>15.075065978297289</v>
      </c>
      <c r="N26" s="1">
        <f>AVERAGE(G167:G196)</f>
        <v>11596.775947167484</v>
      </c>
      <c r="O26" s="1">
        <f t="shared" si="8"/>
        <v>7655.976176856082</v>
      </c>
      <c r="P26" s="1">
        <f t="shared" si="9"/>
        <v>6931.9700751788641</v>
      </c>
      <c r="Q26" s="1">
        <f t="shared" si="10"/>
        <v>6714.1771052167705</v>
      </c>
      <c r="R26" s="1">
        <f t="shared" si="11"/>
        <v>7107.7593196355392</v>
      </c>
      <c r="S26" s="1">
        <f>N26*((-0.00327*E$5+0.3989)+(0.00578*E$5+0.27292)*(I26/M26))</f>
        <v>6842.4863883365078</v>
      </c>
      <c r="T26" s="1">
        <f t="shared" si="12"/>
        <v>6932.3119391809823</v>
      </c>
      <c r="U26" s="1">
        <f>N26*(0.24+0.53*(I26/M26))</f>
        <v>7074.8068951380319</v>
      </c>
      <c r="V26" s="1">
        <v>7185.3333329999996</v>
      </c>
      <c r="W26" s="1">
        <v>7261.818182</v>
      </c>
      <c r="X26" s="17"/>
      <c r="Y26" s="1">
        <f t="shared" si="16"/>
        <v>39.220236988006867</v>
      </c>
      <c r="Z26" s="1">
        <f t="shared" si="17"/>
        <v>135.86288629624011</v>
      </c>
      <c r="AA26" s="1">
        <f t="shared" si="13"/>
        <v>6.5500488570873445</v>
      </c>
      <c r="AB26" s="1">
        <f t="shared" si="18"/>
        <v>32.846499571340168</v>
      </c>
      <c r="AC26" s="1">
        <f t="shared" si="19"/>
        <v>113.78361221670104</v>
      </c>
      <c r="AD26" s="1">
        <f t="shared" si="14"/>
        <v>5.4278141503609749</v>
      </c>
      <c r="AE26" s="17"/>
    </row>
    <row r="27" spans="1:31">
      <c r="A27" s="15">
        <v>11</v>
      </c>
      <c r="B27" s="15">
        <f t="shared" si="2"/>
        <v>-21.898483015897597</v>
      </c>
      <c r="C27" s="15">
        <f t="shared" si="3"/>
        <v>-0.38220062981947084</v>
      </c>
      <c r="D27" s="15">
        <f t="shared" si="4"/>
        <v>1.1914526459311332</v>
      </c>
      <c r="E27" s="15">
        <f t="shared" si="5"/>
        <v>68.265208101548751</v>
      </c>
      <c r="F27" s="15">
        <f t="shared" si="6"/>
        <v>9.1020277468731656</v>
      </c>
      <c r="G27" s="15">
        <f t="shared" si="7"/>
        <v>3571.7377663323018</v>
      </c>
      <c r="H27" s="1" t="s">
        <v>31</v>
      </c>
      <c r="I27" s="1">
        <f>Z16</f>
        <v>11.288709677419353</v>
      </c>
      <c r="J27" s="1">
        <f t="shared" si="15"/>
        <v>3.3822495284113005E-2</v>
      </c>
      <c r="K27" s="1">
        <f t="shared" si="15"/>
        <v>1.9378862323808053</v>
      </c>
      <c r="L27" s="1">
        <f>AVERAGE(E197:E227)</f>
        <v>111.03270229192843</v>
      </c>
      <c r="M27" s="1">
        <f>AVERAGE(F197:F227)</f>
        <v>14.804360305590457</v>
      </c>
      <c r="N27" s="1">
        <f>AVERAGE(G197:G227)</f>
        <v>11266.80688012815</v>
      </c>
      <c r="O27" s="1">
        <f t="shared" si="8"/>
        <v>7939.3581968180288</v>
      </c>
      <c r="P27" s="1">
        <f t="shared" si="9"/>
        <v>7129.6965606004906</v>
      </c>
      <c r="Q27" s="1">
        <f t="shared" si="10"/>
        <v>6899.7755620346152</v>
      </c>
      <c r="R27" s="1">
        <f t="shared" si="11"/>
        <v>7354.5898265761252</v>
      </c>
      <c r="S27" s="1">
        <f>N27*((-0.00369*E$5+0.41234)+(0.00568*E$5+0.27004)*(I27/M27))</f>
        <v>6971.109300360974</v>
      </c>
      <c r="T27" s="1">
        <f t="shared" si="12"/>
        <v>7074.4534925071375</v>
      </c>
      <c r="U27" s="1">
        <f>N27*(0.23+0.53*(I27/M27))</f>
        <v>7144.7191819796699</v>
      </c>
      <c r="V27" s="1">
        <v>7299.6774189999996</v>
      </c>
      <c r="W27" s="1">
        <v>7376.363636</v>
      </c>
      <c r="X27" s="17"/>
      <c r="Y27" s="1">
        <f t="shared" si="16"/>
        <v>53.306731484835758</v>
      </c>
      <c r="Z27" s="1">
        <f t="shared" si="17"/>
        <v>184.65993463433415</v>
      </c>
      <c r="AA27" s="1">
        <f t="shared" si="13"/>
        <v>8.7631376169176054</v>
      </c>
      <c r="AB27" s="1">
        <f t="shared" si="18"/>
        <v>46.916213401502397</v>
      </c>
      <c r="AC27" s="1">
        <f t="shared" si="19"/>
        <v>162.522530620292</v>
      </c>
      <c r="AD27" s="1">
        <f t="shared" si="14"/>
        <v>7.6324133217939512</v>
      </c>
      <c r="AE27" s="17"/>
    </row>
    <row r="28" spans="1:31">
      <c r="A28" s="15">
        <v>12</v>
      </c>
      <c r="B28" s="15">
        <f t="shared" si="2"/>
        <v>-21.750852479932156</v>
      </c>
      <c r="C28" s="15">
        <f t="shared" si="3"/>
        <v>-0.37962399089039001</v>
      </c>
      <c r="D28" s="15">
        <f t="shared" si="4"/>
        <v>1.194416119088034</v>
      </c>
      <c r="E28" s="15">
        <f t="shared" si="5"/>
        <v>68.435002606139477</v>
      </c>
      <c r="F28" s="15">
        <f t="shared" si="6"/>
        <v>9.1246670141519299</v>
      </c>
      <c r="G28" s="15">
        <f t="shared" si="7"/>
        <v>3598.7188658222553</v>
      </c>
      <c r="H28" s="1" t="s">
        <v>32</v>
      </c>
      <c r="I28" s="1">
        <f>AA16</f>
        <v>10.64</v>
      </c>
      <c r="J28" s="1">
        <f t="shared" si="15"/>
        <v>3.1360633740750737E-2</v>
      </c>
      <c r="K28" s="1">
        <f t="shared" si="15"/>
        <v>1.7968319562005843</v>
      </c>
      <c r="L28" s="1">
        <f>AVERAGE(E228:E258)</f>
        <v>102.95088758452907</v>
      </c>
      <c r="M28" s="1">
        <f>AVERAGE(F228:F258)</f>
        <v>13.726785011270545</v>
      </c>
      <c r="N28" s="1">
        <f>AVERAGE(G228:G258)</f>
        <v>10003.686822927897</v>
      </c>
      <c r="O28" s="1">
        <f t="shared" si="8"/>
        <v>7136.5081248279057</v>
      </c>
      <c r="P28" s="1">
        <f t="shared" si="9"/>
        <v>6399.1252361311635</v>
      </c>
      <c r="Q28" s="1">
        <f t="shared" si="10"/>
        <v>6191.7914500232864</v>
      </c>
      <c r="R28" s="1">
        <f t="shared" si="11"/>
        <v>6608.2220753021575</v>
      </c>
      <c r="S28" s="1">
        <f>N28*((-0.00269*E$5+0.36243)+(0.00412*E$5+0.33162)*(I28/M28))</f>
        <v>6200.8094153339216</v>
      </c>
      <c r="T28" s="1">
        <f t="shared" si="12"/>
        <v>6339.0271361018558</v>
      </c>
      <c r="U28" s="1">
        <f>N28*(0.22+0.55*(I28/M28))</f>
        <v>6465.5806912801463</v>
      </c>
      <c r="V28" s="1">
        <v>6381.8548389999996</v>
      </c>
      <c r="W28" s="1">
        <v>6356.363636</v>
      </c>
      <c r="X28" s="17"/>
      <c r="Y28" s="1">
        <f t="shared" si="16"/>
        <v>62.887773818992173</v>
      </c>
      <c r="Z28" s="1">
        <f t="shared" si="17"/>
        <v>217.84963885878858</v>
      </c>
      <c r="AA28" s="1">
        <f t="shared" si="13"/>
        <v>11.824983564592578</v>
      </c>
      <c r="AB28" s="1">
        <f t="shared" si="18"/>
        <v>65.0120407356588</v>
      </c>
      <c r="AC28" s="1">
        <f t="shared" si="19"/>
        <v>225.20831531579717</v>
      </c>
      <c r="AD28" s="1">
        <f t="shared" si="14"/>
        <v>12.273440185351689</v>
      </c>
      <c r="AE28" s="17"/>
    </row>
    <row r="29" spans="1:31">
      <c r="A29" s="15">
        <v>13</v>
      </c>
      <c r="B29" s="15">
        <f t="shared" si="2"/>
        <v>-21.596776696955082</v>
      </c>
      <c r="C29" s="15">
        <f t="shared" si="3"/>
        <v>-0.37693486117985181</v>
      </c>
      <c r="D29" s="15">
        <f t="shared" si="4"/>
        <v>1.1974987962172219</v>
      </c>
      <c r="E29" s="15">
        <f t="shared" si="5"/>
        <v>68.611626995243441</v>
      </c>
      <c r="F29" s="15">
        <f t="shared" si="6"/>
        <v>9.1482169326991265</v>
      </c>
      <c r="G29" s="15">
        <f t="shared" si="7"/>
        <v>3626.9413528781615</v>
      </c>
      <c r="H29" s="1" t="s">
        <v>33</v>
      </c>
      <c r="I29" s="1">
        <f>AB16</f>
        <v>8.262333333333336</v>
      </c>
      <c r="J29" s="1">
        <f t="shared" si="15"/>
        <v>2.8090580392801542E-2</v>
      </c>
      <c r="K29" s="1">
        <f t="shared" si="15"/>
        <v>1.6094717005804706</v>
      </c>
      <c r="L29" s="1">
        <f>AVERAGE(E259:E288)</f>
        <v>92.215935689004297</v>
      </c>
      <c r="M29" s="1">
        <f>AVERAGE(F259:F288)</f>
        <v>12.295458091867239</v>
      </c>
      <c r="N29" s="1">
        <f>AVERAGE(G259:G288)</f>
        <v>8060.2601575933995</v>
      </c>
      <c r="O29" s="1">
        <f t="shared" si="8"/>
        <v>5174.7831598440898</v>
      </c>
      <c r="P29" s="1">
        <f t="shared" si="9"/>
        <v>4702.614403831245</v>
      </c>
      <c r="Q29" s="1">
        <f t="shared" si="10"/>
        <v>4556.5932314024603</v>
      </c>
      <c r="R29" s="1">
        <f t="shared" si="11"/>
        <v>4808.9864373394075</v>
      </c>
      <c r="S29" s="1">
        <f>N29*((-0.00338*E$5+0.39467)+(0.00564*E$5+0.27125)*(I29/M29))</f>
        <v>4652.7889708392631</v>
      </c>
      <c r="T29" s="1">
        <f t="shared" si="12"/>
        <v>4716.3694093787763</v>
      </c>
      <c r="U29" s="1">
        <f>N29*(0.2+0.59*(I29/M29))</f>
        <v>4807.701014250666</v>
      </c>
      <c r="V29" s="1">
        <v>4698.5</v>
      </c>
      <c r="W29" s="1">
        <v>4621.818182</v>
      </c>
      <c r="X29" s="17"/>
      <c r="Y29" s="1">
        <f t="shared" si="16"/>
        <v>39.690263320340819</v>
      </c>
      <c r="Z29" s="1">
        <f t="shared" si="17"/>
        <v>137.49110527323541</v>
      </c>
      <c r="AA29" s="1">
        <f t="shared" si="13"/>
        <v>10.13691943905693</v>
      </c>
      <c r="AB29" s="1">
        <f t="shared" si="18"/>
        <v>46.08041482034082</v>
      </c>
      <c r="AC29" s="1">
        <f t="shared" si="19"/>
        <v>159.62723940536037</v>
      </c>
      <c r="AD29" s="1">
        <f t="shared" si="14"/>
        <v>11.964230440687853</v>
      </c>
      <c r="AE29" s="17"/>
    </row>
    <row r="30" spans="1:31">
      <c r="A30" s="15">
        <v>14</v>
      </c>
      <c r="B30" s="15">
        <f t="shared" si="2"/>
        <v>-21.436301322946075</v>
      </c>
      <c r="C30" s="15">
        <f t="shared" si="3"/>
        <v>-0.37413403753502533</v>
      </c>
      <c r="D30" s="15">
        <f t="shared" si="4"/>
        <v>1.2006986052945685</v>
      </c>
      <c r="E30" s="15">
        <f t="shared" si="5"/>
        <v>68.794962550623055</v>
      </c>
      <c r="F30" s="15">
        <f t="shared" si="6"/>
        <v>9.1726616734164086</v>
      </c>
      <c r="G30" s="15">
        <f t="shared" si="7"/>
        <v>3656.4003599751541</v>
      </c>
      <c r="H30" s="1" t="s">
        <v>34</v>
      </c>
      <c r="I30" s="1">
        <f>AC16</f>
        <v>6.4987096774193542</v>
      </c>
      <c r="J30" s="1">
        <f t="shared" si="15"/>
        <v>2.4705059779275593E-2</v>
      </c>
      <c r="K30" s="1">
        <f t="shared" si="15"/>
        <v>1.4154956579708926</v>
      </c>
      <c r="L30" s="1">
        <f>AVERAGE(E289:E319)</f>
        <v>81.10192712082565</v>
      </c>
      <c r="M30" s="1">
        <f>AVERAGE(F289:F319)</f>
        <v>10.813590282776753</v>
      </c>
      <c r="N30" s="1">
        <f>AVERAGE(G289:G319)</f>
        <v>5892.6335656947076</v>
      </c>
      <c r="O30" s="1">
        <f t="shared" si="8"/>
        <v>3493.5979795555586</v>
      </c>
      <c r="P30" s="1">
        <f t="shared" si="9"/>
        <v>3209.7898977652421</v>
      </c>
      <c r="Q30" s="1">
        <f t="shared" si="10"/>
        <v>3113.6237468004633</v>
      </c>
      <c r="R30" s="1">
        <f t="shared" si="11"/>
        <v>3256.2999664278063</v>
      </c>
      <c r="S30" s="1">
        <f>N30*((-0.00317*E$5+0.36213)+(0.00504*E$5+0.3179)*(I30/M30))</f>
        <v>3259.0700082491367</v>
      </c>
      <c r="T30" s="1">
        <f t="shared" si="12"/>
        <v>3240.7917040911502</v>
      </c>
      <c r="U30" s="1">
        <f>N30*(0.19+0.6*(I30/M30))</f>
        <v>3244.3996593556321</v>
      </c>
      <c r="V30" s="1">
        <v>3225.16129</v>
      </c>
      <c r="W30" s="1">
        <v>3074.5454549999999</v>
      </c>
      <c r="X30" s="17"/>
      <c r="Y30" s="1">
        <f t="shared" si="16"/>
        <v>22.369724129629883</v>
      </c>
      <c r="Z30" s="1">
        <f t="shared" si="17"/>
        <v>77.490997487636875</v>
      </c>
      <c r="AA30" s="1">
        <f t="shared" si="13"/>
        <v>8.3232020174581276</v>
      </c>
      <c r="AB30" s="1">
        <f t="shared" si="18"/>
        <v>34.921043712963218</v>
      </c>
      <c r="AC30" s="1">
        <f t="shared" si="19"/>
        <v>120.97004392837202</v>
      </c>
      <c r="AD30" s="1">
        <f t="shared" si="14"/>
        <v>13.629739117178174</v>
      </c>
      <c r="AE30" s="17"/>
    </row>
    <row r="31" spans="1:31">
      <c r="A31" s="15">
        <v>15</v>
      </c>
      <c r="B31" s="15">
        <f t="shared" si="2"/>
        <v>-21.269473910221816</v>
      </c>
      <c r="C31" s="15">
        <f t="shared" si="3"/>
        <v>-0.37122234990040348</v>
      </c>
      <c r="D31" s="15">
        <f t="shared" si="4"/>
        <v>1.2040134282486998</v>
      </c>
      <c r="E31" s="15">
        <f t="shared" si="5"/>
        <v>68.984887915727867</v>
      </c>
      <c r="F31" s="15">
        <f t="shared" si="6"/>
        <v>9.197985055430383</v>
      </c>
      <c r="G31" s="15">
        <f t="shared" si="7"/>
        <v>3687.0905784881179</v>
      </c>
      <c r="H31" s="1" t="s">
        <v>35</v>
      </c>
      <c r="I31" s="1">
        <f>AD16</f>
        <v>4.6436666666666664</v>
      </c>
      <c r="J31" s="1">
        <f t="shared" si="15"/>
        <v>2.1829038181387438E-2</v>
      </c>
      <c r="K31" s="1">
        <f t="shared" si="15"/>
        <v>1.2507117586234302</v>
      </c>
      <c r="L31" s="1">
        <f>AVERAGE(E320:E349)</f>
        <v>71.660505156507497</v>
      </c>
      <c r="M31" s="1">
        <f>AVERAGE(F320:F349)</f>
        <v>9.5547340208676648</v>
      </c>
      <c r="N31" s="1">
        <f>AVERAGE(G320:G349)</f>
        <v>4158.7216498146408</v>
      </c>
      <c r="O31" s="1">
        <f t="shared" si="8"/>
        <v>2134.7415860376641</v>
      </c>
      <c r="P31" s="1">
        <f t="shared" si="9"/>
        <v>2004.5851916475863</v>
      </c>
      <c r="Q31" s="1">
        <f t="shared" si="10"/>
        <v>1948.8125673355839</v>
      </c>
      <c r="R31" s="1">
        <f t="shared" si="11"/>
        <v>2001.6936968115676</v>
      </c>
      <c r="S31" s="1">
        <f>N31*((-0.0035*E$5+0.3668)+(0.00523*E$5+0.31467)*(I31/M31))</f>
        <v>2158.4534294950663</v>
      </c>
      <c r="T31" s="1">
        <f t="shared" si="12"/>
        <v>2037.7731106155675</v>
      </c>
      <c r="U31" s="1">
        <f>N31*(0.17+0.66*(I31/M31))</f>
        <v>2040.9531770776107</v>
      </c>
      <c r="V31" s="1">
        <v>1928.916667</v>
      </c>
      <c r="W31" s="1">
        <v>1845.4545450000001</v>
      </c>
      <c r="X31" s="17"/>
      <c r="Y31" s="1">
        <f t="shared" si="16"/>
        <v>17.15207658647201</v>
      </c>
      <c r="Z31" s="1">
        <f t="shared" si="17"/>
        <v>59.41653620616416</v>
      </c>
      <c r="AA31" s="1">
        <f t="shared" si="13"/>
        <v>10.670493057524302</v>
      </c>
      <c r="AB31" s="1">
        <f t="shared" si="18"/>
        <v>24.107253419805335</v>
      </c>
      <c r="AC31" s="1">
        <f t="shared" si="19"/>
        <v>83.509975508082832</v>
      </c>
      <c r="AD31" s="1">
        <f t="shared" si="14"/>
        <v>15.675652473882201</v>
      </c>
      <c r="AE31" s="17"/>
    </row>
    <row r="32" spans="1:31">
      <c r="A32" s="15">
        <v>16</v>
      </c>
      <c r="B32" s="15">
        <f t="shared" si="2"/>
        <v>-21.096343893345107</v>
      </c>
      <c r="C32" s="15">
        <f t="shared" si="3"/>
        <v>-0.3682006610718716</v>
      </c>
      <c r="D32" s="15">
        <f t="shared" si="4"/>
        <v>1.2074411054778444</v>
      </c>
      <c r="E32" s="15">
        <f t="shared" si="5"/>
        <v>69.181279354490954</v>
      </c>
      <c r="F32" s="15">
        <f t="shared" si="6"/>
        <v>9.224170580598793</v>
      </c>
      <c r="G32" s="15">
        <f t="shared" si="7"/>
        <v>3719.0062458767893</v>
      </c>
      <c r="H32" s="1" t="s">
        <v>36</v>
      </c>
      <c r="I32" s="1">
        <f>AE16</f>
        <v>3.8403225806451613</v>
      </c>
      <c r="J32" s="1">
        <f t="shared" si="15"/>
        <v>2.0380870432807244E-2</v>
      </c>
      <c r="K32" s="1">
        <f t="shared" si="15"/>
        <v>1.1677378586028224</v>
      </c>
      <c r="L32" s="1">
        <f>AVERAGE(E350:E381)</f>
        <v>66.906450875586216</v>
      </c>
      <c r="M32" s="1">
        <f>AVERAGE(F350:F381)</f>
        <v>8.9208601167448283</v>
      </c>
      <c r="N32" s="1">
        <f>AVERAGE(G350:G381)</f>
        <v>3579.8438724584707</v>
      </c>
      <c r="O32" s="1">
        <f t="shared" si="8"/>
        <v>1700.0594267669931</v>
      </c>
      <c r="P32" s="1">
        <f t="shared" si="9"/>
        <v>1617.1768089791349</v>
      </c>
      <c r="Q32" s="1">
        <f t="shared" si="10"/>
        <v>1574.1958718754377</v>
      </c>
      <c r="R32" s="1">
        <f t="shared" si="11"/>
        <v>1599.8412294586276</v>
      </c>
      <c r="S32" s="1">
        <f>N32*((-0.00301*E$5+0.34507)+(0.00495*E$5+0.34572)*(I32/M32))</f>
        <v>1765.7360395716469</v>
      </c>
      <c r="T32" s="1">
        <f t="shared" si="12"/>
        <v>1645.6342502070318</v>
      </c>
      <c r="U32" s="1">
        <f>N32*(0.18+0.65*(I32/M32))</f>
        <v>1646.0736165110197</v>
      </c>
      <c r="V32" s="1">
        <v>1451.1290320000001</v>
      </c>
      <c r="W32" s="1">
        <v>1419.090909</v>
      </c>
      <c r="X32" s="17"/>
      <c r="Y32" s="1">
        <f t="shared" si="16"/>
        <v>20.744199563916084</v>
      </c>
      <c r="Z32" s="1">
        <f t="shared" si="17"/>
        <v>71.860015214101608</v>
      </c>
      <c r="AA32" s="1">
        <f t="shared" si="13"/>
        <v>17.15425639468517</v>
      </c>
      <c r="AB32" s="1">
        <f t="shared" si="18"/>
        <v>23.414043147249419</v>
      </c>
      <c r="AC32" s="1">
        <f t="shared" si="19"/>
        <v>81.108624683291794</v>
      </c>
      <c r="AD32" s="1">
        <f t="shared" si="14"/>
        <v>19.799190875303747</v>
      </c>
      <c r="AE32" s="17"/>
    </row>
    <row r="33" spans="1:31">
      <c r="A33" s="15">
        <v>17</v>
      </c>
      <c r="B33" s="15">
        <f t="shared" si="2"/>
        <v>-20.916962574476418</v>
      </c>
      <c r="C33" s="15">
        <f t="shared" si="3"/>
        <v>-0.36506986644104311</v>
      </c>
      <c r="D33" s="15">
        <f t="shared" si="4"/>
        <v>1.2109794403317315</v>
      </c>
      <c r="E33" s="15">
        <f t="shared" si="5"/>
        <v>69.384011008122727</v>
      </c>
      <c r="F33" s="15">
        <f t="shared" si="6"/>
        <v>9.2512014677496968</v>
      </c>
      <c r="G33" s="15">
        <f t="shared" si="7"/>
        <v>3752.1411332760354</v>
      </c>
      <c r="AB33" s="17"/>
      <c r="AE33" s="17"/>
    </row>
    <row r="34" spans="1:31">
      <c r="A34" s="15">
        <v>18</v>
      </c>
      <c r="B34" s="15">
        <f t="shared" si="2"/>
        <v>-20.73138310817188</v>
      </c>
      <c r="C34" s="15">
        <f t="shared" si="3"/>
        <v>-0.36183089372993504</v>
      </c>
      <c r="D34" s="15">
        <f t="shared" si="4"/>
        <v>1.2146262035421178</v>
      </c>
      <c r="E34" s="15">
        <f t="shared" si="5"/>
        <v>69.592955148961437</v>
      </c>
      <c r="F34" s="15">
        <f t="shared" si="6"/>
        <v>9.2790606865281919</v>
      </c>
      <c r="G34" s="15">
        <f t="shared" si="7"/>
        <v>3786.4885335451345</v>
      </c>
      <c r="X34" s="17"/>
      <c r="Y34" s="52" t="s">
        <v>40</v>
      </c>
      <c r="Z34" s="52"/>
      <c r="AA34" s="52"/>
      <c r="AB34" s="52"/>
      <c r="AC34" s="52"/>
      <c r="AD34" s="52"/>
      <c r="AE34" s="17"/>
    </row>
    <row r="35" spans="1:31">
      <c r="A35" s="15">
        <v>19</v>
      </c>
      <c r="B35" s="15">
        <f t="shared" si="2"/>
        <v>-20.539660485632506</v>
      </c>
      <c r="C35" s="15">
        <f t="shared" si="3"/>
        <v>-0.3584847027160647</v>
      </c>
      <c r="D35" s="15">
        <f t="shared" si="4"/>
        <v>1.2183791375865012</v>
      </c>
      <c r="E35" s="15">
        <f t="shared" si="5"/>
        <v>69.807982430495557</v>
      </c>
      <c r="F35" s="15">
        <f t="shared" si="6"/>
        <v>9.3077309907327432</v>
      </c>
      <c r="G35" s="15">
        <f t="shared" si="7"/>
        <v>3822.0412498274486</v>
      </c>
      <c r="N35" s="12" t="s">
        <v>48</v>
      </c>
      <c r="O35" s="13" t="s">
        <v>38</v>
      </c>
      <c r="P35" s="13" t="s">
        <v>40</v>
      </c>
      <c r="Q35" s="11" t="s">
        <v>41</v>
      </c>
      <c r="R35" s="13" t="s">
        <v>42</v>
      </c>
      <c r="S35" s="13" t="s">
        <v>43</v>
      </c>
      <c r="T35" s="13" t="s">
        <v>44</v>
      </c>
      <c r="U35" s="13" t="s">
        <v>45</v>
      </c>
      <c r="X35" s="17"/>
      <c r="Y35" s="53" t="s">
        <v>55</v>
      </c>
      <c r="Z35" s="53"/>
      <c r="AA35" s="53"/>
      <c r="AB35" s="53" t="s">
        <v>46</v>
      </c>
      <c r="AC35" s="53"/>
      <c r="AD35" s="53"/>
      <c r="AE35" s="17"/>
    </row>
    <row r="36" spans="1:31">
      <c r="A36" s="15">
        <v>20</v>
      </c>
      <c r="B36" s="15">
        <f t="shared" si="2"/>
        <v>-20.341851518409051</v>
      </c>
      <c r="C36" s="15">
        <f t="shared" si="3"/>
        <v>-0.35503228494804584</v>
      </c>
      <c r="D36" s="15">
        <f t="shared" si="4"/>
        <v>1.2222359609706044</v>
      </c>
      <c r="E36" s="15">
        <f t="shared" si="5"/>
        <v>70.028962132732033</v>
      </c>
      <c r="F36" s="15">
        <f t="shared" si="6"/>
        <v>9.3371949510309395</v>
      </c>
      <c r="G36" s="15">
        <f t="shared" si="7"/>
        <v>3858.7915846695355</v>
      </c>
      <c r="N36" s="8"/>
      <c r="O36" s="13" t="s">
        <v>39</v>
      </c>
      <c r="P36" s="13" t="s">
        <v>39</v>
      </c>
      <c r="Q36" s="13" t="s">
        <v>39</v>
      </c>
      <c r="R36" s="13" t="s">
        <v>39</v>
      </c>
      <c r="S36" s="13" t="s">
        <v>39</v>
      </c>
      <c r="T36" s="13" t="s">
        <v>39</v>
      </c>
      <c r="U36" s="13" t="s">
        <v>39</v>
      </c>
      <c r="X36" s="17"/>
      <c r="Y36" s="14" t="s">
        <v>57</v>
      </c>
      <c r="Z36" s="14" t="s">
        <v>58</v>
      </c>
      <c r="AA36" s="14" t="s">
        <v>59</v>
      </c>
      <c r="AB36" s="14" t="s">
        <v>57</v>
      </c>
      <c r="AC36" s="14" t="s">
        <v>58</v>
      </c>
      <c r="AD36" s="14" t="s">
        <v>60</v>
      </c>
      <c r="AE36" s="17"/>
    </row>
    <row r="37" spans="1:31">
      <c r="A37" s="15">
        <v>21</v>
      </c>
      <c r="B37" s="15">
        <f t="shared" si="2"/>
        <v>-20.13801482156758</v>
      </c>
      <c r="C37" s="15">
        <f t="shared" si="3"/>
        <v>-0.35147466345177264</v>
      </c>
      <c r="D37" s="15">
        <f t="shared" si="4"/>
        <v>1.2261943724162851</v>
      </c>
      <c r="E37" s="15">
        <f t="shared" si="5"/>
        <v>70.255762402145834</v>
      </c>
      <c r="F37" s="15">
        <f t="shared" si="6"/>
        <v>9.3674349869527767</v>
      </c>
      <c r="G37" s="15">
        <f t="shared" si="7"/>
        <v>3896.7313297461028</v>
      </c>
      <c r="N37" s="15"/>
      <c r="O37" s="1">
        <f>O21-V21</f>
        <v>219.75843021294304</v>
      </c>
      <c r="P37" s="1">
        <f>P21-V21</f>
        <v>101.05695180240855</v>
      </c>
      <c r="Q37" s="1">
        <f>Q21-V21</f>
        <v>50.39449997155225</v>
      </c>
      <c r="R37" s="1">
        <f>R21-V21</f>
        <v>98.838535402005618</v>
      </c>
      <c r="S37" s="1">
        <f>S21-V21</f>
        <v>215.37839260044893</v>
      </c>
      <c r="T37" s="1">
        <f>T21-V21</f>
        <v>131.08276317482182</v>
      </c>
      <c r="U37" s="1">
        <f>U21-V21</f>
        <v>172.29550260895508</v>
      </c>
      <c r="Y37" s="1">
        <f>P68</f>
        <v>8.4214126502007129</v>
      </c>
      <c r="Z37" s="1">
        <f>P99</f>
        <v>29.172629163301806</v>
      </c>
      <c r="AA37" s="1">
        <f t="shared" ref="AA37:AA48" si="20">P132</f>
        <v>5.8825753554064608</v>
      </c>
      <c r="AB37" s="1">
        <f>P84</f>
        <v>3.4739542335340352</v>
      </c>
      <c r="AC37" s="1">
        <f>P114</f>
        <v>12.034130471299891</v>
      </c>
      <c r="AD37" s="1">
        <f t="shared" ref="AD37:AD48" si="21">P148</f>
        <v>2.3455854675031214</v>
      </c>
    </row>
    <row r="38" spans="1:31">
      <c r="A38" s="15">
        <v>22</v>
      </c>
      <c r="B38" s="15">
        <f t="shared" si="2"/>
        <v>-19.928210796320524</v>
      </c>
      <c r="C38" s="15">
        <f t="shared" si="3"/>
        <v>-0.3478128924272742</v>
      </c>
      <c r="D38" s="15">
        <f t="shared" si="4"/>
        <v>1.230252054942635</v>
      </c>
      <c r="E38" s="15">
        <f t="shared" si="5"/>
        <v>70.488250485509653</v>
      </c>
      <c r="F38" s="15">
        <f t="shared" si="6"/>
        <v>9.3984333980679544</v>
      </c>
      <c r="G38" s="15">
        <f t="shared" si="7"/>
        <v>3935.8517562346938</v>
      </c>
      <c r="N38" s="15"/>
      <c r="O38" s="1">
        <f t="shared" ref="O38:O48" si="22">O22-V22</f>
        <v>492.80663142132335</v>
      </c>
      <c r="P38" s="1">
        <f t="shared" ref="P38:P48" si="23">P22-V22</f>
        <v>267.60146270432051</v>
      </c>
      <c r="Q38" s="1">
        <f t="shared" ref="Q38:Q48" si="24">Q22-V22</f>
        <v>187.16867657117427</v>
      </c>
      <c r="R38" s="1">
        <f t="shared" ref="R38:R48" si="25">R22-V22</f>
        <v>295.94889207307369</v>
      </c>
      <c r="S38" s="1">
        <f t="shared" ref="S38:S48" si="26">S22-V22</f>
        <v>317.64612716661168</v>
      </c>
      <c r="T38" s="1">
        <f t="shared" ref="T38:T48" si="27">T22-V22</f>
        <v>300.88244441323559</v>
      </c>
      <c r="U38" s="1">
        <f t="shared" ref="U38:U48" si="28">U22-V22</f>
        <v>340.75043432468283</v>
      </c>
      <c r="Y38" s="1">
        <f t="shared" ref="Y38:Y48" si="29">P69</f>
        <v>22.300121892026709</v>
      </c>
      <c r="Z38" s="1">
        <f t="shared" ref="Z38:Z48" si="30">P100</f>
        <v>77.249888263938516</v>
      </c>
      <c r="AA38" s="1">
        <f t="shared" si="20"/>
        <v>10.844651669650689</v>
      </c>
      <c r="AB38" s="1">
        <f t="shared" ref="AB38:AB48" si="31">P85</f>
        <v>3.7658957253600343</v>
      </c>
      <c r="AC38" s="1">
        <f t="shared" ref="AC38:AC48" si="32">P115</f>
        <v>13.045445464660061</v>
      </c>
      <c r="AD38" s="1">
        <f t="shared" si="21"/>
        <v>1.6799534834319856</v>
      </c>
    </row>
    <row r="39" spans="1:31">
      <c r="A39" s="15">
        <v>23</v>
      </c>
      <c r="B39" s="15">
        <f t="shared" si="2"/>
        <v>-19.712501612128516</v>
      </c>
      <c r="C39" s="15">
        <f t="shared" si="3"/>
        <v>-0.34404805693633278</v>
      </c>
      <c r="D39" s="15">
        <f t="shared" si="4"/>
        <v>1.2344066798291418</v>
      </c>
      <c r="E39" s="15">
        <f t="shared" si="5"/>
        <v>70.726292956966518</v>
      </c>
      <c r="F39" s="15">
        <f t="shared" si="6"/>
        <v>9.4301723942622022</v>
      </c>
      <c r="G39" s="15">
        <f t="shared" si="7"/>
        <v>3976.1436058812442</v>
      </c>
      <c r="N39" s="15"/>
      <c r="O39" s="1">
        <f t="shared" si="22"/>
        <v>647.94834170649301</v>
      </c>
      <c r="P39" s="1">
        <f t="shared" si="23"/>
        <v>376.2678144872275</v>
      </c>
      <c r="Q39" s="1">
        <f t="shared" si="24"/>
        <v>271.13334457579549</v>
      </c>
      <c r="R39" s="1">
        <f t="shared" si="25"/>
        <v>393.64783690290005</v>
      </c>
      <c r="S39" s="1">
        <f t="shared" si="26"/>
        <v>767.19370739775331</v>
      </c>
      <c r="T39" s="1">
        <f t="shared" si="27"/>
        <v>430.3451803667399</v>
      </c>
      <c r="U39" s="1">
        <f t="shared" si="28"/>
        <v>-196.1190839190358</v>
      </c>
      <c r="Y39" s="1">
        <f t="shared" si="29"/>
        <v>31.355651207268959</v>
      </c>
      <c r="Z39" s="1">
        <f t="shared" si="30"/>
        <v>108.61916199079648</v>
      </c>
      <c r="AA39" s="1">
        <f t="shared" si="20"/>
        <v>11.425788906704909</v>
      </c>
      <c r="AB39" s="1">
        <f t="shared" si="31"/>
        <v>-19.821645959397717</v>
      </c>
      <c r="AC39" s="1">
        <f t="shared" si="32"/>
        <v>68.664195782638373</v>
      </c>
      <c r="AD39" s="1">
        <f t="shared" si="21"/>
        <v>-6.0876157906540893</v>
      </c>
    </row>
    <row r="40" spans="1:31">
      <c r="A40" s="15">
        <v>24</v>
      </c>
      <c r="B40" s="15">
        <f t="shared" si="2"/>
        <v>-19.490951188278192</v>
      </c>
      <c r="C40" s="15">
        <f t="shared" si="3"/>
        <v>-0.34018127258095565</v>
      </c>
      <c r="D40" s="15">
        <f t="shared" si="4"/>
        <v>1.2386559104509236</v>
      </c>
      <c r="E40" s="15">
        <f t="shared" si="5"/>
        <v>70.969755937772362</v>
      </c>
      <c r="F40" s="15">
        <f t="shared" si="6"/>
        <v>9.4626341250363151</v>
      </c>
      <c r="G40" s="15">
        <f t="shared" si="7"/>
        <v>4017.5970827948918</v>
      </c>
      <c r="N40" s="15"/>
      <c r="O40" s="1">
        <f t="shared" si="22"/>
        <v>111.60029396070422</v>
      </c>
      <c r="P40" s="1">
        <f t="shared" si="23"/>
        <v>-280.24277071988672</v>
      </c>
      <c r="Q40" s="1">
        <f t="shared" si="24"/>
        <v>-423.39083856203069</v>
      </c>
      <c r="R40" s="1">
        <f t="shared" si="25"/>
        <v>-237.56157255636026</v>
      </c>
      <c r="S40" s="1">
        <f t="shared" si="26"/>
        <v>321.99782714642424</v>
      </c>
      <c r="T40" s="1">
        <f t="shared" si="27"/>
        <v>-216.35576790104733</v>
      </c>
      <c r="U40" s="1">
        <f t="shared" si="28"/>
        <v>-48.952652837922869</v>
      </c>
      <c r="Y40" s="1">
        <f t="shared" si="29"/>
        <v>-23.353564226657227</v>
      </c>
      <c r="Z40" s="1">
        <f t="shared" si="30"/>
        <v>80.899119556786587</v>
      </c>
      <c r="AA40" s="1">
        <f t="shared" si="20"/>
        <v>-5.4045275920140492</v>
      </c>
      <c r="AB40" s="1">
        <f t="shared" si="31"/>
        <v>-6.2424531433239281</v>
      </c>
      <c r="AC40" s="1">
        <f t="shared" si="32"/>
        <v>21.624492016210173</v>
      </c>
      <c r="AD40" s="1">
        <f t="shared" si="21"/>
        <v>-1.504205576704561</v>
      </c>
    </row>
    <row r="41" spans="1:31">
      <c r="A41" s="15">
        <v>25</v>
      </c>
      <c r="B41" s="15">
        <f t="shared" si="2"/>
        <v>-19.26362517494162</v>
      </c>
      <c r="C41" s="15">
        <f t="shared" si="3"/>
        <v>-0.33621368517279993</v>
      </c>
      <c r="D41" s="15">
        <f t="shared" si="4"/>
        <v>1.2429974059771605</v>
      </c>
      <c r="E41" s="15">
        <f t="shared" si="5"/>
        <v>71.218505308200662</v>
      </c>
      <c r="F41" s="15">
        <f t="shared" si="6"/>
        <v>9.4958007077600897</v>
      </c>
      <c r="G41" s="15">
        <f t="shared" si="7"/>
        <v>4060.2018460076988</v>
      </c>
      <c r="N41" s="15"/>
      <c r="O41" s="1">
        <f t="shared" si="22"/>
        <v>213.90234989015426</v>
      </c>
      <c r="P41" s="1">
        <f t="shared" si="23"/>
        <v>-377.12267640986556</v>
      </c>
      <c r="Q41" s="1">
        <f t="shared" si="24"/>
        <v>-566.99916972548272</v>
      </c>
      <c r="R41" s="1">
        <f t="shared" si="25"/>
        <v>-258.7066606312037</v>
      </c>
      <c r="S41" s="1">
        <f t="shared" si="26"/>
        <v>-378.92643532684815</v>
      </c>
      <c r="T41" s="1">
        <f t="shared" si="27"/>
        <v>-338.73899769091986</v>
      </c>
      <c r="U41" s="1">
        <f t="shared" si="28"/>
        <v>-302.33637381720291</v>
      </c>
      <c r="Y41" s="1">
        <f t="shared" si="29"/>
        <v>-31.42688970082213</v>
      </c>
      <c r="Z41" s="1">
        <f t="shared" si="30"/>
        <v>108.86593937137401</v>
      </c>
      <c r="AA41" s="1">
        <f t="shared" si="20"/>
        <v>-5.7248924971448929</v>
      </c>
      <c r="AB41" s="1">
        <f t="shared" si="31"/>
        <v>-10.884367700822168</v>
      </c>
      <c r="AC41" s="1">
        <f t="shared" si="32"/>
        <v>37.704555732171279</v>
      </c>
      <c r="AD41" s="1">
        <f t="shared" si="21"/>
        <v>-2.0598373282981042</v>
      </c>
    </row>
    <row r="42" spans="1:31">
      <c r="A42" s="15">
        <v>26</v>
      </c>
      <c r="B42" s="15">
        <f t="shared" si="2"/>
        <v>-19.030590933722618</v>
      </c>
      <c r="C42" s="15">
        <f t="shared" si="3"/>
        <v>-0.33214647039364165</v>
      </c>
      <c r="D42" s="15">
        <f t="shared" si="4"/>
        <v>1.2474288249249756</v>
      </c>
      <c r="E42" s="15">
        <f t="shared" si="5"/>
        <v>71.472406911164782</v>
      </c>
      <c r="F42" s="15">
        <f t="shared" si="6"/>
        <v>9.5296542548219705</v>
      </c>
      <c r="G42" s="15">
        <f t="shared" si="7"/>
        <v>4103.9470028320948</v>
      </c>
      <c r="N42" s="15"/>
      <c r="O42" s="1">
        <f t="shared" si="22"/>
        <v>470.64284385608244</v>
      </c>
      <c r="P42" s="1">
        <f t="shared" si="23"/>
        <v>-253.36325782113545</v>
      </c>
      <c r="Q42" s="1">
        <f t="shared" si="24"/>
        <v>-471.15622778322904</v>
      </c>
      <c r="R42" s="1">
        <f t="shared" si="25"/>
        <v>-77.57401336446037</v>
      </c>
      <c r="S42" s="1">
        <f t="shared" si="26"/>
        <v>-342.84694466349174</v>
      </c>
      <c r="T42" s="1">
        <f t="shared" si="27"/>
        <v>-253.02139381901725</v>
      </c>
      <c r="U42" s="1">
        <f t="shared" si="28"/>
        <v>-110.52643786196768</v>
      </c>
      <c r="Y42" s="1">
        <f t="shared" si="29"/>
        <v>-21.113604818427955</v>
      </c>
      <c r="Z42" s="1">
        <f t="shared" si="30"/>
        <v>73.139672552896556</v>
      </c>
      <c r="AA42" s="1">
        <f t="shared" si="20"/>
        <v>-3.5261169674274799</v>
      </c>
      <c r="AB42" s="1">
        <f t="shared" si="31"/>
        <v>-27.487342235094655</v>
      </c>
      <c r="AC42" s="1">
        <f t="shared" si="32"/>
        <v>95.218946632435603</v>
      </c>
      <c r="AD42" s="1">
        <f t="shared" si="21"/>
        <v>-4.5422248058858914</v>
      </c>
    </row>
    <row r="43" spans="1:31">
      <c r="A43" s="15">
        <v>27</v>
      </c>
      <c r="B43" s="15">
        <f t="shared" si="2"/>
        <v>-18.791917517696174</v>
      </c>
      <c r="C43" s="15">
        <f t="shared" si="3"/>
        <v>-0.32798083344699802</v>
      </c>
      <c r="D43" s="15">
        <f t="shared" si="4"/>
        <v>1.2519478285620822</v>
      </c>
      <c r="E43" s="15">
        <f t="shared" si="5"/>
        <v>71.731326747175245</v>
      </c>
      <c r="F43" s="15">
        <f t="shared" si="6"/>
        <v>9.5641768996233658</v>
      </c>
      <c r="G43" s="15">
        <f t="shared" si="7"/>
        <v>4148.8211030459615</v>
      </c>
      <c r="N43" s="15"/>
      <c r="O43" s="1">
        <f t="shared" si="22"/>
        <v>639.68077781802913</v>
      </c>
      <c r="P43" s="1">
        <f t="shared" si="23"/>
        <v>-169.98085839950909</v>
      </c>
      <c r="Q43" s="1">
        <f t="shared" si="24"/>
        <v>-399.90185696538447</v>
      </c>
      <c r="R43" s="1">
        <f t="shared" si="25"/>
        <v>54.912407576125588</v>
      </c>
      <c r="S43" s="1">
        <f t="shared" si="26"/>
        <v>-328.56811863902567</v>
      </c>
      <c r="T43" s="1">
        <f t="shared" si="27"/>
        <v>-225.22392649286212</v>
      </c>
      <c r="U43" s="1">
        <f t="shared" si="28"/>
        <v>-154.95823702032976</v>
      </c>
      <c r="Y43" s="1">
        <f t="shared" si="29"/>
        <v>-14.165071533292425</v>
      </c>
      <c r="Z43" s="1">
        <f t="shared" si="30"/>
        <v>49.069247177020117</v>
      </c>
      <c r="AA43" s="1">
        <f t="shared" si="20"/>
        <v>-2.3286078088474653</v>
      </c>
      <c r="AB43" s="1">
        <f t="shared" si="31"/>
        <v>-20.555589616625792</v>
      </c>
      <c r="AC43" s="1">
        <f t="shared" si="32"/>
        <v>71.206651191062264</v>
      </c>
      <c r="AD43" s="1">
        <f t="shared" si="21"/>
        <v>-3.344020001883615</v>
      </c>
    </row>
    <row r="44" spans="1:31">
      <c r="A44" s="15">
        <v>28</v>
      </c>
      <c r="B44" s="15">
        <f t="shared" si="2"/>
        <v>-18.547675650946431</v>
      </c>
      <c r="C44" s="15">
        <f t="shared" si="3"/>
        <v>-0.32371800870099776</v>
      </c>
      <c r="D44" s="15">
        <f t="shared" si="4"/>
        <v>1.2565520841526099</v>
      </c>
      <c r="E44" s="15">
        <f t="shared" si="5"/>
        <v>71.995131160311999</v>
      </c>
      <c r="F44" s="15">
        <f t="shared" si="6"/>
        <v>9.5993508213749337</v>
      </c>
      <c r="G44" s="15">
        <f t="shared" si="7"/>
        <v>4194.8121339325844</v>
      </c>
      <c r="N44" s="15"/>
      <c r="O44" s="1">
        <f t="shared" si="22"/>
        <v>754.65328582790607</v>
      </c>
      <c r="P44" s="1">
        <f t="shared" si="23"/>
        <v>17.270397131163918</v>
      </c>
      <c r="Q44" s="1">
        <f t="shared" si="24"/>
        <v>-190.06338897671321</v>
      </c>
      <c r="R44" s="1">
        <f t="shared" si="25"/>
        <v>226.36723630215783</v>
      </c>
      <c r="S44" s="1">
        <f t="shared" si="26"/>
        <v>-181.04542366607802</v>
      </c>
      <c r="T44" s="1">
        <f t="shared" si="27"/>
        <v>-42.827702898143798</v>
      </c>
      <c r="U44" s="1">
        <f t="shared" si="28"/>
        <v>83.725852280146682</v>
      </c>
      <c r="Y44" s="1">
        <f t="shared" si="29"/>
        <v>1.4391997609303264</v>
      </c>
      <c r="Z44" s="1">
        <f t="shared" si="30"/>
        <v>4.9855342163446146</v>
      </c>
      <c r="AA44" s="1">
        <f t="shared" si="20"/>
        <v>0.27061720403954048</v>
      </c>
      <c r="AB44" s="1">
        <f t="shared" si="31"/>
        <v>3.5634666775969586</v>
      </c>
      <c r="AC44" s="1">
        <f t="shared" si="32"/>
        <v>12.344210673353194</v>
      </c>
      <c r="AD44" s="1">
        <f t="shared" si="21"/>
        <v>0.67273684420724833</v>
      </c>
    </row>
    <row r="45" spans="1:31">
      <c r="A45" s="15">
        <v>29</v>
      </c>
      <c r="B45" s="15">
        <f t="shared" si="2"/>
        <v>-18.297937707609698</v>
      </c>
      <c r="C45" s="15">
        <f t="shared" si="3"/>
        <v>-0.31935925932261272</v>
      </c>
      <c r="D45" s="15">
        <f t="shared" si="4"/>
        <v>1.2612392680415145</v>
      </c>
      <c r="E45" s="15">
        <f t="shared" si="5"/>
        <v>72.263687014947948</v>
      </c>
      <c r="F45" s="15">
        <f t="shared" si="6"/>
        <v>9.6351582686597279</v>
      </c>
      <c r="G45" s="15">
        <f t="shared" si="7"/>
        <v>4241.9075161996197</v>
      </c>
      <c r="N45" s="15"/>
      <c r="O45" s="1">
        <f t="shared" si="22"/>
        <v>476.28315984408982</v>
      </c>
      <c r="P45" s="1">
        <f t="shared" si="23"/>
        <v>4.1144038312449993</v>
      </c>
      <c r="Q45" s="1">
        <f t="shared" si="24"/>
        <v>-141.90676859753967</v>
      </c>
      <c r="R45" s="1">
        <f t="shared" si="25"/>
        <v>110.48643733940753</v>
      </c>
      <c r="S45" s="1">
        <f t="shared" si="26"/>
        <v>-45.711029160736871</v>
      </c>
      <c r="T45" s="1">
        <f t="shared" si="27"/>
        <v>17.869409378776254</v>
      </c>
      <c r="U45" s="1">
        <f t="shared" si="28"/>
        <v>109.20101425066605</v>
      </c>
      <c r="Y45" s="1">
        <f t="shared" si="29"/>
        <v>0.34286698593708326</v>
      </c>
      <c r="Z45" s="1">
        <f t="shared" si="30"/>
        <v>1.1877260797620639</v>
      </c>
      <c r="AA45" s="1">
        <f t="shared" si="20"/>
        <v>8.7568454426838332E-2</v>
      </c>
      <c r="AB45" s="1">
        <f t="shared" si="31"/>
        <v>6.7330184859370847</v>
      </c>
      <c r="AC45" s="1">
        <f t="shared" si="32"/>
        <v>23.323860211887016</v>
      </c>
      <c r="AD45" s="1">
        <f t="shared" si="21"/>
        <v>1.748147993919615</v>
      </c>
    </row>
    <row r="46" spans="1:31">
      <c r="A46" s="15">
        <v>30</v>
      </c>
      <c r="B46" s="15">
        <f t="shared" si="2"/>
        <v>-18.042777690428348</v>
      </c>
      <c r="C46" s="15">
        <f t="shared" si="3"/>
        <v>-0.31490587690335287</v>
      </c>
      <c r="D46" s="15">
        <f t="shared" si="4"/>
        <v>1.266007068573997</v>
      </c>
      <c r="E46" s="15">
        <f t="shared" si="5"/>
        <v>72.536861863019425</v>
      </c>
      <c r="F46" s="15">
        <f t="shared" si="6"/>
        <v>9.6715815817359232</v>
      </c>
      <c r="G46" s="15">
        <f t="shared" si="7"/>
        <v>4290.0941007986303</v>
      </c>
      <c r="N46" s="15"/>
      <c r="O46" s="1">
        <f t="shared" si="22"/>
        <v>268.43668955555859</v>
      </c>
      <c r="P46" s="1">
        <f t="shared" si="23"/>
        <v>-15.371392234757877</v>
      </c>
      <c r="Q46" s="1">
        <f t="shared" si="24"/>
        <v>-111.53754319953669</v>
      </c>
      <c r="R46" s="1">
        <f t="shared" si="25"/>
        <v>31.138676427806331</v>
      </c>
      <c r="S46" s="1">
        <f t="shared" si="26"/>
        <v>33.908718249136655</v>
      </c>
      <c r="T46" s="1">
        <f t="shared" si="27"/>
        <v>15.630414091150215</v>
      </c>
      <c r="U46" s="1">
        <f t="shared" si="28"/>
        <v>19.23836935563213</v>
      </c>
      <c r="Y46" s="1">
        <f t="shared" si="29"/>
        <v>-1.2809493528964897</v>
      </c>
      <c r="Z46" s="1">
        <f t="shared" si="30"/>
        <v>4.4373387222783922</v>
      </c>
      <c r="AA46" s="1">
        <f t="shared" si="20"/>
        <v>-0.47660848102135933</v>
      </c>
      <c r="AB46" s="1">
        <f t="shared" si="31"/>
        <v>11.270370230436848</v>
      </c>
      <c r="AC46" s="1">
        <f t="shared" si="32"/>
        <v>39.041707718456756</v>
      </c>
      <c r="AD46" s="1">
        <f t="shared" si="21"/>
        <v>4.3988434955580189</v>
      </c>
    </row>
    <row r="47" spans="1:31">
      <c r="A47" s="1">
        <v>31</v>
      </c>
      <c r="B47" s="1">
        <f t="shared" si="2"/>
        <v>-17.782271208822291</v>
      </c>
      <c r="C47" s="1">
        <f t="shared" si="3"/>
        <v>-0.31035918107654109</v>
      </c>
      <c r="D47" s="1">
        <f t="shared" si="4"/>
        <v>1.2708531888472643</v>
      </c>
      <c r="E47" s="1">
        <f t="shared" si="5"/>
        <v>72.814524101690424</v>
      </c>
      <c r="F47" s="1">
        <f t="shared" si="6"/>
        <v>9.7086032135587228</v>
      </c>
      <c r="G47" s="1">
        <f t="shared" si="7"/>
        <v>4339.3581666636674</v>
      </c>
      <c r="N47" s="15"/>
      <c r="O47" s="1">
        <f t="shared" si="22"/>
        <v>205.82491903766413</v>
      </c>
      <c r="P47" s="1">
        <f t="shared" si="23"/>
        <v>75.66852464758631</v>
      </c>
      <c r="Q47" s="1">
        <f t="shared" si="24"/>
        <v>19.895900335583974</v>
      </c>
      <c r="R47" s="1">
        <f t="shared" si="25"/>
        <v>72.777029811567672</v>
      </c>
      <c r="S47" s="1">
        <f t="shared" si="26"/>
        <v>229.53676249506634</v>
      </c>
      <c r="T47" s="1">
        <f t="shared" si="27"/>
        <v>108.85644361556751</v>
      </c>
      <c r="U47" s="1">
        <f t="shared" si="28"/>
        <v>112.03651007761073</v>
      </c>
      <c r="Y47" s="1">
        <f t="shared" si="29"/>
        <v>6.3057103872988591</v>
      </c>
      <c r="Z47" s="1">
        <f t="shared" si="30"/>
        <v>21.843621537232892</v>
      </c>
      <c r="AA47" s="1">
        <f t="shared" si="20"/>
        <v>3.9228508904571724</v>
      </c>
      <c r="AB47" s="1">
        <f t="shared" si="31"/>
        <v>13.260887220632185</v>
      </c>
      <c r="AC47" s="1">
        <f t="shared" si="32"/>
        <v>45.937060839151563</v>
      </c>
      <c r="AD47" s="1">
        <f t="shared" si="21"/>
        <v>8.6228429239142397</v>
      </c>
    </row>
    <row r="48" spans="1:31">
      <c r="A48" s="1">
        <v>32</v>
      </c>
      <c r="B48" s="1">
        <f t="shared" si="2"/>
        <v>-17.516495456484215</v>
      </c>
      <c r="C48" s="1">
        <f t="shared" si="3"/>
        <v>-0.30572051912627668</v>
      </c>
      <c r="D48" s="1">
        <f t="shared" si="4"/>
        <v>1.2757753492928843</v>
      </c>
      <c r="E48" s="1">
        <f t="shared" si="5"/>
        <v>73.096543121310688</v>
      </c>
      <c r="F48" s="1">
        <f t="shared" si="6"/>
        <v>9.7462057495080909</v>
      </c>
      <c r="G48" s="1">
        <f t="shared" si="7"/>
        <v>4389.6854193847466</v>
      </c>
      <c r="N48" s="15"/>
      <c r="O48" s="1">
        <f t="shared" si="22"/>
        <v>248.930394766993</v>
      </c>
      <c r="P48" s="1">
        <f t="shared" si="23"/>
        <v>166.04777697913482</v>
      </c>
      <c r="Q48" s="1">
        <f t="shared" si="24"/>
        <v>123.06683987543761</v>
      </c>
      <c r="R48" s="1">
        <f t="shared" si="25"/>
        <v>148.71219745862754</v>
      </c>
      <c r="S48" s="1">
        <f t="shared" si="26"/>
        <v>314.60700757164682</v>
      </c>
      <c r="T48" s="1">
        <f t="shared" si="27"/>
        <v>194.5052182070317</v>
      </c>
      <c r="U48" s="1">
        <f t="shared" si="28"/>
        <v>194.94458451101968</v>
      </c>
      <c r="Y48" s="1">
        <f t="shared" si="29"/>
        <v>13.837314748261235</v>
      </c>
      <c r="Z48" s="1">
        <f t="shared" si="30"/>
        <v>47.933864368621215</v>
      </c>
      <c r="AA48" s="1">
        <f t="shared" si="20"/>
        <v>11.44266108095719</v>
      </c>
      <c r="AB48" s="1">
        <f t="shared" si="31"/>
        <v>16.507158331594571</v>
      </c>
      <c r="AC48" s="1">
        <f t="shared" si="32"/>
        <v>57.182473837811401</v>
      </c>
      <c r="AD48" s="1">
        <f t="shared" si="21"/>
        <v>13.958647661179178</v>
      </c>
    </row>
    <row r="49" spans="1:30">
      <c r="A49" s="1">
        <v>33</v>
      </c>
      <c r="B49" s="1">
        <f t="shared" si="2"/>
        <v>-17.245529188505468</v>
      </c>
      <c r="C49" s="1">
        <f t="shared" si="3"/>
        <v>-0.30099126558820627</v>
      </c>
      <c r="D49" s="1">
        <f t="shared" si="4"/>
        <v>1.2807712900888049</v>
      </c>
      <c r="E49" s="1">
        <f t="shared" si="5"/>
        <v>73.382789443614158</v>
      </c>
      <c r="F49" s="1">
        <f t="shared" si="6"/>
        <v>9.784371925815222</v>
      </c>
      <c r="G49" s="1">
        <f t="shared" si="7"/>
        <v>4441.0609908291863</v>
      </c>
      <c r="N49" s="15"/>
    </row>
    <row r="50" spans="1:30">
      <c r="A50" s="1">
        <v>34</v>
      </c>
      <c r="B50" s="1">
        <f t="shared" si="2"/>
        <v>-16.969452698039142</v>
      </c>
      <c r="C50" s="1">
        <f t="shared" si="3"/>
        <v>-0.2961728218422181</v>
      </c>
      <c r="D50" s="1">
        <f t="shared" si="4"/>
        <v>1.285838773400902</v>
      </c>
      <c r="E50" s="1">
        <f t="shared" si="5"/>
        <v>73.673134850150305</v>
      </c>
      <c r="F50" s="1">
        <f t="shared" si="6"/>
        <v>9.8230846466867074</v>
      </c>
      <c r="G50" s="1">
        <f t="shared" si="7"/>
        <v>4493.4694397209742</v>
      </c>
      <c r="N50" s="12" t="s">
        <v>49</v>
      </c>
      <c r="O50" s="13" t="s">
        <v>38</v>
      </c>
      <c r="P50" s="13" t="s">
        <v>40</v>
      </c>
      <c r="Q50" s="11" t="s">
        <v>41</v>
      </c>
      <c r="R50" s="13" t="s">
        <v>42</v>
      </c>
      <c r="S50" s="13" t="s">
        <v>43</v>
      </c>
      <c r="T50" s="13" t="s">
        <v>44</v>
      </c>
      <c r="U50" s="13" t="s">
        <v>45</v>
      </c>
      <c r="Y50" s="52" t="s">
        <v>61</v>
      </c>
      <c r="Z50" s="52"/>
      <c r="AA50" s="52"/>
      <c r="AB50" s="52"/>
      <c r="AC50" s="52"/>
      <c r="AD50" s="52"/>
    </row>
    <row r="51" spans="1:30">
      <c r="A51" s="1">
        <v>35</v>
      </c>
      <c r="B51" s="1">
        <f t="shared" si="2"/>
        <v>-16.688347792507624</v>
      </c>
      <c r="C51" s="1">
        <f t="shared" si="3"/>
        <v>-0.29126661569718554</v>
      </c>
      <c r="D51" s="1">
        <f t="shared" si="4"/>
        <v>1.2909755854546354</v>
      </c>
      <c r="E51" s="1">
        <f t="shared" si="5"/>
        <v>73.967452500981153</v>
      </c>
      <c r="F51" s="1">
        <f t="shared" si="6"/>
        <v>9.8623270001308203</v>
      </c>
      <c r="G51" s="1">
        <f t="shared" si="7"/>
        <v>4546.8947531856384</v>
      </c>
      <c r="N51" s="12"/>
      <c r="O51" s="13" t="s">
        <v>39</v>
      </c>
      <c r="P51" s="13" t="s">
        <v>39</v>
      </c>
      <c r="Q51" s="13" t="s">
        <v>39</v>
      </c>
      <c r="R51" s="13" t="s">
        <v>39</v>
      </c>
      <c r="S51" s="13" t="s">
        <v>39</v>
      </c>
      <c r="T51" s="13" t="s">
        <v>39</v>
      </c>
      <c r="U51" s="13" t="s">
        <v>39</v>
      </c>
      <c r="Y51" s="53" t="s">
        <v>55</v>
      </c>
      <c r="Z51" s="53"/>
      <c r="AA51" s="53"/>
      <c r="AB51" s="53" t="s">
        <v>46</v>
      </c>
      <c r="AC51" s="53"/>
      <c r="AD51" s="53"/>
    </row>
    <row r="52" spans="1:30">
      <c r="A52" s="1">
        <v>36</v>
      </c>
      <c r="B52" s="1">
        <f t="shared" si="2"/>
        <v>-16.402297769361123</v>
      </c>
      <c r="C52" s="1">
        <f t="shared" si="3"/>
        <v>-0.28627410096787309</v>
      </c>
      <c r="D52" s="1">
        <f t="shared" si="4"/>
        <v>1.2961795384380776</v>
      </c>
      <c r="E52" s="1">
        <f t="shared" si="5"/>
        <v>74.265617043716915</v>
      </c>
      <c r="F52" s="1">
        <f t="shared" si="6"/>
        <v>9.9020822724955888</v>
      </c>
      <c r="G52" s="1">
        <f t="shared" si="7"/>
        <v>4601.3203492654775</v>
      </c>
      <c r="N52" s="15"/>
      <c r="O52" s="1">
        <f t="shared" ref="O52:O63" si="33">O21-W21</f>
        <v>160.38892921294291</v>
      </c>
      <c r="P52" s="1">
        <f t="shared" ref="P52:P63" si="34">P21-W21</f>
        <v>41.687450802408421</v>
      </c>
      <c r="Q52" s="1">
        <f t="shared" ref="Q52:Q63" si="35">Q21-W21</f>
        <v>-8.9750010284478776</v>
      </c>
      <c r="R52" s="1">
        <f t="shared" ref="R52:R63" si="36">R21-W21</f>
        <v>39.469034402005491</v>
      </c>
      <c r="S52" s="1">
        <f t="shared" ref="S52:S63" si="37">S21-W21</f>
        <v>156.00889160044881</v>
      </c>
      <c r="T52" s="1">
        <f t="shared" ref="T52:T63" si="38">T21-W21</f>
        <v>71.713262174821693</v>
      </c>
      <c r="U52" s="1">
        <f t="shared" ref="U52:U63" si="39">U21-W21</f>
        <v>112.92600160895495</v>
      </c>
      <c r="X52" s="1" t="s">
        <v>47</v>
      </c>
      <c r="Y52" s="14" t="s">
        <v>57</v>
      </c>
      <c r="Z52" s="14" t="s">
        <v>58</v>
      </c>
      <c r="AA52" s="14" t="s">
        <v>59</v>
      </c>
      <c r="AB52" s="14" t="s">
        <v>57</v>
      </c>
      <c r="AC52" s="14" t="s">
        <v>58</v>
      </c>
      <c r="AD52" s="14" t="s">
        <v>60</v>
      </c>
    </row>
    <row r="53" spans="1:30">
      <c r="A53" s="1">
        <v>37</v>
      </c>
      <c r="B53" s="1">
        <f t="shared" si="2"/>
        <v>-16.111387391395002</v>
      </c>
      <c r="C53" s="1">
        <f t="shared" si="3"/>
        <v>-0.2811967570441431</v>
      </c>
      <c r="D53" s="1">
        <f t="shared" si="4"/>
        <v>1.3014484722381696</v>
      </c>
      <c r="E53" s="1">
        <f t="shared" si="5"/>
        <v>74.567504712996012</v>
      </c>
      <c r="F53" s="1">
        <f t="shared" si="6"/>
        <v>9.9423339617328015</v>
      </c>
      <c r="G53" s="1">
        <f t="shared" si="7"/>
        <v>4656.7290804071108</v>
      </c>
      <c r="N53" s="15"/>
      <c r="O53" s="1">
        <f t="shared" si="33"/>
        <v>270.39591742132325</v>
      </c>
      <c r="P53" s="1">
        <f t="shared" si="34"/>
        <v>45.190748704320413</v>
      </c>
      <c r="Q53" s="1">
        <f t="shared" si="35"/>
        <v>-35.242037428825824</v>
      </c>
      <c r="R53" s="1">
        <f t="shared" si="36"/>
        <v>73.538178073073595</v>
      </c>
      <c r="S53" s="1">
        <f t="shared" si="37"/>
        <v>95.235413166611579</v>
      </c>
      <c r="T53" s="1">
        <f t="shared" si="38"/>
        <v>78.471730413235491</v>
      </c>
      <c r="U53" s="1">
        <f t="shared" si="39"/>
        <v>118.33972032468273</v>
      </c>
      <c r="Y53" s="1">
        <f>Q68</f>
        <v>4.1995416642960208</v>
      </c>
      <c r="Z53" s="1">
        <f>Q99</f>
        <v>14.547639062126139</v>
      </c>
      <c r="AA53" s="1">
        <f t="shared" ref="AA53:AA64" si="40">Q132</f>
        <v>2.9334888722976444</v>
      </c>
      <c r="AB53" s="1">
        <f>Q84</f>
        <v>-0.74791675237065647</v>
      </c>
      <c r="AC53" s="1">
        <f>Q114</f>
        <v>2.5908596298757751</v>
      </c>
      <c r="AD53" s="1">
        <f t="shared" ref="AD53:AD64" si="41">Q148</f>
        <v>-0.50498727022033896</v>
      </c>
    </row>
    <row r="54" spans="1:30">
      <c r="A54" s="1">
        <v>38</v>
      </c>
      <c r="B54" s="1">
        <f t="shared" si="2"/>
        <v>-15.815702861632575</v>
      </c>
      <c r="C54" s="1">
        <f t="shared" si="3"/>
        <v>-0.2760360884525776</v>
      </c>
      <c r="D54" s="1">
        <f t="shared" si="4"/>
        <v>1.3067802560126309</v>
      </c>
      <c r="E54" s="1">
        <f t="shared" si="5"/>
        <v>74.872993420548966</v>
      </c>
      <c r="F54" s="1">
        <f t="shared" si="6"/>
        <v>9.9830657894065293</v>
      </c>
      <c r="G54" s="1">
        <f t="shared" si="7"/>
        <v>4713.1032379209882</v>
      </c>
      <c r="N54" s="15"/>
      <c r="O54" s="1">
        <f t="shared" si="33"/>
        <v>33.820775706492896</v>
      </c>
      <c r="P54" s="1">
        <f t="shared" si="34"/>
        <v>-237.85975151277262</v>
      </c>
      <c r="Q54" s="1">
        <f t="shared" si="35"/>
        <v>-342.99422142420462</v>
      </c>
      <c r="R54" s="1">
        <f t="shared" si="36"/>
        <v>-220.47972909710006</v>
      </c>
      <c r="S54" s="1">
        <f t="shared" si="37"/>
        <v>153.0661413977532</v>
      </c>
      <c r="T54" s="1">
        <f t="shared" si="38"/>
        <v>-183.78238563326022</v>
      </c>
      <c r="U54" s="1">
        <f t="shared" si="39"/>
        <v>-810.24664991903592</v>
      </c>
      <c r="Y54" s="1">
        <f t="shared" ref="Y54:Y64" si="42">Q69</f>
        <v>15.597389714264523</v>
      </c>
      <c r="Z54" s="1">
        <f t="shared" ref="Z54:Z64" si="43">Q100</f>
        <v>54.030942901116738</v>
      </c>
      <c r="AA54" s="1">
        <f t="shared" si="40"/>
        <v>7.5850822352441636</v>
      </c>
      <c r="AB54" s="1">
        <f t="shared" ref="AB54:AB64" si="44">Q85</f>
        <v>-2.9368364524021522</v>
      </c>
      <c r="AC54" s="1">
        <f t="shared" ref="AC54:AC64" si="45">Q115</f>
        <v>10.173499898161728</v>
      </c>
      <c r="AD54" s="1">
        <f t="shared" si="41"/>
        <v>-1.3101129155697333</v>
      </c>
    </row>
    <row r="55" spans="1:30">
      <c r="A55" s="1">
        <v>39</v>
      </c>
      <c r="B55" s="1">
        <f t="shared" si="2"/>
        <v>-15.515331797781442</v>
      </c>
      <c r="C55" s="1">
        <f t="shared" si="3"/>
        <v>-0.27079362441065719</v>
      </c>
      <c r="D55" s="1">
        <f t="shared" si="4"/>
        <v>1.3121727896004294</v>
      </c>
      <c r="E55" s="1">
        <f t="shared" si="5"/>
        <v>75.18196283601236</v>
      </c>
      <c r="F55" s="1">
        <f t="shared" si="6"/>
        <v>10.024261711468315</v>
      </c>
      <c r="G55" s="1">
        <f t="shared" si="7"/>
        <v>4770.4245574096622</v>
      </c>
      <c r="N55" s="15"/>
      <c r="O55" s="1">
        <f t="shared" si="33"/>
        <v>316.9336269607038</v>
      </c>
      <c r="P55" s="1">
        <f t="shared" si="34"/>
        <v>-74.909437719887137</v>
      </c>
      <c r="Q55" s="1">
        <f t="shared" si="35"/>
        <v>-218.05750556203111</v>
      </c>
      <c r="R55" s="1">
        <f t="shared" si="36"/>
        <v>-32.228239556360677</v>
      </c>
      <c r="S55" s="1">
        <f t="shared" si="37"/>
        <v>527.33116014642383</v>
      </c>
      <c r="T55" s="1">
        <f t="shared" si="38"/>
        <v>-11.022434901047745</v>
      </c>
      <c r="U55" s="1">
        <f t="shared" si="39"/>
        <v>156.38068016207671</v>
      </c>
      <c r="Y55" s="1">
        <f t="shared" si="42"/>
        <v>22.594445381316291</v>
      </c>
      <c r="Z55" s="1">
        <f t="shared" si="43"/>
        <v>78.269454738559546</v>
      </c>
      <c r="AA55" s="1">
        <f t="shared" si="40"/>
        <v>8.2332642905259252</v>
      </c>
      <c r="AB55" s="1">
        <f t="shared" si="44"/>
        <v>-28.582851785350385</v>
      </c>
      <c r="AC55" s="1">
        <f t="shared" si="45"/>
        <v>99.013903034875327</v>
      </c>
      <c r="AD55" s="1">
        <f t="shared" si="41"/>
        <v>-8.7783537364578894</v>
      </c>
    </row>
    <row r="56" spans="1:30">
      <c r="A56" s="1">
        <v>40</v>
      </c>
      <c r="B56" s="1">
        <f t="shared" si="2"/>
        <v>-15.210363206270323</v>
      </c>
      <c r="C56" s="1">
        <f t="shared" si="3"/>
        <v>-0.26547091837361853</v>
      </c>
      <c r="D56" s="1">
        <f t="shared" si="4"/>
        <v>1.3176240047741772</v>
      </c>
      <c r="E56" s="1">
        <f t="shared" si="5"/>
        <v>75.494294458685786</v>
      </c>
      <c r="F56" s="1">
        <f t="shared" si="6"/>
        <v>10.065905927824772</v>
      </c>
      <c r="G56" s="1">
        <f t="shared" si="7"/>
        <v>4828.6742251593041</v>
      </c>
      <c r="N56" s="15"/>
      <c r="O56" s="1">
        <f t="shared" si="33"/>
        <v>460.41261389015381</v>
      </c>
      <c r="P56" s="1">
        <f t="shared" si="34"/>
        <v>-130.61241240986601</v>
      </c>
      <c r="Q56" s="1">
        <f t="shared" si="35"/>
        <v>-320.48890572548316</v>
      </c>
      <c r="R56" s="1">
        <f t="shared" si="36"/>
        <v>-12.196396631204152</v>
      </c>
      <c r="S56" s="1">
        <f t="shared" si="37"/>
        <v>-132.4161713268486</v>
      </c>
      <c r="T56" s="1">
        <f t="shared" si="38"/>
        <v>-92.228733690920308</v>
      </c>
      <c r="U56" s="1">
        <f t="shared" si="39"/>
        <v>-55.82610981720336</v>
      </c>
      <c r="Y56" s="1">
        <f t="shared" si="42"/>
        <v>-35.282569880169227</v>
      </c>
      <c r="Z56" s="1">
        <f t="shared" si="43"/>
        <v>122.22240730810491</v>
      </c>
      <c r="AA56" s="1">
        <f t="shared" si="40"/>
        <v>-8.1651614538939565</v>
      </c>
      <c r="AB56" s="1">
        <f t="shared" si="44"/>
        <v>-18.171458796835925</v>
      </c>
      <c r="AC56" s="1">
        <f t="shared" si="45"/>
        <v>62.947779767528488</v>
      </c>
      <c r="AD56" s="1">
        <f t="shared" si="41"/>
        <v>-4.3786647703219099</v>
      </c>
    </row>
    <row r="57" spans="1:30">
      <c r="A57" s="1">
        <v>41</v>
      </c>
      <c r="B57" s="1">
        <f t="shared" si="2"/>
        <v>-14.900887455874663</v>
      </c>
      <c r="C57" s="1">
        <f t="shared" si="3"/>
        <v>-0.26006954757413414</v>
      </c>
      <c r="D57" s="1">
        <f t="shared" si="4"/>
        <v>1.323131866338181</v>
      </c>
      <c r="E57" s="1">
        <f t="shared" si="5"/>
        <v>75.809871680445525</v>
      </c>
      <c r="F57" s="1">
        <f t="shared" si="6"/>
        <v>10.107982890726072</v>
      </c>
      <c r="G57" s="1">
        <f t="shared" si="7"/>
        <v>4887.8328854863266</v>
      </c>
      <c r="N57" s="15"/>
      <c r="O57" s="1">
        <f t="shared" si="33"/>
        <v>394.15799485608204</v>
      </c>
      <c r="P57" s="1">
        <f t="shared" si="34"/>
        <v>-329.84810682113584</v>
      </c>
      <c r="Q57" s="1">
        <f t="shared" si="35"/>
        <v>-547.64107678322944</v>
      </c>
      <c r="R57" s="1">
        <f t="shared" si="36"/>
        <v>-154.05886236446077</v>
      </c>
      <c r="S57" s="1">
        <f t="shared" si="37"/>
        <v>-419.33179366349214</v>
      </c>
      <c r="T57" s="1">
        <f t="shared" si="38"/>
        <v>-329.50624281901764</v>
      </c>
      <c r="U57" s="1">
        <f t="shared" si="39"/>
        <v>-187.01128686196807</v>
      </c>
      <c r="Y57" s="1">
        <f t="shared" si="42"/>
        <v>-47.249930810456895</v>
      </c>
      <c r="Z57" s="1">
        <f t="shared" si="43"/>
        <v>163.67856163565088</v>
      </c>
      <c r="AA57" s="1">
        <f t="shared" si="40"/>
        <v>-8.6073033940843242</v>
      </c>
      <c r="AB57" s="1">
        <f t="shared" si="44"/>
        <v>-26.707408810456929</v>
      </c>
      <c r="AC57" s="1">
        <f t="shared" si="45"/>
        <v>92.517177996448154</v>
      </c>
      <c r="AD57" s="1">
        <f t="shared" si="41"/>
        <v>-5.0543053231968047</v>
      </c>
    </row>
    <row r="58" spans="1:30">
      <c r="A58" s="1">
        <v>42</v>
      </c>
      <c r="B58" s="1">
        <f t="shared" si="2"/>
        <v>-14.586996250938356</v>
      </c>
      <c r="C58" s="1">
        <f t="shared" si="3"/>
        <v>-0.25459111255494332</v>
      </c>
      <c r="D58" s="1">
        <f t="shared" si="4"/>
        <v>1.3286943730762384</v>
      </c>
      <c r="E58" s="1">
        <f t="shared" si="5"/>
        <v>76.128579840049298</v>
      </c>
      <c r="F58" s="1">
        <f t="shared" si="6"/>
        <v>10.150477312006574</v>
      </c>
      <c r="G58" s="1">
        <f t="shared" si="7"/>
        <v>4947.8806490286743</v>
      </c>
      <c r="N58" s="15"/>
      <c r="O58" s="1">
        <f t="shared" si="33"/>
        <v>562.99456081802873</v>
      </c>
      <c r="P58" s="1">
        <f t="shared" si="34"/>
        <v>-246.66707539950949</v>
      </c>
      <c r="Q58" s="1">
        <f t="shared" si="35"/>
        <v>-476.58807396538487</v>
      </c>
      <c r="R58" s="1">
        <f t="shared" si="36"/>
        <v>-21.773809423874809</v>
      </c>
      <c r="S58" s="1">
        <f t="shared" si="37"/>
        <v>-405.25433563902607</v>
      </c>
      <c r="T58" s="1">
        <f t="shared" si="38"/>
        <v>-301.91014349286252</v>
      </c>
      <c r="U58" s="1">
        <f t="shared" si="39"/>
        <v>-231.64445402033016</v>
      </c>
      <c r="Y58" s="1">
        <f t="shared" si="42"/>
        <v>-39.263018981935751</v>
      </c>
      <c r="Z58" s="1">
        <f t="shared" si="43"/>
        <v>136.01108747050796</v>
      </c>
      <c r="AA58" s="1">
        <f t="shared" si="40"/>
        <v>-6.557193743808031</v>
      </c>
      <c r="AB58" s="1">
        <f t="shared" si="44"/>
        <v>-45.636756398602451</v>
      </c>
      <c r="AC58" s="1">
        <f t="shared" si="45"/>
        <v>158.09036155004702</v>
      </c>
      <c r="AD58" s="1">
        <f t="shared" si="41"/>
        <v>-7.5413768708872011</v>
      </c>
    </row>
    <row r="59" spans="1:30">
      <c r="A59" s="1">
        <v>43</v>
      </c>
      <c r="B59" s="1">
        <f t="shared" si="2"/>
        <v>-14.268782604199714</v>
      </c>
      <c r="C59" s="1">
        <f t="shared" si="3"/>
        <v>-0.24903723669457589</v>
      </c>
      <c r="D59" s="1">
        <f t="shared" si="4"/>
        <v>1.3343095585535378</v>
      </c>
      <c r="E59" s="1">
        <f t="shared" si="5"/>
        <v>76.450306269081707</v>
      </c>
      <c r="F59" s="1">
        <f t="shared" si="6"/>
        <v>10.193374169210895</v>
      </c>
      <c r="G59" s="1">
        <f t="shared" si="7"/>
        <v>5008.7971019689267</v>
      </c>
      <c r="N59" s="15"/>
      <c r="O59" s="1">
        <f t="shared" si="33"/>
        <v>780.14448882790566</v>
      </c>
      <c r="P59" s="1">
        <f t="shared" si="34"/>
        <v>42.761600131163505</v>
      </c>
      <c r="Q59" s="1">
        <f t="shared" si="35"/>
        <v>-164.57218597671363</v>
      </c>
      <c r="R59" s="1">
        <f t="shared" si="36"/>
        <v>251.85843930215742</v>
      </c>
      <c r="S59" s="1">
        <f t="shared" si="37"/>
        <v>-155.55422066607844</v>
      </c>
      <c r="T59" s="1">
        <f t="shared" si="38"/>
        <v>-17.336499898144211</v>
      </c>
      <c r="U59" s="1">
        <f t="shared" si="39"/>
        <v>109.21705528014627</v>
      </c>
      <c r="Y59" s="1">
        <f t="shared" si="42"/>
        <v>-33.32515474711537</v>
      </c>
      <c r="Z59" s="1">
        <f t="shared" si="43"/>
        <v>115.44172238419797</v>
      </c>
      <c r="AA59" s="1">
        <f t="shared" si="40"/>
        <v>-5.478349713433885</v>
      </c>
      <c r="AB59" s="1">
        <f t="shared" si="44"/>
        <v>-39.715672830448739</v>
      </c>
      <c r="AC59" s="1">
        <f t="shared" si="45"/>
        <v>137.57912639824011</v>
      </c>
      <c r="AD59" s="1">
        <f t="shared" si="41"/>
        <v>-6.4610165317693786</v>
      </c>
    </row>
    <row r="60" spans="1:30">
      <c r="A60" s="1">
        <v>44</v>
      </c>
      <c r="B60" s="1">
        <f t="shared" si="2"/>
        <v>-13.946340809229916</v>
      </c>
      <c r="C60" s="1">
        <f t="shared" si="3"/>
        <v>-0.24340956572631242</v>
      </c>
      <c r="D60" s="1">
        <f t="shared" si="4"/>
        <v>1.3399754917772611</v>
      </c>
      <c r="E60" s="1">
        <f t="shared" si="5"/>
        <v>76.774940329804011</v>
      </c>
      <c r="F60" s="1">
        <f t="shared" si="6"/>
        <v>10.236658710640533</v>
      </c>
      <c r="G60" s="1">
        <f t="shared" si="7"/>
        <v>5070.5613161740011</v>
      </c>
      <c r="N60" s="15"/>
      <c r="O60" s="1">
        <f t="shared" si="33"/>
        <v>552.96497784408984</v>
      </c>
      <c r="P60" s="1">
        <f t="shared" si="34"/>
        <v>80.79622183124502</v>
      </c>
      <c r="Q60" s="1">
        <f t="shared" si="35"/>
        <v>-65.224950597539646</v>
      </c>
      <c r="R60" s="1">
        <f t="shared" si="36"/>
        <v>187.16825533940755</v>
      </c>
      <c r="S60" s="1">
        <f t="shared" si="37"/>
        <v>30.97078883926315</v>
      </c>
      <c r="T60" s="1">
        <f t="shared" si="38"/>
        <v>94.551227378776275</v>
      </c>
      <c r="U60" s="1">
        <f t="shared" si="39"/>
        <v>185.88283225066607</v>
      </c>
      <c r="Y60" s="1">
        <f t="shared" si="42"/>
        <v>-15.838615748059434</v>
      </c>
      <c r="Z60" s="1">
        <f t="shared" si="43"/>
        <v>54.86657439439896</v>
      </c>
      <c r="AA60" s="1">
        <f t="shared" si="40"/>
        <v>-2.9781841450736453</v>
      </c>
      <c r="AB60" s="1">
        <f t="shared" si="44"/>
        <v>-13.714348831392803</v>
      </c>
      <c r="AC60" s="1">
        <f t="shared" si="45"/>
        <v>47.507897937390382</v>
      </c>
      <c r="AD60" s="1">
        <f t="shared" si="41"/>
        <v>-2.5890933149991615</v>
      </c>
    </row>
    <row r="61" spans="1:30">
      <c r="A61" s="1">
        <v>45</v>
      </c>
      <c r="B61" s="1">
        <f t="shared" si="2"/>
        <v>-13.619766412491639</v>
      </c>
      <c r="C61" s="1">
        <f t="shared" si="3"/>
        <v>-0.23770976725051526</v>
      </c>
      <c r="D61" s="1">
        <f t="shared" si="4"/>
        <v>1.3456902777206952</v>
      </c>
      <c r="E61" s="1">
        <f t="shared" si="5"/>
        <v>77.102373445183474</v>
      </c>
      <c r="F61" s="1">
        <f t="shared" si="6"/>
        <v>10.280316459357795</v>
      </c>
      <c r="G61" s="1">
        <f t="shared" si="7"/>
        <v>5133.1518602342194</v>
      </c>
      <c r="N61" s="15"/>
      <c r="O61" s="1">
        <f t="shared" si="33"/>
        <v>419.05252455555865</v>
      </c>
      <c r="P61" s="1">
        <f t="shared" si="34"/>
        <v>135.24444276524218</v>
      </c>
      <c r="Q61" s="1">
        <f t="shared" si="35"/>
        <v>39.078291800463376</v>
      </c>
      <c r="R61" s="1">
        <f t="shared" si="36"/>
        <v>181.75451142780639</v>
      </c>
      <c r="S61" s="1">
        <f t="shared" si="37"/>
        <v>184.52455324913672</v>
      </c>
      <c r="T61" s="1">
        <f t="shared" si="38"/>
        <v>166.24624909115028</v>
      </c>
      <c r="U61" s="1">
        <f t="shared" si="39"/>
        <v>169.85420435563219</v>
      </c>
      <c r="Y61" s="1">
        <f t="shared" si="42"/>
        <v>-11.825564049794972</v>
      </c>
      <c r="Z61" s="1">
        <f t="shared" si="43"/>
        <v>40.964955524809731</v>
      </c>
      <c r="AA61" s="1">
        <f t="shared" si="40"/>
        <v>-3.0202568606478595</v>
      </c>
      <c r="AB61" s="1">
        <f t="shared" si="44"/>
        <v>-5.4354125497949708</v>
      </c>
      <c r="AC61" s="1">
        <f t="shared" si="45"/>
        <v>18.82882139268478</v>
      </c>
      <c r="AD61" s="1">
        <f t="shared" si="41"/>
        <v>-1.411240079749629</v>
      </c>
    </row>
    <row r="62" spans="1:30">
      <c r="A62" s="1">
        <v>46</v>
      </c>
      <c r="B62" s="1">
        <f t="shared" si="2"/>
        <v>-13.289156185026727</v>
      </c>
      <c r="C62" s="1">
        <f t="shared" si="3"/>
        <v>-0.23193953024048514</v>
      </c>
      <c r="D62" s="1">
        <f t="shared" si="4"/>
        <v>1.3514520577157949</v>
      </c>
      <c r="E62" s="1">
        <f t="shared" si="5"/>
        <v>77.43249912138559</v>
      </c>
      <c r="F62" s="1">
        <f t="shared" si="6"/>
        <v>10.324333216184746</v>
      </c>
      <c r="G62" s="1">
        <f t="shared" si="7"/>
        <v>5196.5468113820007</v>
      </c>
      <c r="N62" s="15"/>
      <c r="O62" s="1">
        <f t="shared" si="33"/>
        <v>289.28704103766404</v>
      </c>
      <c r="P62" s="1">
        <f t="shared" si="34"/>
        <v>159.13064664758622</v>
      </c>
      <c r="Q62" s="1">
        <f t="shared" si="35"/>
        <v>103.35802233558388</v>
      </c>
      <c r="R62" s="1">
        <f t="shared" si="36"/>
        <v>156.23915181156758</v>
      </c>
      <c r="S62" s="1">
        <f t="shared" si="37"/>
        <v>312.99888449506625</v>
      </c>
      <c r="T62" s="1">
        <f t="shared" si="38"/>
        <v>192.31856561556742</v>
      </c>
      <c r="U62" s="1">
        <f t="shared" si="39"/>
        <v>195.49863207761064</v>
      </c>
      <c r="Y62" s="1">
        <f t="shared" si="42"/>
        <v>-9.2947952666280571</v>
      </c>
      <c r="Z62" s="1">
        <f t="shared" si="43"/>
        <v>32.198115295501012</v>
      </c>
      <c r="AA62" s="1">
        <f t="shared" si="40"/>
        <v>-3.4583555106335995</v>
      </c>
      <c r="AB62" s="1">
        <f t="shared" si="44"/>
        <v>3.2565243167052813</v>
      </c>
      <c r="AC62" s="1">
        <f t="shared" si="45"/>
        <v>11.280931145234138</v>
      </c>
      <c r="AD62" s="1">
        <f t="shared" si="41"/>
        <v>1.2710266402765991</v>
      </c>
    </row>
    <row r="63" spans="1:30">
      <c r="A63" s="1">
        <v>47</v>
      </c>
      <c r="B63" s="1">
        <f t="shared" si="2"/>
        <v>-12.954608093780696</v>
      </c>
      <c r="C63" s="1">
        <f t="shared" si="3"/>
        <v>-0.22610056454197949</v>
      </c>
      <c r="D63" s="1">
        <f t="shared" si="4"/>
        <v>1.3572590097192654</v>
      </c>
      <c r="E63" s="1">
        <f t="shared" si="5"/>
        <v>77.765212963019493</v>
      </c>
      <c r="F63" s="1">
        <f t="shared" si="6"/>
        <v>10.368695061735931</v>
      </c>
      <c r="G63" s="1">
        <f t="shared" si="7"/>
        <v>5260.7237682687019</v>
      </c>
      <c r="N63" s="15"/>
      <c r="O63" s="1">
        <f t="shared" si="33"/>
        <v>280.96851776699305</v>
      </c>
      <c r="P63" s="1">
        <f t="shared" si="34"/>
        <v>198.08589997913487</v>
      </c>
      <c r="Q63" s="1">
        <f t="shared" si="35"/>
        <v>155.10496287543765</v>
      </c>
      <c r="R63" s="1">
        <f t="shared" si="36"/>
        <v>180.75032045862758</v>
      </c>
      <c r="S63" s="1">
        <f t="shared" si="37"/>
        <v>346.64513057164686</v>
      </c>
      <c r="T63" s="1">
        <f t="shared" si="38"/>
        <v>226.54334120703174</v>
      </c>
      <c r="U63" s="1">
        <f t="shared" si="39"/>
        <v>226.98270751101973</v>
      </c>
      <c r="Y63" s="1">
        <f>Q78</f>
        <v>1.6579916946319979</v>
      </c>
      <c r="Z63" s="1">
        <f t="shared" si="43"/>
        <v>5.7434517072596867</v>
      </c>
      <c r="AA63" s="1">
        <f t="shared" si="40"/>
        <v>1.031454633368253</v>
      </c>
      <c r="AB63" s="1">
        <f t="shared" si="44"/>
        <v>8.613168527965323</v>
      </c>
      <c r="AC63" s="1">
        <f t="shared" si="45"/>
        <v>29.836891009178352</v>
      </c>
      <c r="AD63" s="1">
        <f t="shared" si="41"/>
        <v>5.6006810146377175</v>
      </c>
    </row>
    <row r="64" spans="1:30">
      <c r="A64" s="1">
        <v>48</v>
      </c>
      <c r="B64" s="1">
        <f t="shared" si="2"/>
        <v>-12.616221272573116</v>
      </c>
      <c r="C64" s="1">
        <f t="shared" si="3"/>
        <v>-0.22019460036654984</v>
      </c>
      <c r="D64" s="1">
        <f t="shared" si="4"/>
        <v>1.3631093484573027</v>
      </c>
      <c r="E64" s="1">
        <f t="shared" si="5"/>
        <v>78.10041268143091</v>
      </c>
      <c r="F64" s="1">
        <f t="shared" si="6"/>
        <v>10.413388357524122</v>
      </c>
      <c r="G64" s="1">
        <f t="shared" si="7"/>
        <v>5325.6598645757649</v>
      </c>
      <c r="N64" s="15"/>
      <c r="Y64" s="1">
        <f t="shared" si="42"/>
        <v>10.255569989619801</v>
      </c>
      <c r="Z64" s="1">
        <f t="shared" si="43"/>
        <v>35.526336565200239</v>
      </c>
      <c r="AA64" s="1">
        <f t="shared" si="40"/>
        <v>8.4807647811871227</v>
      </c>
      <c r="AB64" s="1">
        <f t="shared" si="44"/>
        <v>12.925413572953138</v>
      </c>
      <c r="AC64" s="1">
        <f t="shared" si="45"/>
        <v>44.774946034390418</v>
      </c>
      <c r="AD64" s="1">
        <f t="shared" si="41"/>
        <v>10.929882073921288</v>
      </c>
    </row>
    <row r="65" spans="1:30">
      <c r="A65" s="1">
        <v>49</v>
      </c>
      <c r="B65" s="1">
        <f t="shared" si="2"/>
        <v>-12.274095992722152</v>
      </c>
      <c r="C65" s="1">
        <f t="shared" si="3"/>
        <v>-0.21422338777884353</v>
      </c>
      <c r="D65" s="1">
        <f t="shared" si="4"/>
        <v>1.3690013254541822</v>
      </c>
      <c r="E65" s="1">
        <f t="shared" si="5"/>
        <v>78.43799809634028</v>
      </c>
      <c r="F65" s="1">
        <f t="shared" si="6"/>
        <v>10.458399746178705</v>
      </c>
      <c r="G65" s="1">
        <f t="shared" si="7"/>
        <v>5391.3317834345962</v>
      </c>
      <c r="N65" s="15"/>
    </row>
    <row r="66" spans="1:30">
      <c r="A66" s="1">
        <v>50</v>
      </c>
      <c r="B66" s="1">
        <f t="shared" si="2"/>
        <v>-11.928333633331844</v>
      </c>
      <c r="C66" s="1">
        <f t="shared" si="3"/>
        <v>-0.20818869617801872</v>
      </c>
      <c r="D66" s="1">
        <f t="shared" si="4"/>
        <v>1.3749332289498961</v>
      </c>
      <c r="E66" s="1">
        <f t="shared" si="5"/>
        <v>78.77787113112359</v>
      </c>
      <c r="F66" s="1">
        <f t="shared" si="6"/>
        <v>10.503716150816478</v>
      </c>
      <c r="G66" s="1">
        <f t="shared" si="7"/>
        <v>5457.7157726276364</v>
      </c>
      <c r="N66" s="16" t="s">
        <v>51</v>
      </c>
      <c r="O66" s="13" t="s">
        <v>38</v>
      </c>
      <c r="P66" s="13" t="s">
        <v>40</v>
      </c>
      <c r="Q66" s="11" t="s">
        <v>41</v>
      </c>
      <c r="R66" s="13" t="s">
        <v>42</v>
      </c>
      <c r="S66" s="13" t="s">
        <v>43</v>
      </c>
      <c r="T66" s="13" t="s">
        <v>44</v>
      </c>
      <c r="U66" s="13" t="s">
        <v>45</v>
      </c>
      <c r="Y66" s="52" t="s">
        <v>62</v>
      </c>
      <c r="Z66" s="52"/>
      <c r="AA66" s="52"/>
      <c r="AB66" s="52"/>
      <c r="AC66" s="52"/>
      <c r="AD66" s="52"/>
    </row>
    <row r="67" spans="1:30">
      <c r="A67" s="1">
        <v>51</v>
      </c>
      <c r="B67" s="1">
        <f t="shared" si="2"/>
        <v>-11.579036651251469</v>
      </c>
      <c r="C67" s="1">
        <f t="shared" si="3"/>
        <v>-0.20209231377343653</v>
      </c>
      <c r="D67" s="1">
        <f t="shared" si="4"/>
        <v>1.3809033837120241</v>
      </c>
      <c r="E67" s="1">
        <f t="shared" si="5"/>
        <v>79.119935802033453</v>
      </c>
      <c r="F67" s="1">
        <f t="shared" si="6"/>
        <v>10.549324773604461</v>
      </c>
      <c r="G67" s="1">
        <f t="shared" si="7"/>
        <v>5524.7876605411784</v>
      </c>
      <c r="N67" s="16"/>
      <c r="O67" s="13" t="s">
        <v>39</v>
      </c>
      <c r="P67" s="13" t="s">
        <v>39</v>
      </c>
      <c r="Q67" s="13" t="s">
        <v>39</v>
      </c>
      <c r="R67" s="13" t="s">
        <v>39</v>
      </c>
      <c r="S67" s="13" t="s">
        <v>39</v>
      </c>
      <c r="T67" s="13" t="s">
        <v>39</v>
      </c>
      <c r="U67" s="13" t="s">
        <v>39</v>
      </c>
      <c r="Y67" s="53" t="s">
        <v>55</v>
      </c>
      <c r="Z67" s="53"/>
      <c r="AA67" s="53"/>
      <c r="AB67" s="53" t="s">
        <v>46</v>
      </c>
      <c r="AC67" s="53"/>
      <c r="AD67" s="53"/>
    </row>
    <row r="68" spans="1:30">
      <c r="A68" s="1">
        <v>52</v>
      </c>
      <c r="B68" s="1">
        <f t="shared" si="2"/>
        <v>-11.226308550715235</v>
      </c>
      <c r="C68" s="1">
        <f t="shared" si="3"/>
        <v>-0.19593604705477366</v>
      </c>
      <c r="D68" s="1">
        <f t="shared" si="4"/>
        <v>1.3869101507469943</v>
      </c>
      <c r="E68" s="1">
        <f t="shared" si="5"/>
        <v>79.464098201655545</v>
      </c>
      <c r="F68" s="1">
        <f t="shared" si="6"/>
        <v>10.595213093554074</v>
      </c>
      <c r="G68" s="1">
        <f t="shared" si="7"/>
        <v>5592.5228728389302</v>
      </c>
      <c r="N68" s="15"/>
      <c r="O68" s="1">
        <f>O37/12</f>
        <v>18.313202517745253</v>
      </c>
      <c r="P68" s="1">
        <f>P37/12</f>
        <v>8.4214126502007129</v>
      </c>
      <c r="Q68" s="1">
        <f t="shared" ref="Q68:U68" si="46">Q37/12</f>
        <v>4.1995416642960208</v>
      </c>
      <c r="R68" s="1">
        <f t="shared" si="46"/>
        <v>8.2365446168338021</v>
      </c>
      <c r="S68" s="1">
        <f t="shared" si="46"/>
        <v>17.948199383370746</v>
      </c>
      <c r="T68" s="1">
        <f t="shared" si="46"/>
        <v>10.923563597901818</v>
      </c>
      <c r="U68" s="1">
        <f t="shared" si="46"/>
        <v>14.357958550746256</v>
      </c>
      <c r="Y68" s="14" t="s">
        <v>57</v>
      </c>
      <c r="Z68" s="14" t="s">
        <v>58</v>
      </c>
      <c r="AA68" s="14" t="s">
        <v>59</v>
      </c>
      <c r="AB68" s="14" t="s">
        <v>57</v>
      </c>
      <c r="AC68" s="14" t="s">
        <v>58</v>
      </c>
      <c r="AD68" s="14" t="s">
        <v>60</v>
      </c>
    </row>
    <row r="69" spans="1:30">
      <c r="A69" s="1">
        <v>53</v>
      </c>
      <c r="B69" s="1">
        <f t="shared" si="2"/>
        <v>-10.87025385267186</v>
      </c>
      <c r="C69" s="1">
        <f t="shared" si="3"/>
        <v>-0.18972172025672257</v>
      </c>
      <c r="D69" s="1">
        <f t="shared" si="4"/>
        <v>1.3929519269158193</v>
      </c>
      <c r="E69" s="1">
        <f t="shared" si="5"/>
        <v>79.81026647689194</v>
      </c>
      <c r="F69" s="1">
        <f t="shared" si="6"/>
        <v>10.641368863585594</v>
      </c>
      <c r="G69" s="1">
        <f t="shared" si="7"/>
        <v>5660.8964498235027</v>
      </c>
      <c r="N69" s="15"/>
      <c r="O69" s="1">
        <f t="shared" ref="O69:O79" si="47">O38/12</f>
        <v>41.067219285110276</v>
      </c>
      <c r="P69" s="1">
        <f t="shared" ref="P69:U79" si="48">P38/12</f>
        <v>22.300121892026709</v>
      </c>
      <c r="Q69" s="1">
        <f t="shared" si="48"/>
        <v>15.597389714264523</v>
      </c>
      <c r="R69" s="1">
        <f t="shared" si="48"/>
        <v>24.662407672756142</v>
      </c>
      <c r="S69" s="1">
        <f t="shared" si="48"/>
        <v>26.47051059721764</v>
      </c>
      <c r="T69" s="1">
        <f t="shared" si="48"/>
        <v>25.073537034436299</v>
      </c>
      <c r="U69" s="1">
        <f t="shared" si="48"/>
        <v>28.395869527056902</v>
      </c>
      <c r="Y69" s="1">
        <f>R68</f>
        <v>8.2365446168338021</v>
      </c>
      <c r="Z69" s="1">
        <f>R99</f>
        <v>28.532227510328152</v>
      </c>
      <c r="AA69" s="1">
        <f t="shared" ref="AA69:AA80" si="49">R132</f>
        <v>5.7534402349393821</v>
      </c>
      <c r="AB69" s="1">
        <f>R84</f>
        <v>3.2890862001671244</v>
      </c>
      <c r="AC69" s="1">
        <f>R114</f>
        <v>11.393728818326235</v>
      </c>
      <c r="AD69" s="1">
        <f t="shared" ref="AD69:AD80" si="50">R148</f>
        <v>2.220764084341091</v>
      </c>
    </row>
    <row r="70" spans="1:30">
      <c r="A70" s="1">
        <v>54</v>
      </c>
      <c r="B70" s="1">
        <f t="shared" si="2"/>
        <v>-10.51097806381263</v>
      </c>
      <c r="C70" s="1">
        <f t="shared" si="3"/>
        <v>-0.18345117481842904</v>
      </c>
      <c r="D70" s="1">
        <f t="shared" si="4"/>
        <v>1.3990271444593283</v>
      </c>
      <c r="E70" s="1">
        <f t="shared" si="5"/>
        <v>80.158350801758843</v>
      </c>
      <c r="F70" s="1">
        <f t="shared" si="6"/>
        <v>10.68778010690118</v>
      </c>
      <c r="G70" s="1">
        <f t="shared" si="7"/>
        <v>5729.8830644515683</v>
      </c>
      <c r="N70" s="15"/>
      <c r="O70" s="1">
        <f t="shared" si="47"/>
        <v>53.995695142207751</v>
      </c>
      <c r="P70" s="1">
        <f t="shared" si="48"/>
        <v>31.355651207268959</v>
      </c>
      <c r="Q70" s="1">
        <f t="shared" si="48"/>
        <v>22.594445381316291</v>
      </c>
      <c r="R70" s="1">
        <f t="shared" si="48"/>
        <v>32.803986408575007</v>
      </c>
      <c r="S70" s="1">
        <f t="shared" si="48"/>
        <v>63.932808949812774</v>
      </c>
      <c r="T70" s="1">
        <f t="shared" si="48"/>
        <v>35.862098363894994</v>
      </c>
      <c r="U70" s="1">
        <f t="shared" si="48"/>
        <v>-16.343256993252982</v>
      </c>
      <c r="Y70" s="1">
        <f t="shared" ref="Y70:Y80" si="51">R69</f>
        <v>24.662407672756142</v>
      </c>
      <c r="Z70" s="1">
        <f t="shared" ref="Z70:Z80" si="52">R100</f>
        <v>85.433086252380306</v>
      </c>
      <c r="AA70" s="1">
        <f t="shared" si="49"/>
        <v>11.993442091524534</v>
      </c>
      <c r="AB70" s="1">
        <f t="shared" ref="AB70:AB80" si="53">R85</f>
        <v>6.128181506089466</v>
      </c>
      <c r="AC70" s="1">
        <f t="shared" ref="AC70:AC80" si="54">R115</f>
        <v>21.228643453101839</v>
      </c>
      <c r="AD70" s="1">
        <f t="shared" si="50"/>
        <v>2.733761266657011</v>
      </c>
    </row>
    <row r="71" spans="1:30">
      <c r="A71" s="1">
        <v>55</v>
      </c>
      <c r="B71" s="1">
        <f t="shared" si="2"/>
        <v>-10.148587645307623</v>
      </c>
      <c r="C71" s="1">
        <f t="shared" si="3"/>
        <v>-0.1771262688378365</v>
      </c>
      <c r="D71" s="1">
        <f t="shared" si="4"/>
        <v>1.4051342704378003</v>
      </c>
      <c r="E71" s="1">
        <f t="shared" si="5"/>
        <v>80.508263345279985</v>
      </c>
      <c r="F71" s="1">
        <f t="shared" si="6"/>
        <v>10.734435112703999</v>
      </c>
      <c r="G71" s="1">
        <f t="shared" si="7"/>
        <v>5799.4570409668013</v>
      </c>
      <c r="N71" s="15"/>
      <c r="O71" s="1">
        <f t="shared" si="47"/>
        <v>9.3000244967253511</v>
      </c>
      <c r="P71" s="1">
        <f t="shared" si="48"/>
        <v>-23.353564226657227</v>
      </c>
      <c r="Q71" s="1">
        <f t="shared" si="48"/>
        <v>-35.282569880169227</v>
      </c>
      <c r="R71" s="1">
        <f t="shared" si="48"/>
        <v>-19.796797713030021</v>
      </c>
      <c r="S71" s="1">
        <f t="shared" si="48"/>
        <v>26.83315226220202</v>
      </c>
      <c r="T71" s="1">
        <f t="shared" si="48"/>
        <v>-18.029647325087279</v>
      </c>
      <c r="U71" s="1">
        <f t="shared" si="48"/>
        <v>-4.0793877364935724</v>
      </c>
      <c r="Y71" s="1">
        <f t="shared" si="51"/>
        <v>32.803986408575007</v>
      </c>
      <c r="Z71" s="1">
        <f t="shared" si="52"/>
        <v>113.63634230090163</v>
      </c>
      <c r="AA71" s="1">
        <f t="shared" si="49"/>
        <v>11.953552535879242</v>
      </c>
      <c r="AB71" s="1">
        <f t="shared" si="53"/>
        <v>-18.373310758091673</v>
      </c>
      <c r="AC71" s="1">
        <f t="shared" si="54"/>
        <v>63.647015472533241</v>
      </c>
      <c r="AD71" s="1">
        <f t="shared" si="50"/>
        <v>-5.6428036766807459</v>
      </c>
    </row>
    <row r="72" spans="1:30">
      <c r="A72" s="1">
        <v>56</v>
      </c>
      <c r="B72" s="1">
        <f t="shared" si="2"/>
        <v>-9.7831899812588325</v>
      </c>
      <c r="C72" s="1">
        <f t="shared" si="3"/>
        <v>-0.17074887652108897</v>
      </c>
      <c r="D72" s="1">
        <f t="shared" si="4"/>
        <v>1.4112718060898171</v>
      </c>
      <c r="E72" s="1">
        <f t="shared" si="5"/>
        <v>80.859918234751632</v>
      </c>
      <c r="F72" s="1">
        <f t="shared" si="6"/>
        <v>10.781322431300216</v>
      </c>
      <c r="G72" s="1">
        <f t="shared" si="7"/>
        <v>5869.5923741135312</v>
      </c>
      <c r="N72" s="15"/>
      <c r="O72" s="1">
        <f t="shared" si="47"/>
        <v>17.82519582417952</v>
      </c>
      <c r="P72" s="1">
        <f t="shared" si="48"/>
        <v>-31.42688970082213</v>
      </c>
      <c r="Q72" s="1">
        <f t="shared" si="48"/>
        <v>-47.249930810456895</v>
      </c>
      <c r="R72" s="1">
        <f t="shared" si="48"/>
        <v>-21.558888385933642</v>
      </c>
      <c r="S72" s="1">
        <f t="shared" si="48"/>
        <v>-31.577202943904012</v>
      </c>
      <c r="T72" s="1">
        <f t="shared" si="48"/>
        <v>-28.228249807576656</v>
      </c>
      <c r="U72" s="1">
        <f t="shared" si="48"/>
        <v>-25.194697818100241</v>
      </c>
      <c r="Y72" s="1">
        <f t="shared" si="51"/>
        <v>-19.796797713030021</v>
      </c>
      <c r="Z72" s="1">
        <f t="shared" si="52"/>
        <v>68.578118932262711</v>
      </c>
      <c r="AA72" s="1">
        <f t="shared" si="49"/>
        <v>-4.5814137163467148</v>
      </c>
      <c r="AB72" s="1">
        <f t="shared" si="53"/>
        <v>-2.6856866296967232</v>
      </c>
      <c r="AC72" s="1">
        <f t="shared" si="54"/>
        <v>9.3034913916862898</v>
      </c>
      <c r="AD72" s="1">
        <f t="shared" si="50"/>
        <v>-0.64715340474619831</v>
      </c>
    </row>
    <row r="73" spans="1:30">
      <c r="A73" s="1">
        <v>57</v>
      </c>
      <c r="B73" s="1">
        <f t="shared" si="2"/>
        <v>-9.4148933468800831</v>
      </c>
      <c r="C73" s="1">
        <f t="shared" si="3"/>
        <v>-0.16432088762716604</v>
      </c>
      <c r="D73" s="1">
        <f t="shared" si="4"/>
        <v>1.4174382861150083</v>
      </c>
      <c r="E73" s="1">
        <f t="shared" si="5"/>
        <v>81.213231514646807</v>
      </c>
      <c r="F73" s="1">
        <f t="shared" si="6"/>
        <v>10.828430868619577</v>
      </c>
      <c r="G73" s="1">
        <f t="shared" si="7"/>
        <v>5940.26274889246</v>
      </c>
      <c r="N73" s="15"/>
      <c r="O73" s="1">
        <f t="shared" si="47"/>
        <v>39.220236988006867</v>
      </c>
      <c r="P73" s="1">
        <f t="shared" si="48"/>
        <v>-21.113604818427955</v>
      </c>
      <c r="Q73" s="1">
        <f t="shared" si="48"/>
        <v>-39.263018981935751</v>
      </c>
      <c r="R73" s="1">
        <f t="shared" si="48"/>
        <v>-6.4645011137050306</v>
      </c>
      <c r="S73" s="1">
        <f t="shared" si="48"/>
        <v>-28.570578721957645</v>
      </c>
      <c r="T73" s="1">
        <f t="shared" si="48"/>
        <v>-21.085116151584771</v>
      </c>
      <c r="U73" s="1">
        <f t="shared" si="48"/>
        <v>-9.210536488497306</v>
      </c>
      <c r="Y73" s="1">
        <f t="shared" si="51"/>
        <v>-21.558888385933642</v>
      </c>
      <c r="Z73" s="1">
        <f t="shared" si="52"/>
        <v>74.682180078287317</v>
      </c>
      <c r="AA73" s="1">
        <f t="shared" si="49"/>
        <v>-3.9272839133102937</v>
      </c>
      <c r="AB73" s="1">
        <f t="shared" si="53"/>
        <v>-1.0163663859336793</v>
      </c>
      <c r="AC73" s="1">
        <f t="shared" si="54"/>
        <v>3.520796439084581</v>
      </c>
      <c r="AD73" s="1">
        <f t="shared" si="50"/>
        <v>-0.19234460636748704</v>
      </c>
    </row>
    <row r="74" spans="1:30">
      <c r="A74" s="1">
        <v>58</v>
      </c>
      <c r="B74" s="1">
        <f t="shared" si="2"/>
        <v>-9.0438068764125941</v>
      </c>
      <c r="C74" s="1">
        <f t="shared" si="3"/>
        <v>-0.15784420690790366</v>
      </c>
      <c r="D74" s="1">
        <f t="shared" si="4"/>
        <v>1.423632277885247</v>
      </c>
      <c r="E74" s="1">
        <f t="shared" si="5"/>
        <v>81.56812110142026</v>
      </c>
      <c r="F74" s="1">
        <f t="shared" si="6"/>
        <v>10.875749480189368</v>
      </c>
      <c r="G74" s="1">
        <f t="shared" si="7"/>
        <v>6011.4415608188956</v>
      </c>
      <c r="N74" s="15"/>
      <c r="O74" s="1">
        <f t="shared" si="47"/>
        <v>53.306731484835758</v>
      </c>
      <c r="P74" s="1">
        <f t="shared" si="48"/>
        <v>-14.165071533292425</v>
      </c>
      <c r="Q74" s="1">
        <f t="shared" si="48"/>
        <v>-33.32515474711537</v>
      </c>
      <c r="R74" s="1">
        <f t="shared" si="48"/>
        <v>4.5760339646771326</v>
      </c>
      <c r="S74" s="1">
        <f t="shared" si="48"/>
        <v>-27.38067655325214</v>
      </c>
      <c r="T74" s="1">
        <f t="shared" si="48"/>
        <v>-18.768660541071842</v>
      </c>
      <c r="U74" s="1">
        <f t="shared" si="48"/>
        <v>-12.913186418360814</v>
      </c>
      <c r="Y74" s="1">
        <f t="shared" si="51"/>
        <v>-6.4645011137050306</v>
      </c>
      <c r="Z74" s="1">
        <f t="shared" si="52"/>
        <v>22.39368874904541</v>
      </c>
      <c r="AA74" s="1">
        <f t="shared" si="49"/>
        <v>-1.0796160702550439</v>
      </c>
      <c r="AB74" s="1">
        <f t="shared" si="53"/>
        <v>-12.838238530371731</v>
      </c>
      <c r="AC74" s="1">
        <f t="shared" si="54"/>
        <v>44.472962828584464</v>
      </c>
      <c r="AD74" s="1">
        <f t="shared" si="50"/>
        <v>-2.1214915948505739</v>
      </c>
    </row>
    <row r="75" spans="1:30">
      <c r="A75" s="1">
        <v>59</v>
      </c>
      <c r="B75" s="1">
        <f t="shared" si="2"/>
        <v>-8.6700405307862862</v>
      </c>
      <c r="C75" s="1">
        <f t="shared" si="3"/>
        <v>-0.15132075354357749</v>
      </c>
      <c r="D75" s="1">
        <f t="shared" si="4"/>
        <v>1.4298523805886978</v>
      </c>
      <c r="E75" s="1">
        <f t="shared" si="5"/>
        <v>81.924506734465893</v>
      </c>
      <c r="F75" s="1">
        <f t="shared" si="6"/>
        <v>10.923267564595454</v>
      </c>
      <c r="G75" s="1">
        <f t="shared" si="7"/>
        <v>6083.1019366425535</v>
      </c>
      <c r="N75" s="15"/>
      <c r="O75" s="1">
        <f t="shared" si="47"/>
        <v>62.887773818992173</v>
      </c>
      <c r="P75" s="1">
        <f t="shared" si="48"/>
        <v>1.4391997609303264</v>
      </c>
      <c r="Q75" s="1">
        <f t="shared" si="48"/>
        <v>-15.838615748059434</v>
      </c>
      <c r="R75" s="1">
        <f t="shared" si="48"/>
        <v>18.863936358513154</v>
      </c>
      <c r="S75" s="1">
        <f t="shared" si="48"/>
        <v>-15.087118638839835</v>
      </c>
      <c r="T75" s="1">
        <f t="shared" si="48"/>
        <v>-3.5689752415119833</v>
      </c>
      <c r="U75" s="1">
        <f t="shared" si="48"/>
        <v>6.9771543566788905</v>
      </c>
      <c r="Y75" s="1">
        <f t="shared" si="51"/>
        <v>4.5760339646771326</v>
      </c>
      <c r="Z75" s="1">
        <f t="shared" si="52"/>
        <v>15.851846647963276</v>
      </c>
      <c r="AA75" s="1">
        <f t="shared" si="49"/>
        <v>0.75225800297964629</v>
      </c>
      <c r="AB75" s="1">
        <f t="shared" si="53"/>
        <v>-1.8144841186562342</v>
      </c>
      <c r="AC75" s="1">
        <f t="shared" si="54"/>
        <v>6.2855573660788657</v>
      </c>
      <c r="AD75" s="1">
        <f t="shared" si="50"/>
        <v>-0.29518351451125246</v>
      </c>
    </row>
    <row r="76" spans="1:30">
      <c r="A76" s="1">
        <v>60</v>
      </c>
      <c r="B76" s="1">
        <f t="shared" si="2"/>
        <v>-8.2937050650359243</v>
      </c>
      <c r="C76" s="1">
        <f t="shared" si="3"/>
        <v>-0.14475246057420732</v>
      </c>
      <c r="D76" s="1">
        <f t="shared" si="4"/>
        <v>1.4360972243109844</v>
      </c>
      <c r="E76" s="1">
        <f t="shared" si="5"/>
        <v>82.282309923471686</v>
      </c>
      <c r="F76" s="1">
        <f t="shared" si="6"/>
        <v>10.970974656462893</v>
      </c>
      <c r="G76" s="1">
        <f t="shared" si="7"/>
        <v>6155.2167554871894</v>
      </c>
      <c r="N76" s="15"/>
      <c r="O76" s="1">
        <f t="shared" si="47"/>
        <v>39.690263320340819</v>
      </c>
      <c r="P76" s="1">
        <f t="shared" si="48"/>
        <v>0.34286698593708326</v>
      </c>
      <c r="Q76" s="1">
        <f t="shared" si="48"/>
        <v>-11.825564049794972</v>
      </c>
      <c r="R76" s="1">
        <f t="shared" si="48"/>
        <v>9.2072031116172948</v>
      </c>
      <c r="S76" s="1">
        <f t="shared" si="48"/>
        <v>-3.8092524300614059</v>
      </c>
      <c r="T76" s="1">
        <f t="shared" si="48"/>
        <v>1.4891174482313545</v>
      </c>
      <c r="U76" s="1">
        <f t="shared" si="48"/>
        <v>9.1000845208888368</v>
      </c>
      <c r="Y76" s="1">
        <f t="shared" si="51"/>
        <v>18.863936358513154</v>
      </c>
      <c r="Z76" s="1">
        <f t="shared" si="52"/>
        <v>65.346592407381223</v>
      </c>
      <c r="AA76" s="1">
        <f t="shared" si="49"/>
        <v>3.5470445820674339</v>
      </c>
      <c r="AB76" s="1">
        <f t="shared" si="53"/>
        <v>20.988203275179785</v>
      </c>
      <c r="AC76" s="1">
        <f t="shared" si="54"/>
        <v>72.705268864389808</v>
      </c>
      <c r="AD76" s="1">
        <f t="shared" si="50"/>
        <v>3.9623038221999769</v>
      </c>
    </row>
    <row r="77" spans="1:30">
      <c r="A77" s="1">
        <v>61</v>
      </c>
      <c r="B77" s="1">
        <f t="shared" si="2"/>
        <v>-7.9149119954819609</v>
      </c>
      <c r="C77" s="1">
        <f t="shared" si="3"/>
        <v>-0.13814127432675477</v>
      </c>
      <c r="D77" s="1">
        <f t="shared" si="4"/>
        <v>1.4423654690575833</v>
      </c>
      <c r="E77" s="1">
        <f t="shared" si="5"/>
        <v>82.641453892406858</v>
      </c>
      <c r="F77" s="1">
        <f t="shared" si="6"/>
        <v>11.01886051898758</v>
      </c>
      <c r="G77" s="1">
        <f t="shared" si="7"/>
        <v>6227.758670367306</v>
      </c>
      <c r="N77" s="15"/>
      <c r="O77" s="1">
        <f t="shared" si="47"/>
        <v>22.369724129629883</v>
      </c>
      <c r="P77" s="1">
        <f t="shared" si="48"/>
        <v>-1.2809493528964897</v>
      </c>
      <c r="Q77" s="1">
        <f t="shared" si="48"/>
        <v>-9.2947952666280571</v>
      </c>
      <c r="R77" s="1">
        <f t="shared" si="48"/>
        <v>2.5948897023171944</v>
      </c>
      <c r="S77" s="1">
        <f t="shared" si="48"/>
        <v>2.8257265207613878</v>
      </c>
      <c r="T77" s="1">
        <f t="shared" si="48"/>
        <v>1.3025345075958512</v>
      </c>
      <c r="U77" s="1">
        <f t="shared" si="48"/>
        <v>1.6031974463026775</v>
      </c>
      <c r="Y77" s="1">
        <f t="shared" si="51"/>
        <v>9.2072031116172948</v>
      </c>
      <c r="Z77" s="1">
        <f t="shared" si="52"/>
        <v>31.89468716985483</v>
      </c>
      <c r="AA77" s="1">
        <f t="shared" si="49"/>
        <v>2.35152574948191</v>
      </c>
      <c r="AB77" s="1">
        <f t="shared" si="53"/>
        <v>15.597354611617297</v>
      </c>
      <c r="AC77" s="1">
        <f t="shared" si="54"/>
        <v>54.030821301979778</v>
      </c>
      <c r="AD77" s="1">
        <f t="shared" si="50"/>
        <v>4.0496672082070999</v>
      </c>
    </row>
    <row r="78" spans="1:30">
      <c r="A78" s="1">
        <v>62</v>
      </c>
      <c r="B78" s="1">
        <f t="shared" si="2"/>
        <v>-7.5337735666859622</v>
      </c>
      <c r="C78" s="1">
        <f t="shared" si="3"/>
        <v>-0.13148915383838664</v>
      </c>
      <c r="D78" s="1">
        <f t="shared" si="4"/>
        <v>1.4486558037213919</v>
      </c>
      <c r="E78" s="1">
        <f t="shared" si="5"/>
        <v>83.001863520367934</v>
      </c>
      <c r="F78" s="1">
        <f t="shared" si="6"/>
        <v>11.066915136049058</v>
      </c>
      <c r="G78" s="1">
        <f t="shared" si="7"/>
        <v>6300.7001300383436</v>
      </c>
      <c r="N78" s="15"/>
      <c r="O78" s="1">
        <f t="shared" si="47"/>
        <v>17.15207658647201</v>
      </c>
      <c r="P78" s="1">
        <f t="shared" si="48"/>
        <v>6.3057103872988591</v>
      </c>
      <c r="Q78" s="1">
        <f t="shared" si="48"/>
        <v>1.6579916946319979</v>
      </c>
      <c r="R78" s="1">
        <f t="shared" si="48"/>
        <v>6.0647524842973057</v>
      </c>
      <c r="S78" s="1">
        <f t="shared" si="48"/>
        <v>19.128063541255528</v>
      </c>
      <c r="T78" s="1">
        <f t="shared" si="48"/>
        <v>9.0713703012972928</v>
      </c>
      <c r="U78" s="1">
        <f t="shared" si="48"/>
        <v>9.336375839800894</v>
      </c>
      <c r="Y78" s="1">
        <f t="shared" si="51"/>
        <v>2.5948897023171944</v>
      </c>
      <c r="Z78" s="1">
        <f t="shared" si="52"/>
        <v>8.9889616089013202</v>
      </c>
      <c r="AA78" s="1">
        <f t="shared" si="49"/>
        <v>0.96549206777209984</v>
      </c>
      <c r="AB78" s="1">
        <f t="shared" si="53"/>
        <v>15.146209285650533</v>
      </c>
      <c r="AC78" s="1">
        <f t="shared" si="54"/>
        <v>52.468008049636467</v>
      </c>
      <c r="AD78" s="1">
        <f t="shared" si="50"/>
        <v>5.9115896670913388</v>
      </c>
    </row>
    <row r="79" spans="1:30">
      <c r="A79" s="1">
        <v>63</v>
      </c>
      <c r="B79" s="1">
        <f t="shared" si="2"/>
        <v>-7.1504027181899863</v>
      </c>
      <c r="C79" s="1">
        <f t="shared" si="3"/>
        <v>-0.1247980702759675</v>
      </c>
      <c r="D79" s="1">
        <f t="shared" si="4"/>
        <v>1.4549669449992786</v>
      </c>
      <c r="E79" s="1">
        <f t="shared" si="5"/>
        <v>83.363465279501639</v>
      </c>
      <c r="F79" s="1">
        <f t="shared" si="6"/>
        <v>11.115128703933552</v>
      </c>
      <c r="G79" s="1">
        <f t="shared" si="7"/>
        <v>6374.0134011361934</v>
      </c>
      <c r="N79" s="15"/>
      <c r="O79" s="1">
        <f t="shared" si="47"/>
        <v>20.744199563916084</v>
      </c>
      <c r="P79" s="1">
        <f t="shared" si="48"/>
        <v>13.837314748261235</v>
      </c>
      <c r="Q79" s="1">
        <f t="shared" si="48"/>
        <v>10.255569989619801</v>
      </c>
      <c r="R79" s="1">
        <f t="shared" si="48"/>
        <v>12.392683121552295</v>
      </c>
      <c r="S79" s="1">
        <f t="shared" si="48"/>
        <v>26.217250630970568</v>
      </c>
      <c r="T79" s="1">
        <f t="shared" si="48"/>
        <v>16.208768183919307</v>
      </c>
      <c r="U79" s="1">
        <f t="shared" si="48"/>
        <v>16.245382042584975</v>
      </c>
      <c r="Y79" s="1">
        <f t="shared" si="51"/>
        <v>6.0647524842973057</v>
      </c>
      <c r="Z79" s="1">
        <f t="shared" si="52"/>
        <v>21.008918876265007</v>
      </c>
      <c r="AA79" s="1">
        <f t="shared" si="49"/>
        <v>3.7729483630185086</v>
      </c>
      <c r="AB79" s="1">
        <f t="shared" si="53"/>
        <v>13.019929317630632</v>
      </c>
      <c r="AC79" s="1">
        <f t="shared" si="54"/>
        <v>45.102358178183678</v>
      </c>
      <c r="AD79" s="1">
        <f t="shared" si="50"/>
        <v>8.4661609376874445</v>
      </c>
    </row>
    <row r="80" spans="1:30">
      <c r="A80" s="1">
        <v>64</v>
      </c>
      <c r="B80" s="1">
        <f t="shared" si="2"/>
        <v>-6.7649130510502999</v>
      </c>
      <c r="C80" s="1">
        <f t="shared" si="3"/>
        <v>-0.11807000635196298</v>
      </c>
      <c r="D80" s="1">
        <f t="shared" si="4"/>
        <v>1.461297636261238</v>
      </c>
      <c r="E80" s="1">
        <f t="shared" si="5"/>
        <v>83.72618717021227</v>
      </c>
      <c r="F80" s="1">
        <f t="shared" si="6"/>
        <v>11.16349162269497</v>
      </c>
      <c r="G80" s="1">
        <f t="shared" si="7"/>
        <v>6447.6705905611107</v>
      </c>
      <c r="N80" s="15"/>
      <c r="Y80" s="1">
        <f t="shared" si="51"/>
        <v>12.392683121552295</v>
      </c>
      <c r="Z80" s="1">
        <f t="shared" si="52"/>
        <v>42.929513617259701</v>
      </c>
      <c r="AA80" s="1">
        <f t="shared" si="49"/>
        <v>10.248034060325212</v>
      </c>
      <c r="AB80" s="1">
        <f t="shared" si="53"/>
        <v>15.062526704885633</v>
      </c>
      <c r="AC80" s="1">
        <f t="shared" si="54"/>
        <v>52.17812308644988</v>
      </c>
      <c r="AD80" s="1">
        <f t="shared" si="50"/>
        <v>12.73705012922661</v>
      </c>
    </row>
    <row r="81" spans="1:30">
      <c r="A81" s="1">
        <v>65</v>
      </c>
      <c r="B81" s="1">
        <f t="shared" si="2"/>
        <v>-6.3774187941747673</v>
      </c>
      <c r="C81" s="1">
        <f t="shared" si="3"/>
        <v>-0.11130695573691626</v>
      </c>
      <c r="D81" s="1">
        <f t="shared" si="4"/>
        <v>1.4676466463756526</v>
      </c>
      <c r="E81" s="1">
        <f t="shared" si="5"/>
        <v>84.089958653854097</v>
      </c>
      <c r="F81" s="1">
        <f t="shared" si="6"/>
        <v>11.211994487180545</v>
      </c>
      <c r="G81" s="1">
        <f t="shared" si="7"/>
        <v>6521.6436680607949</v>
      </c>
      <c r="N81" s="15"/>
    </row>
    <row r="82" spans="1:30">
      <c r="A82" s="1">
        <v>66</v>
      </c>
      <c r="B82" s="1">
        <f t="shared" ref="B82:B145" si="55">23.45*SIN(((2*PI()*(284+A82)))/365)</f>
        <v>-5.9880347704746111</v>
      </c>
      <c r="C82" s="1">
        <f t="shared" ref="C82:C145" si="56">RADIANS(B82)</f>
        <v>-0.1045109224686849</v>
      </c>
      <c r="D82" s="1">
        <f t="shared" ref="D82:D145" si="57">ACOS(-TAN(E$5)*TAN(C82))</f>
        <v>1.4740127684939672</v>
      </c>
      <c r="E82" s="1">
        <f t="shared" ref="E82:E145" si="58">DEGREES(D82)</f>
        <v>84.454710583098404</v>
      </c>
      <c r="F82" s="1">
        <f t="shared" ref="F82:F145" si="59">(24*D82)/PI()</f>
        <v>11.260628077746453</v>
      </c>
      <c r="G82" s="1">
        <f t="shared" ref="G82:G145" si="60">24*1367/PI()*(1+0.033*COS((A82)/365*2*PI()))*(COS(E$5)*COS(C82)*SIN(D82)+D84*SIN(E$5)*SIN(C82))</f>
        <v>6595.904488966843</v>
      </c>
      <c r="N82" s="16" t="s">
        <v>50</v>
      </c>
      <c r="O82" s="13" t="s">
        <v>38</v>
      </c>
      <c r="P82" s="13" t="s">
        <v>40</v>
      </c>
      <c r="Q82" s="11" t="s">
        <v>41</v>
      </c>
      <c r="R82" s="13" t="s">
        <v>42</v>
      </c>
      <c r="S82" s="13" t="s">
        <v>43</v>
      </c>
      <c r="T82" s="13" t="s">
        <v>44</v>
      </c>
      <c r="U82" s="13" t="s">
        <v>45</v>
      </c>
      <c r="Y82" s="52" t="s">
        <v>63</v>
      </c>
      <c r="Z82" s="52"/>
      <c r="AA82" s="52"/>
      <c r="AB82" s="52"/>
      <c r="AC82" s="52"/>
      <c r="AD82" s="52"/>
    </row>
    <row r="83" spans="1:30">
      <c r="A83" s="1">
        <v>67</v>
      </c>
      <c r="B83" s="1">
        <f t="shared" si="55"/>
        <v>-5.5968763628395264</v>
      </c>
      <c r="C83" s="1">
        <f t="shared" si="56"/>
        <v>-9.768392035859455E-2</v>
      </c>
      <c r="D83" s="1">
        <f t="shared" si="57"/>
        <v>1.480394818797979</v>
      </c>
      <c r="E83" s="1">
        <f t="shared" si="58"/>
        <v>84.820375130158467</v>
      </c>
      <c r="F83" s="1">
        <f t="shared" si="59"/>
        <v>11.309383350687794</v>
      </c>
      <c r="G83" s="1">
        <f t="shared" si="60"/>
        <v>6670.4248170388046</v>
      </c>
      <c r="N83" s="16"/>
      <c r="O83" s="13" t="s">
        <v>39</v>
      </c>
      <c r="P83" s="13" t="s">
        <v>39</v>
      </c>
      <c r="Q83" s="13" t="s">
        <v>39</v>
      </c>
      <c r="R83" s="13" t="s">
        <v>39</v>
      </c>
      <c r="S83" s="13" t="s">
        <v>39</v>
      </c>
      <c r="T83" s="13" t="s">
        <v>39</v>
      </c>
      <c r="U83" s="13" t="s">
        <v>39</v>
      </c>
      <c r="Y83" s="53" t="s">
        <v>55</v>
      </c>
      <c r="Z83" s="53"/>
      <c r="AA83" s="53"/>
      <c r="AB83" s="53" t="s">
        <v>46</v>
      </c>
      <c r="AC83" s="53"/>
      <c r="AD83" s="53"/>
    </row>
    <row r="84" spans="1:30">
      <c r="A84" s="1">
        <v>68</v>
      </c>
      <c r="B84" s="1">
        <f t="shared" si="55"/>
        <v>-5.20405947994771</v>
      </c>
      <c r="C84" s="1">
        <f t="shared" si="56"/>
        <v>-9.0827972394711368E-2</v>
      </c>
      <c r="D84" s="1">
        <f t="shared" si="57"/>
        <v>1.4867916352127457</v>
      </c>
      <c r="E84" s="1">
        <f t="shared" si="58"/>
        <v>85.186885713044603</v>
      </c>
      <c r="F84" s="1">
        <f t="shared" si="59"/>
        <v>11.358251428405946</v>
      </c>
      <c r="G84" s="1">
        <f t="shared" si="60"/>
        <v>6745.1763473694691</v>
      </c>
      <c r="N84" s="15"/>
      <c r="O84" s="1">
        <f>O52/12</f>
        <v>13.365744101078576</v>
      </c>
      <c r="P84" s="1">
        <f t="shared" ref="P84:U84" si="61">P52/12</f>
        <v>3.4739542335340352</v>
      </c>
      <c r="Q84" s="1">
        <f t="shared" si="61"/>
        <v>-0.74791675237065647</v>
      </c>
      <c r="R84" s="1">
        <f t="shared" si="61"/>
        <v>3.2890862001671244</v>
      </c>
      <c r="S84" s="1">
        <f t="shared" si="61"/>
        <v>13.000740966704067</v>
      </c>
      <c r="T84" s="1">
        <f t="shared" si="61"/>
        <v>5.9761051812351411</v>
      </c>
      <c r="U84" s="1">
        <f t="shared" si="61"/>
        <v>9.4105001340795784</v>
      </c>
      <c r="Y84" s="14" t="s">
        <v>57</v>
      </c>
      <c r="Z84" s="14" t="s">
        <v>58</v>
      </c>
      <c r="AA84" s="14" t="s">
        <v>59</v>
      </c>
      <c r="AB84" s="14" t="s">
        <v>57</v>
      </c>
      <c r="AC84" s="14" t="s">
        <v>58</v>
      </c>
      <c r="AD84" s="14" t="s">
        <v>60</v>
      </c>
    </row>
    <row r="85" spans="1:30">
      <c r="A85" s="1">
        <v>69</v>
      </c>
      <c r="B85" s="1">
        <f t="shared" si="55"/>
        <v>-4.8097005219191216</v>
      </c>
      <c r="C85" s="1">
        <f t="shared" si="56"/>
        <v>-8.3945110142378362E-2</v>
      </c>
      <c r="D85" s="1">
        <f t="shared" si="57"/>
        <v>1.4932020760880318</v>
      </c>
      <c r="E85" s="1">
        <f t="shared" si="58"/>
        <v>85.554176920016644</v>
      </c>
      <c r="F85" s="1">
        <f t="shared" si="59"/>
        <v>11.407223589335551</v>
      </c>
      <c r="G85" s="1">
        <f t="shared" si="60"/>
        <v>6820.1307293056379</v>
      </c>
      <c r="N85" s="15"/>
      <c r="O85" s="1">
        <f t="shared" ref="O85:U95" si="62">O53/12</f>
        <v>22.532993118443603</v>
      </c>
      <c r="P85" s="1">
        <f t="shared" si="62"/>
        <v>3.7658957253600343</v>
      </c>
      <c r="Q85" s="1">
        <f t="shared" si="62"/>
        <v>-2.9368364524021522</v>
      </c>
      <c r="R85" s="1">
        <f t="shared" si="62"/>
        <v>6.128181506089466</v>
      </c>
      <c r="S85" s="1">
        <f t="shared" si="62"/>
        <v>7.9362844305509652</v>
      </c>
      <c r="T85" s="1">
        <f t="shared" si="62"/>
        <v>6.5393108677696246</v>
      </c>
      <c r="U85" s="1">
        <f t="shared" si="62"/>
        <v>9.8616433603902269</v>
      </c>
      <c r="Y85" s="1">
        <f>S68</f>
        <v>17.948199383370746</v>
      </c>
      <c r="Z85" s="1">
        <f>S99</f>
        <v>62.174386472749042</v>
      </c>
      <c r="AA85" s="1">
        <f t="shared" ref="AA85:AA96" si="63">S132</f>
        <v>12.537283203195344</v>
      </c>
      <c r="AB85" s="1">
        <f>S84</f>
        <v>13.000740966704067</v>
      </c>
      <c r="AC85" s="1">
        <f>S114</f>
        <v>45.035887780747132</v>
      </c>
      <c r="AD85" s="1">
        <f t="shared" ref="AD85:AD96" si="64">S148</f>
        <v>8.7779939021395226</v>
      </c>
    </row>
    <row r="86" spans="1:30">
      <c r="A86" s="1">
        <v>70</v>
      </c>
      <c r="B86" s="1">
        <f t="shared" si="55"/>
        <v>-4.4139163458240693</v>
      </c>
      <c r="C86" s="1">
        <f t="shared" si="56"/>
        <v>-7.7037373142226667E-2</v>
      </c>
      <c r="D86" s="1">
        <f t="shared" si="57"/>
        <v>1.4996250188510125</v>
      </c>
      <c r="E86" s="1">
        <f t="shared" si="58"/>
        <v>85.922184432389528</v>
      </c>
      <c r="F86" s="1">
        <f t="shared" si="59"/>
        <v>11.456291257651939</v>
      </c>
      <c r="G86" s="1">
        <f t="shared" si="60"/>
        <v>6895.2595893379712</v>
      </c>
      <c r="N86" s="15"/>
      <c r="O86" s="1">
        <f t="shared" si="62"/>
        <v>2.8183979755410746</v>
      </c>
      <c r="P86" s="1">
        <f t="shared" si="62"/>
        <v>-19.821645959397717</v>
      </c>
      <c r="Q86" s="1">
        <f t="shared" si="62"/>
        <v>-28.582851785350385</v>
      </c>
      <c r="R86" s="1">
        <f t="shared" si="62"/>
        <v>-18.373310758091673</v>
      </c>
      <c r="S86" s="1">
        <f t="shared" si="62"/>
        <v>12.755511783146099</v>
      </c>
      <c r="T86" s="1">
        <f t="shared" si="62"/>
        <v>-15.315198802771684</v>
      </c>
      <c r="U86" s="1">
        <f t="shared" si="62"/>
        <v>-67.520554159919655</v>
      </c>
      <c r="Y86" s="1">
        <f t="shared" ref="Y86:Y96" si="65">S69</f>
        <v>26.47051059721764</v>
      </c>
      <c r="Z86" s="1">
        <f t="shared" ref="Z86:Z96" si="66">S100</f>
        <v>91.696538513342674</v>
      </c>
      <c r="AA86" s="1">
        <f t="shared" si="63"/>
        <v>12.872730845801367</v>
      </c>
      <c r="AB86" s="1">
        <f t="shared" ref="AB86:AB96" si="67">S85</f>
        <v>7.9362844305509652</v>
      </c>
      <c r="AC86" s="1">
        <f t="shared" ref="AC86:AC96" si="68">S115</f>
        <v>27.492095714064213</v>
      </c>
      <c r="AD86" s="1">
        <f t="shared" si="64"/>
        <v>3.5403499318442968</v>
      </c>
    </row>
    <row r="87" spans="1:30">
      <c r="A87" s="1">
        <v>71</v>
      </c>
      <c r="B87" s="1">
        <f t="shared" si="55"/>
        <v>-4.0168242310556543</v>
      </c>
      <c r="C87" s="1">
        <f t="shared" si="56"/>
        <v>-7.0106808305810633E-2</v>
      </c>
      <c r="D87" s="1">
        <f t="shared" si="57"/>
        <v>1.5060593586328901</v>
      </c>
      <c r="E87" s="1">
        <f t="shared" si="58"/>
        <v>86.290844945844242</v>
      </c>
      <c r="F87" s="1">
        <f t="shared" si="59"/>
        <v>11.505445992779233</v>
      </c>
      <c r="G87" s="1">
        <f t="shared" si="60"/>
        <v>6970.5345539144355</v>
      </c>
      <c r="N87" s="15"/>
      <c r="O87" s="1">
        <f t="shared" si="62"/>
        <v>26.411135580058652</v>
      </c>
      <c r="P87" s="1">
        <f t="shared" si="62"/>
        <v>-6.2424531433239281</v>
      </c>
      <c r="Q87" s="1">
        <f t="shared" si="62"/>
        <v>-18.171458796835925</v>
      </c>
      <c r="R87" s="1">
        <f t="shared" si="62"/>
        <v>-2.6856866296967232</v>
      </c>
      <c r="S87" s="1">
        <f t="shared" si="62"/>
        <v>43.944263345535319</v>
      </c>
      <c r="T87" s="1">
        <f t="shared" si="62"/>
        <v>-0.91853624175397874</v>
      </c>
      <c r="U87" s="1">
        <f t="shared" si="62"/>
        <v>13.031723346839726</v>
      </c>
      <c r="Y87" s="1">
        <f t="shared" si="65"/>
        <v>63.932808949812774</v>
      </c>
      <c r="Z87" s="1">
        <f t="shared" si="66"/>
        <v>221.46974674333993</v>
      </c>
      <c r="AA87" s="1">
        <f t="shared" si="63"/>
        <v>23.296686598679617</v>
      </c>
      <c r="AB87" s="1">
        <f t="shared" si="67"/>
        <v>12.755511783146099</v>
      </c>
      <c r="AC87" s="1">
        <f t="shared" si="68"/>
        <v>44.186388969905067</v>
      </c>
      <c r="AD87" s="1">
        <f t="shared" si="64"/>
        <v>3.9174675558231948</v>
      </c>
    </row>
    <row r="88" spans="1:30">
      <c r="A88" s="1">
        <v>72</v>
      </c>
      <c r="B88" s="1">
        <f t="shared" si="55"/>
        <v>-3.6185418445773894</v>
      </c>
      <c r="C88" s="1">
        <f t="shared" si="56"/>
        <v>-6.3155469309064363E-2</v>
      </c>
      <c r="D88" s="1">
        <f t="shared" si="57"/>
        <v>1.5125040068719018</v>
      </c>
      <c r="E88" s="1">
        <f t="shared" si="58"/>
        <v>86.660096090386034</v>
      </c>
      <c r="F88" s="1">
        <f t="shared" si="59"/>
        <v>11.554679478718137</v>
      </c>
      <c r="G88" s="1">
        <f t="shared" si="60"/>
        <v>7045.9272721316465</v>
      </c>
      <c r="N88" s="15"/>
      <c r="O88" s="1">
        <f t="shared" si="62"/>
        <v>38.367717824179486</v>
      </c>
      <c r="P88" s="1">
        <f t="shared" si="62"/>
        <v>-10.884367700822168</v>
      </c>
      <c r="Q88" s="1">
        <f t="shared" si="62"/>
        <v>-26.707408810456929</v>
      </c>
      <c r="R88" s="1">
        <f t="shared" si="62"/>
        <v>-1.0163663859336793</v>
      </c>
      <c r="S88" s="1">
        <f t="shared" si="62"/>
        <v>-11.03468094390405</v>
      </c>
      <c r="T88" s="1">
        <f t="shared" si="62"/>
        <v>-7.6857278075766926</v>
      </c>
      <c r="U88" s="1">
        <f t="shared" si="62"/>
        <v>-4.6521758181002797</v>
      </c>
      <c r="Y88" s="1">
        <f t="shared" si="65"/>
        <v>26.83315226220202</v>
      </c>
      <c r="Z88" s="1">
        <f t="shared" si="66"/>
        <v>92.952766090731316</v>
      </c>
      <c r="AA88" s="1">
        <f t="shared" si="63"/>
        <v>6.209780673061009</v>
      </c>
      <c r="AB88" s="1">
        <f t="shared" si="67"/>
        <v>43.944263345535319</v>
      </c>
      <c r="AC88" s="1">
        <f t="shared" si="68"/>
        <v>152.22739363130773</v>
      </c>
      <c r="AD88" s="1">
        <f t="shared" si="64"/>
        <v>10.588979119406099</v>
      </c>
    </row>
    <row r="89" spans="1:30">
      <c r="A89" s="1">
        <v>73</v>
      </c>
      <c r="B89" s="1">
        <f t="shared" si="55"/>
        <v>-3.219187206056068</v>
      </c>
      <c r="C89" s="1">
        <f t="shared" si="56"/>
        <v>-5.6185415983755531E-2</v>
      </c>
      <c r="D89" s="1">
        <f t="shared" si="57"/>
        <v>1.5189578898951135</v>
      </c>
      <c r="E89" s="1">
        <f t="shared" si="58"/>
        <v>87.029876349087203</v>
      </c>
      <c r="F89" s="1">
        <f t="shared" si="59"/>
        <v>11.603983513211627</v>
      </c>
      <c r="G89" s="1">
        <f t="shared" si="60"/>
        <v>7121.4094382591375</v>
      </c>
      <c r="N89" s="15"/>
      <c r="O89" s="1">
        <f t="shared" si="62"/>
        <v>32.846499571340168</v>
      </c>
      <c r="P89" s="1">
        <f t="shared" si="62"/>
        <v>-27.487342235094655</v>
      </c>
      <c r="Q89" s="1">
        <f t="shared" si="62"/>
        <v>-45.636756398602451</v>
      </c>
      <c r="R89" s="1">
        <f t="shared" si="62"/>
        <v>-12.838238530371731</v>
      </c>
      <c r="S89" s="1">
        <f t="shared" si="62"/>
        <v>-34.944316138624345</v>
      </c>
      <c r="T89" s="1">
        <f t="shared" si="62"/>
        <v>-27.45885356825147</v>
      </c>
      <c r="U89" s="1">
        <f t="shared" si="62"/>
        <v>-15.584273905164006</v>
      </c>
      <c r="Y89" s="1">
        <f t="shared" si="65"/>
        <v>-31.577202943904012</v>
      </c>
      <c r="Z89" s="1">
        <f t="shared" si="66"/>
        <v>109.38663971951054</v>
      </c>
      <c r="AA89" s="1">
        <f t="shared" si="63"/>
        <v>-5.7522743718939715</v>
      </c>
      <c r="AB89" s="1">
        <f t="shared" si="67"/>
        <v>-11.03468094390405</v>
      </c>
      <c r="AC89" s="1">
        <f t="shared" si="68"/>
        <v>38.225256080307823</v>
      </c>
      <c r="AD89" s="1">
        <f t="shared" si="64"/>
        <v>-2.088283705483085</v>
      </c>
    </row>
    <row r="90" spans="1:30">
      <c r="A90" s="1">
        <v>74</v>
      </c>
      <c r="B90" s="1">
        <f t="shared" si="55"/>
        <v>-2.818878652889822</v>
      </c>
      <c r="C90" s="1">
        <f t="shared" si="56"/>
        <v>-4.9198713707109765E-2</v>
      </c>
      <c r="D90" s="1">
        <f t="shared" si="57"/>
        <v>1.5254199474812795</v>
      </c>
      <c r="E90" s="1">
        <f t="shared" si="58"/>
        <v>87.400124975745001</v>
      </c>
      <c r="F90" s="1">
        <f t="shared" si="59"/>
        <v>11.653349996766002</v>
      </c>
      <c r="G90" s="1">
        <f t="shared" si="60"/>
        <v>7196.9528140521097</v>
      </c>
      <c r="N90" s="15"/>
      <c r="O90" s="1">
        <f t="shared" si="62"/>
        <v>46.916213401502397</v>
      </c>
      <c r="P90" s="1">
        <f t="shared" si="62"/>
        <v>-20.555589616625792</v>
      </c>
      <c r="Q90" s="1">
        <f t="shared" si="62"/>
        <v>-39.715672830448739</v>
      </c>
      <c r="R90" s="1">
        <f t="shared" si="62"/>
        <v>-1.8144841186562342</v>
      </c>
      <c r="S90" s="1">
        <f t="shared" si="62"/>
        <v>-33.771194636585506</v>
      </c>
      <c r="T90" s="1">
        <f t="shared" si="62"/>
        <v>-25.159178624405211</v>
      </c>
      <c r="U90" s="1">
        <f t="shared" si="62"/>
        <v>-19.303704501694181</v>
      </c>
      <c r="Y90" s="1">
        <f t="shared" si="65"/>
        <v>-28.570578721957645</v>
      </c>
      <c r="Z90" s="1">
        <f t="shared" si="66"/>
        <v>98.971387896153843</v>
      </c>
      <c r="AA90" s="1">
        <f t="shared" si="63"/>
        <v>-4.7714828077481446</v>
      </c>
      <c r="AB90" s="1">
        <f t="shared" si="67"/>
        <v>-34.944316138624345</v>
      </c>
      <c r="AC90" s="1">
        <f t="shared" si="68"/>
        <v>121.05066197569289</v>
      </c>
      <c r="AD90" s="1">
        <f t="shared" si="64"/>
        <v>-5.7744738735389634</v>
      </c>
    </row>
    <row r="91" spans="1:30">
      <c r="A91" s="1">
        <v>75</v>
      </c>
      <c r="B91" s="1">
        <f t="shared" si="55"/>
        <v>-2.4177348051423611</v>
      </c>
      <c r="C91" s="1">
        <f t="shared" si="56"/>
        <v>-4.2197432789797734E-2</v>
      </c>
      <c r="D91" s="1">
        <f t="shared" si="57"/>
        <v>1.5318891314069454</v>
      </c>
      <c r="E91" s="1">
        <f t="shared" si="58"/>
        <v>87.770781911579533</v>
      </c>
      <c r="F91" s="1">
        <f t="shared" si="59"/>
        <v>11.702770921543937</v>
      </c>
      <c r="G91" s="1">
        <f t="shared" si="60"/>
        <v>7272.529250808816</v>
      </c>
      <c r="N91" s="15"/>
      <c r="O91" s="1">
        <f t="shared" si="62"/>
        <v>65.0120407356588</v>
      </c>
      <c r="P91" s="1">
        <f t="shared" si="62"/>
        <v>3.5634666775969586</v>
      </c>
      <c r="Q91" s="1">
        <f t="shared" si="62"/>
        <v>-13.714348831392803</v>
      </c>
      <c r="R91" s="1">
        <f t="shared" si="62"/>
        <v>20.988203275179785</v>
      </c>
      <c r="S91" s="1">
        <f t="shared" si="62"/>
        <v>-12.962851722173204</v>
      </c>
      <c r="T91" s="1">
        <f t="shared" si="62"/>
        <v>-1.4447083248453509</v>
      </c>
      <c r="U91" s="1">
        <f t="shared" si="62"/>
        <v>9.1014212733455224</v>
      </c>
      <c r="Y91" s="1">
        <f t="shared" si="65"/>
        <v>-27.38067655325214</v>
      </c>
      <c r="Z91" s="1">
        <f t="shared" si="66"/>
        <v>94.849445871685177</v>
      </c>
      <c r="AA91" s="1">
        <f t="shared" si="63"/>
        <v>-4.5011320333664413</v>
      </c>
      <c r="AB91" s="1">
        <f t="shared" si="67"/>
        <v>-33.771194636585506</v>
      </c>
      <c r="AC91" s="1">
        <f t="shared" si="68"/>
        <v>116.98684988572732</v>
      </c>
      <c r="AD91" s="1">
        <f t="shared" si="64"/>
        <v>-5.4939582108073024</v>
      </c>
    </row>
    <row r="92" spans="1:30">
      <c r="A92" s="1">
        <v>76</v>
      </c>
      <c r="B92" s="1">
        <f t="shared" si="55"/>
        <v>-2.0158745303931251</v>
      </c>
      <c r="C92" s="1">
        <f t="shared" si="56"/>
        <v>-3.5183647862454537E-2</v>
      </c>
      <c r="D92" s="1">
        <f t="shared" si="57"/>
        <v>1.538364403977889</v>
      </c>
      <c r="E92" s="1">
        <f t="shared" si="58"/>
        <v>88.141787701091431</v>
      </c>
      <c r="F92" s="1">
        <f t="shared" si="59"/>
        <v>11.752238360145524</v>
      </c>
      <c r="G92" s="1">
        <f t="shared" si="60"/>
        <v>7348.1107111296405</v>
      </c>
      <c r="N92" s="15"/>
      <c r="O92" s="1">
        <f t="shared" si="62"/>
        <v>46.08041482034082</v>
      </c>
      <c r="P92" s="1">
        <f t="shared" si="62"/>
        <v>6.7330184859370847</v>
      </c>
      <c r="Q92" s="1">
        <f t="shared" si="62"/>
        <v>-5.4354125497949708</v>
      </c>
      <c r="R92" s="1">
        <f t="shared" si="62"/>
        <v>15.597354611617297</v>
      </c>
      <c r="S92" s="1">
        <f t="shared" si="62"/>
        <v>2.5808990699385959</v>
      </c>
      <c r="T92" s="1">
        <f t="shared" si="62"/>
        <v>7.8792689482313563</v>
      </c>
      <c r="U92" s="1">
        <f t="shared" si="62"/>
        <v>15.490236020888839</v>
      </c>
      <c r="Y92" s="1">
        <f t="shared" si="65"/>
        <v>-15.087118638839835</v>
      </c>
      <c r="Z92" s="1">
        <f t="shared" si="66"/>
        <v>52.26331204457999</v>
      </c>
      <c r="AA92" s="1">
        <f t="shared" si="63"/>
        <v>-2.8368778079955015</v>
      </c>
      <c r="AB92" s="1">
        <f t="shared" si="67"/>
        <v>-12.962851722173204</v>
      </c>
      <c r="AC92" s="1">
        <f t="shared" si="68"/>
        <v>44.904635587571413</v>
      </c>
      <c r="AD92" s="1">
        <f t="shared" si="64"/>
        <v>-2.4472202909392902</v>
      </c>
    </row>
    <row r="93" spans="1:30">
      <c r="A93" s="1">
        <v>77</v>
      </c>
      <c r="B93" s="1">
        <f t="shared" si="55"/>
        <v>-1.613416908514419</v>
      </c>
      <c r="C93" s="1">
        <f t="shared" si="56"/>
        <v>-2.8159437260924746E-2</v>
      </c>
      <c r="D93" s="1">
        <f t="shared" si="57"/>
        <v>1.544844736547907</v>
      </c>
      <c r="E93" s="1">
        <f t="shared" si="58"/>
        <v>88.513083407194628</v>
      </c>
      <c r="F93" s="1">
        <f t="shared" si="59"/>
        <v>11.801744454292619</v>
      </c>
      <c r="G93" s="1">
        <f t="shared" si="60"/>
        <v>7423.6692903357389</v>
      </c>
      <c r="N93" s="15"/>
      <c r="O93" s="1">
        <f t="shared" si="62"/>
        <v>34.921043712963218</v>
      </c>
      <c r="P93" s="1">
        <f t="shared" si="62"/>
        <v>11.270370230436848</v>
      </c>
      <c r="Q93" s="1">
        <f t="shared" si="62"/>
        <v>3.2565243167052813</v>
      </c>
      <c r="R93" s="1">
        <f t="shared" si="62"/>
        <v>15.146209285650533</v>
      </c>
      <c r="S93" s="1">
        <f t="shared" si="62"/>
        <v>15.377046104094726</v>
      </c>
      <c r="T93" s="1">
        <f t="shared" si="62"/>
        <v>13.85385409092919</v>
      </c>
      <c r="U93" s="1">
        <f t="shared" si="62"/>
        <v>14.154517029636017</v>
      </c>
      <c r="Y93" s="1">
        <f t="shared" si="65"/>
        <v>-3.8092524300614059</v>
      </c>
      <c r="Z93" s="1">
        <f t="shared" si="66"/>
        <v>13.195637495443133</v>
      </c>
      <c r="AA93" s="1">
        <f t="shared" si="63"/>
        <v>-0.97288558392544155</v>
      </c>
      <c r="AB93" s="1">
        <f t="shared" si="67"/>
        <v>2.5808990699385959</v>
      </c>
      <c r="AC93" s="1">
        <f t="shared" si="68"/>
        <v>8.9404966366818179</v>
      </c>
      <c r="AD93" s="1">
        <f t="shared" si="64"/>
        <v>0.67009967981607521</v>
      </c>
    </row>
    <row r="94" spans="1:30">
      <c r="A94" s="1">
        <v>78</v>
      </c>
      <c r="B94" s="1">
        <f t="shared" si="55"/>
        <v>-1.2104811963853104</v>
      </c>
      <c r="C94" s="1">
        <f t="shared" si="56"/>
        <v>-2.1126882410403749E-2</v>
      </c>
      <c r="D94" s="1">
        <f t="shared" si="57"/>
        <v>1.5513291080268929</v>
      </c>
      <c r="E94" s="1">
        <f t="shared" si="58"/>
        <v>88.884610525735525</v>
      </c>
      <c r="F94" s="1">
        <f t="shared" si="59"/>
        <v>11.851281403431402</v>
      </c>
      <c r="G94" s="1">
        <f t="shared" si="60"/>
        <v>7499.1772375062919</v>
      </c>
      <c r="N94" s="15"/>
      <c r="O94" s="1">
        <f t="shared" si="62"/>
        <v>24.107253419805335</v>
      </c>
      <c r="P94" s="1">
        <f t="shared" si="62"/>
        <v>13.260887220632185</v>
      </c>
      <c r="Q94" s="1">
        <f t="shared" si="62"/>
        <v>8.613168527965323</v>
      </c>
      <c r="R94" s="1">
        <f t="shared" si="62"/>
        <v>13.019929317630632</v>
      </c>
      <c r="S94" s="1">
        <f t="shared" si="62"/>
        <v>26.083240374588854</v>
      </c>
      <c r="T94" s="1">
        <f t="shared" si="62"/>
        <v>16.026547134630619</v>
      </c>
      <c r="U94" s="1">
        <f t="shared" si="62"/>
        <v>16.29155267313422</v>
      </c>
      <c r="Y94" s="1">
        <f t="shared" si="65"/>
        <v>2.8257265207613878</v>
      </c>
      <c r="Z94" s="1">
        <f t="shared" si="66"/>
        <v>9.7886038045071118</v>
      </c>
      <c r="AA94" s="1">
        <f t="shared" si="63"/>
        <v>1.0513805419367617</v>
      </c>
      <c r="AB94" s="1">
        <f t="shared" si="67"/>
        <v>15.377046104094726</v>
      </c>
      <c r="AC94" s="1">
        <f t="shared" si="68"/>
        <v>53.267650245242258</v>
      </c>
      <c r="AD94" s="1">
        <f t="shared" si="64"/>
        <v>6.0016856458912473</v>
      </c>
    </row>
    <row r="95" spans="1:30">
      <c r="A95" s="1">
        <v>79</v>
      </c>
      <c r="B95" s="1">
        <f t="shared" si="55"/>
        <v>-0.8071867925533891</v>
      </c>
      <c r="C95" s="1">
        <f t="shared" si="56"/>
        <v>-1.4088067208669086E-2</v>
      </c>
      <c r="D95" s="1">
        <f t="shared" si="57"/>
        <v>1.5578165033800788</v>
      </c>
      <c r="E95" s="1">
        <f t="shared" si="58"/>
        <v>89.256310899505863</v>
      </c>
      <c r="F95" s="1">
        <f t="shared" si="59"/>
        <v>11.900841453267448</v>
      </c>
      <c r="G95" s="1">
        <f t="shared" si="60"/>
        <v>7574.6069760943183</v>
      </c>
      <c r="N95" s="15"/>
      <c r="O95" s="1">
        <f t="shared" si="62"/>
        <v>23.414043147249419</v>
      </c>
      <c r="P95" s="1">
        <f t="shared" si="62"/>
        <v>16.507158331594571</v>
      </c>
      <c r="Q95" s="1">
        <f t="shared" si="62"/>
        <v>12.925413572953138</v>
      </c>
      <c r="R95" s="1">
        <f t="shared" si="62"/>
        <v>15.062526704885633</v>
      </c>
      <c r="S95" s="1">
        <f t="shared" si="62"/>
        <v>28.887094214303904</v>
      </c>
      <c r="T95" s="1">
        <f t="shared" si="62"/>
        <v>18.878611767252647</v>
      </c>
      <c r="U95" s="1">
        <f t="shared" si="62"/>
        <v>18.91522562591831</v>
      </c>
      <c r="Y95" s="1">
        <f t="shared" si="65"/>
        <v>19.128063541255528</v>
      </c>
      <c r="Z95" s="1">
        <f t="shared" si="66"/>
        <v>66.261555807720868</v>
      </c>
      <c r="AA95" s="1">
        <f t="shared" si="63"/>
        <v>11.89977599457729</v>
      </c>
      <c r="AB95" s="1">
        <f t="shared" si="67"/>
        <v>26.083240374588854</v>
      </c>
      <c r="AC95" s="1">
        <f t="shared" si="68"/>
        <v>90.354995109639546</v>
      </c>
      <c r="AD95" s="1">
        <f t="shared" si="64"/>
        <v>16.960530691102242</v>
      </c>
    </row>
    <row r="96" spans="1:30">
      <c r="A96" s="1">
        <v>80</v>
      </c>
      <c r="B96" s="1">
        <f t="shared" si="55"/>
        <v>-0.40365320185433734</v>
      </c>
      <c r="C96" s="1">
        <f t="shared" si="56"/>
        <v>-7.0450774085754671E-3</v>
      </c>
      <c r="D96" s="1">
        <f t="shared" si="57"/>
        <v>1.5643059121202756</v>
      </c>
      <c r="E96" s="1">
        <f t="shared" si="58"/>
        <v>89.628126631854443</v>
      </c>
      <c r="F96" s="1">
        <f t="shared" si="59"/>
        <v>11.950416884247259</v>
      </c>
      <c r="G96" s="1">
        <f t="shared" si="60"/>
        <v>7649.9311240826046</v>
      </c>
      <c r="N96" s="15"/>
      <c r="Y96" s="1">
        <f t="shared" si="65"/>
        <v>26.217250630970568</v>
      </c>
      <c r="Z96" s="1">
        <f t="shared" si="66"/>
        <v>90.819220255216464</v>
      </c>
      <c r="AA96" s="1">
        <f t="shared" si="63"/>
        <v>21.680153910093285</v>
      </c>
      <c r="AB96" s="1">
        <f t="shared" si="67"/>
        <v>28.887094214303904</v>
      </c>
      <c r="AC96" s="1">
        <f t="shared" si="68"/>
        <v>100.06782972440665</v>
      </c>
      <c r="AD96" s="1">
        <f t="shared" si="64"/>
        <v>24.427267370482948</v>
      </c>
    </row>
    <row r="97" spans="1:30">
      <c r="A97" s="1">
        <v>81</v>
      </c>
      <c r="B97" s="1">
        <f t="shared" si="55"/>
        <v>1.5081837688446508E-14</v>
      </c>
      <c r="C97" s="1">
        <f t="shared" si="56"/>
        <v>2.632277249147623E-16</v>
      </c>
      <c r="D97" s="1">
        <f t="shared" si="57"/>
        <v>1.5707963267948968</v>
      </c>
      <c r="E97" s="1">
        <f t="shared" si="58"/>
        <v>90.000000000000014</v>
      </c>
      <c r="F97" s="1">
        <f t="shared" si="59"/>
        <v>12.000000000000002</v>
      </c>
      <c r="G97" s="1">
        <f t="shared" si="60"/>
        <v>7725.1225136423227</v>
      </c>
      <c r="N97" s="16" t="s">
        <v>52</v>
      </c>
      <c r="O97" s="13" t="s">
        <v>38</v>
      </c>
      <c r="P97" s="13" t="s">
        <v>40</v>
      </c>
      <c r="Q97" s="11" t="s">
        <v>41</v>
      </c>
      <c r="R97" s="13" t="s">
        <v>42</v>
      </c>
      <c r="S97" s="13" t="s">
        <v>43</v>
      </c>
      <c r="T97" s="13" t="s">
        <v>44</v>
      </c>
      <c r="U97" s="13" t="s">
        <v>45</v>
      </c>
    </row>
    <row r="98" spans="1:30">
      <c r="A98" s="1">
        <v>82</v>
      </c>
      <c r="B98" s="1">
        <f t="shared" si="55"/>
        <v>0.40365320185430503</v>
      </c>
      <c r="C98" s="1">
        <f t="shared" si="56"/>
        <v>7.0450774085749034E-3</v>
      </c>
      <c r="D98" s="1">
        <f t="shared" si="57"/>
        <v>1.5772867414695171</v>
      </c>
      <c r="E98" s="1">
        <f t="shared" si="58"/>
        <v>90.371873368145529</v>
      </c>
      <c r="F98" s="1">
        <f t="shared" si="59"/>
        <v>12.049583115752737</v>
      </c>
      <c r="G98" s="1">
        <f t="shared" si="60"/>
        <v>7800.1542102585299</v>
      </c>
      <c r="N98" s="16"/>
      <c r="O98" s="13" t="s">
        <v>39</v>
      </c>
      <c r="P98" s="13" t="s">
        <v>39</v>
      </c>
      <c r="Q98" s="13" t="s">
        <v>39</v>
      </c>
      <c r="R98" s="13" t="s">
        <v>39</v>
      </c>
      <c r="S98" s="13" t="s">
        <v>39</v>
      </c>
      <c r="T98" s="13" t="s">
        <v>39</v>
      </c>
      <c r="U98" s="13" t="s">
        <v>39</v>
      </c>
      <c r="Y98" s="52" t="s">
        <v>64</v>
      </c>
      <c r="Z98" s="52"/>
      <c r="AA98" s="52"/>
      <c r="AB98" s="52"/>
      <c r="AC98" s="52"/>
      <c r="AD98" s="52"/>
    </row>
    <row r="99" spans="1:30">
      <c r="A99" s="1">
        <v>83</v>
      </c>
      <c r="B99" s="1">
        <f t="shared" si="55"/>
        <v>0.80718679255339854</v>
      </c>
      <c r="C99" s="1">
        <f t="shared" si="56"/>
        <v>1.4088067208669251E-2</v>
      </c>
      <c r="D99" s="1">
        <f t="shared" si="57"/>
        <v>1.5837761502097145</v>
      </c>
      <c r="E99" s="1">
        <f t="shared" si="58"/>
        <v>90.743689100494151</v>
      </c>
      <c r="F99" s="1">
        <f t="shared" si="59"/>
        <v>12.099158546732554</v>
      </c>
      <c r="G99" s="1">
        <f t="shared" si="60"/>
        <v>7874.9995312885048</v>
      </c>
      <c r="N99" s="15"/>
      <c r="O99" s="1">
        <f>SQRT(((O37)^2)/12)</f>
        <v>63.438794420066124</v>
      </c>
      <c r="P99" s="1">
        <f t="shared" ref="P99:U99" si="69">SQRT(((P37)^2)/12)</f>
        <v>29.172629163301806</v>
      </c>
      <c r="Q99" s="1">
        <f t="shared" si="69"/>
        <v>14.547639062126139</v>
      </c>
      <c r="R99" s="1">
        <f t="shared" si="69"/>
        <v>28.532227510328152</v>
      </c>
      <c r="S99" s="1">
        <f t="shared" si="69"/>
        <v>62.174386472749042</v>
      </c>
      <c r="T99" s="1">
        <f t="shared" si="69"/>
        <v>37.840334302551675</v>
      </c>
      <c r="U99" s="1">
        <f t="shared" si="69"/>
        <v>49.737427405721043</v>
      </c>
      <c r="Y99" s="53" t="s">
        <v>55</v>
      </c>
      <c r="Z99" s="53"/>
      <c r="AA99" s="53"/>
      <c r="AB99" s="53" t="s">
        <v>46</v>
      </c>
      <c r="AC99" s="53"/>
      <c r="AD99" s="53"/>
    </row>
    <row r="100" spans="1:30">
      <c r="A100" s="1">
        <v>84</v>
      </c>
      <c r="B100" s="1">
        <f t="shared" si="55"/>
        <v>1.2104811963852782</v>
      </c>
      <c r="C100" s="1">
        <f t="shared" si="56"/>
        <v>2.1126882410403187E-2</v>
      </c>
      <c r="D100" s="1">
        <f t="shared" si="57"/>
        <v>1.5902635455628997</v>
      </c>
      <c r="E100" s="1">
        <f t="shared" si="58"/>
        <v>91.115389474264447</v>
      </c>
      <c r="F100" s="1">
        <f t="shared" si="59"/>
        <v>12.148718596568592</v>
      </c>
      <c r="G100" s="1">
        <f t="shared" si="60"/>
        <v>7949.6320639200303</v>
      </c>
      <c r="N100" s="15"/>
      <c r="O100" s="1">
        <f t="shared" ref="O100:U100" si="70">SQRT(((O38)^2)/12)</f>
        <v>142.26102065476687</v>
      </c>
      <c r="P100" s="1">
        <f t="shared" si="70"/>
        <v>77.249888263938516</v>
      </c>
      <c r="Q100" s="1">
        <f t="shared" si="70"/>
        <v>54.030942901116738</v>
      </c>
      <c r="R100" s="1">
        <f t="shared" si="70"/>
        <v>85.433086252380306</v>
      </c>
      <c r="S100" s="1">
        <f t="shared" si="70"/>
        <v>91.696538513342674</v>
      </c>
      <c r="T100" s="1">
        <f t="shared" si="70"/>
        <v>86.857280138207088</v>
      </c>
      <c r="U100" s="1">
        <f t="shared" si="70"/>
        <v>98.366177491918762</v>
      </c>
      <c r="Y100" s="14" t="s">
        <v>57</v>
      </c>
      <c r="Z100" s="14" t="s">
        <v>58</v>
      </c>
      <c r="AA100" s="14" t="s">
        <v>59</v>
      </c>
      <c r="AB100" s="14" t="s">
        <v>57</v>
      </c>
      <c r="AC100" s="14" t="s">
        <v>58</v>
      </c>
      <c r="AD100" s="14" t="s">
        <v>60</v>
      </c>
    </row>
    <row r="101" spans="1:30">
      <c r="A101" s="1">
        <v>85</v>
      </c>
      <c r="B101" s="1">
        <f t="shared" si="55"/>
        <v>1.6134169085144077</v>
      </c>
      <c r="C101" s="1">
        <f t="shared" si="56"/>
        <v>2.8159437260924548E-2</v>
      </c>
      <c r="D101" s="1">
        <f t="shared" si="57"/>
        <v>1.5967479170418861</v>
      </c>
      <c r="E101" s="1">
        <f t="shared" si="58"/>
        <v>91.486916592805372</v>
      </c>
      <c r="F101" s="1">
        <f t="shared" si="59"/>
        <v>12.198255545707381</v>
      </c>
      <c r="G101" s="1">
        <f t="shared" si="60"/>
        <v>8024.0256824992284</v>
      </c>
      <c r="N101" s="15"/>
      <c r="O101" s="1">
        <f t="shared" ref="O101:U101" si="71">SQRT(((O39)^2)/12)</f>
        <v>187.04657475260768</v>
      </c>
      <c r="P101" s="1">
        <f t="shared" si="71"/>
        <v>108.61916199079648</v>
      </c>
      <c r="Q101" s="1">
        <f t="shared" si="71"/>
        <v>78.269454738559546</v>
      </c>
      <c r="R101" s="1">
        <f t="shared" si="71"/>
        <v>113.63634230090163</v>
      </c>
      <c r="S101" s="1">
        <f t="shared" si="71"/>
        <v>221.46974674333993</v>
      </c>
      <c r="T101" s="1">
        <f t="shared" si="71"/>
        <v>124.22995286459766</v>
      </c>
      <c r="U101" s="1">
        <f t="shared" si="71"/>
        <v>56.614702946939062</v>
      </c>
      <c r="Y101" s="1">
        <f>T68</f>
        <v>10.923563597901818</v>
      </c>
      <c r="Z101" s="1">
        <f>T99</f>
        <v>37.840334302551675</v>
      </c>
      <c r="AA101" s="1">
        <f t="shared" ref="AA101:AA112" si="72">T132</f>
        <v>7.6303927480267637</v>
      </c>
      <c r="AB101" s="1">
        <f>T84</f>
        <v>5.9761051812351411</v>
      </c>
      <c r="AC101" s="1">
        <f>T114</f>
        <v>20.701835610549757</v>
      </c>
      <c r="AD101" s="1">
        <f t="shared" ref="AD101:AD112" si="73">T148</f>
        <v>4.0350173096884356</v>
      </c>
    </row>
    <row r="102" spans="1:30">
      <c r="A102" s="1">
        <v>86</v>
      </c>
      <c r="B102" s="1">
        <f t="shared" si="55"/>
        <v>2.0158745303931136</v>
      </c>
      <c r="C102" s="1">
        <f t="shared" si="56"/>
        <v>3.5183647862454336E-2</v>
      </c>
      <c r="D102" s="1">
        <f t="shared" si="57"/>
        <v>1.6032282496119039</v>
      </c>
      <c r="E102" s="1">
        <f t="shared" si="58"/>
        <v>91.858212298908555</v>
      </c>
      <c r="F102" s="1">
        <f t="shared" si="59"/>
        <v>12.247761639854474</v>
      </c>
      <c r="G102" s="1">
        <f t="shared" si="60"/>
        <v>8098.1545651986071</v>
      </c>
      <c r="N102" s="15"/>
      <c r="O102" s="1">
        <f t="shared" ref="O102:U102" si="74">SQRT(((O40)^2)/12)</f>
        <v>32.216229879926978</v>
      </c>
      <c r="P102" s="1">
        <f t="shared" si="74"/>
        <v>80.899119556786587</v>
      </c>
      <c r="Q102" s="1">
        <f t="shared" si="74"/>
        <v>122.22240730810491</v>
      </c>
      <c r="R102" s="1">
        <f t="shared" si="74"/>
        <v>68.578118932262711</v>
      </c>
      <c r="S102" s="1">
        <f t="shared" si="74"/>
        <v>92.952766090731316</v>
      </c>
      <c r="T102" s="1">
        <f t="shared" si="74"/>
        <v>62.456530419198934</v>
      </c>
      <c r="U102" s="1">
        <f t="shared" si="74"/>
        <v>14.131413646760533</v>
      </c>
      <c r="Y102" s="1">
        <f t="shared" ref="Y102:Y112" si="75">T69</f>
        <v>25.073537034436299</v>
      </c>
      <c r="Z102" s="1">
        <f t="shared" ref="Z102:Z112" si="76">T100</f>
        <v>86.857280138207088</v>
      </c>
      <c r="AA102" s="1">
        <f t="shared" si="72"/>
        <v>12.193376187857041</v>
      </c>
      <c r="AB102" s="1">
        <f t="shared" ref="AB102:AB112" si="77">T85</f>
        <v>6.5393108677696246</v>
      </c>
      <c r="AC102" s="1">
        <f t="shared" ref="AC102:AC112" si="78">T115</f>
        <v>22.652837338928627</v>
      </c>
      <c r="AD102" s="1">
        <f t="shared" si="73"/>
        <v>2.9171646993767841</v>
      </c>
    </row>
    <row r="103" spans="1:30">
      <c r="A103" s="1">
        <v>87</v>
      </c>
      <c r="B103" s="1">
        <f t="shared" si="55"/>
        <v>2.4177348051423495</v>
      </c>
      <c r="C103" s="1">
        <f t="shared" si="56"/>
        <v>4.2197432789797533E-2</v>
      </c>
      <c r="D103" s="1">
        <f t="shared" si="57"/>
        <v>1.6097035221828477</v>
      </c>
      <c r="E103" s="1">
        <f t="shared" si="58"/>
        <v>92.229218088420467</v>
      </c>
      <c r="F103" s="1">
        <f t="shared" si="59"/>
        <v>12.297229078456063</v>
      </c>
      <c r="G103" s="1">
        <f t="shared" si="60"/>
        <v>8171.9932099986818</v>
      </c>
      <c r="N103" s="15"/>
      <c r="O103" s="1">
        <f t="shared" ref="O103:U103" si="79">SQRT(((O41)^2)/12)</f>
        <v>61.748289644687034</v>
      </c>
      <c r="P103" s="1">
        <f t="shared" si="79"/>
        <v>108.86593937137401</v>
      </c>
      <c r="Q103" s="1">
        <f t="shared" si="79"/>
        <v>163.67856163565088</v>
      </c>
      <c r="R103" s="1">
        <f t="shared" si="79"/>
        <v>74.682180078287317</v>
      </c>
      <c r="S103" s="1">
        <f t="shared" si="79"/>
        <v>109.38663971951054</v>
      </c>
      <c r="T103" s="1">
        <f t="shared" si="79"/>
        <v>97.785525750938291</v>
      </c>
      <c r="U103" s="1">
        <f t="shared" si="79"/>
        <v>87.276993404588708</v>
      </c>
      <c r="Y103" s="1">
        <f t="shared" si="75"/>
        <v>35.862098363894994</v>
      </c>
      <c r="Z103" s="1">
        <f t="shared" si="76"/>
        <v>124.22995286459766</v>
      </c>
      <c r="AA103" s="1">
        <f t="shared" si="72"/>
        <v>13.067908012778302</v>
      </c>
      <c r="AB103" s="1">
        <f t="shared" si="77"/>
        <v>-15.315198802771684</v>
      </c>
      <c r="AC103" s="1">
        <f t="shared" si="78"/>
        <v>53.053404908837202</v>
      </c>
      <c r="AD103" s="1">
        <f t="shared" si="73"/>
        <v>-4.7035975851721039</v>
      </c>
    </row>
    <row r="104" spans="1:30">
      <c r="A104" s="1">
        <v>88</v>
      </c>
      <c r="B104" s="1">
        <f t="shared" si="55"/>
        <v>2.8188786528898104</v>
      </c>
      <c r="C104" s="1">
        <f t="shared" si="56"/>
        <v>4.9198713707109563E-2</v>
      </c>
      <c r="D104" s="1">
        <f t="shared" si="57"/>
        <v>1.6161727061085134</v>
      </c>
      <c r="E104" s="1">
        <f t="shared" si="58"/>
        <v>92.599875024254985</v>
      </c>
      <c r="F104" s="1">
        <f t="shared" si="59"/>
        <v>12.346650003233997</v>
      </c>
      <c r="G104" s="1">
        <f t="shared" si="60"/>
        <v>8245.516449957955</v>
      </c>
      <c r="N104" s="15"/>
      <c r="O104" s="1">
        <f t="shared" ref="O104:U104" si="80">SQRT(((O42)^2)/12)</f>
        <v>135.86288629624011</v>
      </c>
      <c r="P104" s="1">
        <f t="shared" si="80"/>
        <v>73.139672552896556</v>
      </c>
      <c r="Q104" s="1">
        <f t="shared" si="80"/>
        <v>136.01108747050796</v>
      </c>
      <c r="R104" s="1">
        <f t="shared" si="80"/>
        <v>22.39368874904541</v>
      </c>
      <c r="S104" s="1">
        <f t="shared" si="80"/>
        <v>98.971387896153843</v>
      </c>
      <c r="T104" s="1">
        <f t="shared" si="80"/>
        <v>73.040984916071963</v>
      </c>
      <c r="U104" s="1">
        <f t="shared" si="80"/>
        <v>31.906234326088743</v>
      </c>
      <c r="Y104" s="1">
        <f t="shared" si="75"/>
        <v>-18.029647325087279</v>
      </c>
      <c r="Z104" s="1">
        <f t="shared" si="76"/>
        <v>62.456530419198934</v>
      </c>
      <c r="AA104" s="1">
        <f t="shared" si="72"/>
        <v>-4.1724563110366839</v>
      </c>
      <c r="AB104" s="1">
        <f t="shared" si="77"/>
        <v>-0.91853624175397874</v>
      </c>
      <c r="AC104" s="1">
        <f t="shared" si="78"/>
        <v>3.181902878622521</v>
      </c>
      <c r="AD104" s="1">
        <f t="shared" si="73"/>
        <v>-0.22133403415758524</v>
      </c>
    </row>
    <row r="105" spans="1:30">
      <c r="A105" s="1">
        <v>89</v>
      </c>
      <c r="B105" s="1">
        <f t="shared" si="55"/>
        <v>3.2191872060560569</v>
      </c>
      <c r="C105" s="1">
        <f t="shared" si="56"/>
        <v>5.6185415983755337E-2</v>
      </c>
      <c r="D105" s="1">
        <f t="shared" si="57"/>
        <v>1.6226347636946796</v>
      </c>
      <c r="E105" s="1">
        <f t="shared" si="58"/>
        <v>92.970123650912797</v>
      </c>
      <c r="F105" s="1">
        <f t="shared" si="59"/>
        <v>12.396016486788373</v>
      </c>
      <c r="G105" s="1">
        <f t="shared" si="60"/>
        <v>8318.6994677485345</v>
      </c>
      <c r="N105" s="15"/>
      <c r="O105" s="1">
        <f t="shared" ref="O105:U105" si="81">SQRT(((O43)^2)/12)</f>
        <v>184.65993463433415</v>
      </c>
      <c r="P105" s="1">
        <f t="shared" si="81"/>
        <v>49.069247177020117</v>
      </c>
      <c r="Q105" s="1">
        <f t="shared" si="81"/>
        <v>115.44172238419797</v>
      </c>
      <c r="R105" s="1">
        <f t="shared" si="81"/>
        <v>15.851846647963276</v>
      </c>
      <c r="S105" s="1">
        <f t="shared" si="81"/>
        <v>94.849445871685177</v>
      </c>
      <c r="T105" s="1">
        <f t="shared" si="81"/>
        <v>65.016547294299215</v>
      </c>
      <c r="U105" s="1">
        <f t="shared" si="81"/>
        <v>44.732589928418605</v>
      </c>
      <c r="Y105" s="1">
        <f t="shared" si="75"/>
        <v>-28.228249807576656</v>
      </c>
      <c r="Z105" s="1">
        <f t="shared" si="76"/>
        <v>97.785525750938291</v>
      </c>
      <c r="AA105" s="1">
        <f t="shared" si="72"/>
        <v>-5.142210924127812</v>
      </c>
      <c r="AB105" s="1">
        <f t="shared" si="77"/>
        <v>-7.6857278075766926</v>
      </c>
      <c r="AC105" s="1">
        <f t="shared" si="78"/>
        <v>26.624142111735573</v>
      </c>
      <c r="AD105" s="1">
        <f t="shared" si="73"/>
        <v>-1.4545033270044132</v>
      </c>
    </row>
    <row r="106" spans="1:30">
      <c r="A106" s="1">
        <v>90</v>
      </c>
      <c r="B106" s="1">
        <f t="shared" si="55"/>
        <v>3.6185418445773991</v>
      </c>
      <c r="C106" s="1">
        <f t="shared" si="56"/>
        <v>6.315546930906453E-2</v>
      </c>
      <c r="D106" s="1">
        <f t="shared" si="57"/>
        <v>1.6290886467178916</v>
      </c>
      <c r="E106" s="1">
        <f t="shared" si="58"/>
        <v>93.33990390961398</v>
      </c>
      <c r="F106" s="1">
        <f t="shared" si="59"/>
        <v>12.445320521281865</v>
      </c>
      <c r="G106" s="1">
        <f t="shared" si="60"/>
        <v>8391.5178094365983</v>
      </c>
      <c r="N106" s="15"/>
      <c r="O106" s="1">
        <f t="shared" ref="O106:U106" si="82">SQRT(((O44)^2)/12)</f>
        <v>217.84963885878858</v>
      </c>
      <c r="P106" s="1">
        <f t="shared" si="82"/>
        <v>4.9855342163446146</v>
      </c>
      <c r="Q106" s="1">
        <f t="shared" si="82"/>
        <v>54.86657439439896</v>
      </c>
      <c r="R106" s="1">
        <f t="shared" si="82"/>
        <v>65.346592407381223</v>
      </c>
      <c r="S106" s="1">
        <f t="shared" si="82"/>
        <v>52.26331204457999</v>
      </c>
      <c r="T106" s="1">
        <f t="shared" si="82"/>
        <v>12.36329289850832</v>
      </c>
      <c r="U106" s="1">
        <f t="shared" si="82"/>
        <v>24.169571676036764</v>
      </c>
      <c r="Y106" s="1">
        <f t="shared" si="75"/>
        <v>-21.085116151584771</v>
      </c>
      <c r="Z106" s="1">
        <f t="shared" si="76"/>
        <v>73.040984916071963</v>
      </c>
      <c r="AA106" s="1">
        <f t="shared" si="72"/>
        <v>-3.5213591644658813</v>
      </c>
      <c r="AB106" s="1">
        <f t="shared" si="77"/>
        <v>-27.45885356825147</v>
      </c>
      <c r="AC106" s="1">
        <f t="shared" si="78"/>
        <v>95.12025899561101</v>
      </c>
      <c r="AD106" s="1">
        <f t="shared" si="73"/>
        <v>-4.5375171143195336</v>
      </c>
    </row>
    <row r="107" spans="1:30">
      <c r="A107" s="1">
        <v>91</v>
      </c>
      <c r="B107" s="1">
        <f t="shared" si="55"/>
        <v>4.0168242310556428</v>
      </c>
      <c r="C107" s="1">
        <f t="shared" si="56"/>
        <v>7.0106808305810425E-2</v>
      </c>
      <c r="D107" s="1">
        <f t="shared" si="57"/>
        <v>1.6355332949569028</v>
      </c>
      <c r="E107" s="1">
        <f t="shared" si="58"/>
        <v>93.709155054155744</v>
      </c>
      <c r="F107" s="1">
        <f t="shared" si="59"/>
        <v>12.494554007220765</v>
      </c>
      <c r="G107" s="1">
        <f t="shared" si="60"/>
        <v>8463.9473974893663</v>
      </c>
      <c r="N107" s="15"/>
      <c r="O107" s="1">
        <f t="shared" ref="O107:U107" si="83">SQRT(((O45)^2)/12)</f>
        <v>137.49110527323541</v>
      </c>
      <c r="P107" s="1">
        <f t="shared" si="83"/>
        <v>1.1877260797620639</v>
      </c>
      <c r="Q107" s="1">
        <f t="shared" si="83"/>
        <v>40.964955524809731</v>
      </c>
      <c r="R107" s="1">
        <f t="shared" si="83"/>
        <v>31.89468716985483</v>
      </c>
      <c r="S107" s="1">
        <f t="shared" si="83"/>
        <v>13.195637495443133</v>
      </c>
      <c r="T107" s="1">
        <f t="shared" si="83"/>
        <v>5.1584541575480465</v>
      </c>
      <c r="U107" s="1">
        <f t="shared" si="83"/>
        <v>31.523617486701102</v>
      </c>
      <c r="Y107" s="1">
        <f t="shared" si="75"/>
        <v>-18.768660541071842</v>
      </c>
      <c r="Z107" s="1">
        <f t="shared" si="76"/>
        <v>65.016547294299215</v>
      </c>
      <c r="AA107" s="1">
        <f t="shared" si="72"/>
        <v>-3.0853956081214897</v>
      </c>
      <c r="AB107" s="1">
        <f t="shared" si="77"/>
        <v>-25.159178624405211</v>
      </c>
      <c r="AC107" s="1">
        <f t="shared" si="78"/>
        <v>87.153951308341362</v>
      </c>
      <c r="AD107" s="1">
        <f t="shared" si="73"/>
        <v>-4.0929400771323703</v>
      </c>
    </row>
    <row r="108" spans="1:30">
      <c r="A108" s="1">
        <v>92</v>
      </c>
      <c r="B108" s="1">
        <f t="shared" si="55"/>
        <v>4.4139163458240791</v>
      </c>
      <c r="C108" s="1">
        <f t="shared" si="56"/>
        <v>7.7037373142226848E-2</v>
      </c>
      <c r="D108" s="1">
        <f t="shared" si="57"/>
        <v>1.6419676347387808</v>
      </c>
      <c r="E108" s="1">
        <f t="shared" si="58"/>
        <v>94.077815567610472</v>
      </c>
      <c r="F108" s="1">
        <f t="shared" si="59"/>
        <v>12.543708742348064</v>
      </c>
      <c r="G108" s="1">
        <f t="shared" si="60"/>
        <v>8535.9645429922766</v>
      </c>
      <c r="N108" s="15"/>
      <c r="O108" s="1">
        <f t="shared" ref="O108:U108" si="84">SQRT(((O46)^2)/12)</f>
        <v>77.490997487636875</v>
      </c>
      <c r="P108" s="1">
        <f t="shared" si="84"/>
        <v>4.4373387222783922</v>
      </c>
      <c r="Q108" s="1">
        <f t="shared" si="84"/>
        <v>32.198115295501012</v>
      </c>
      <c r="R108" s="1">
        <f t="shared" si="84"/>
        <v>8.9889616089013202</v>
      </c>
      <c r="S108" s="1">
        <f t="shared" si="84"/>
        <v>9.7886038045071118</v>
      </c>
      <c r="T108" s="1">
        <f t="shared" si="84"/>
        <v>4.5121118915354481</v>
      </c>
      <c r="U108" s="1">
        <f t="shared" si="84"/>
        <v>5.5536388631218294</v>
      </c>
      <c r="Y108" s="1">
        <f t="shared" si="75"/>
        <v>-3.5689752415119833</v>
      </c>
      <c r="Z108" s="1">
        <f t="shared" si="76"/>
        <v>12.36329289850832</v>
      </c>
      <c r="AA108" s="1">
        <f t="shared" si="72"/>
        <v>-0.67108550693476221</v>
      </c>
      <c r="AB108" s="1">
        <f t="shared" si="77"/>
        <v>-1.4447083248453509</v>
      </c>
      <c r="AC108" s="1">
        <f t="shared" si="78"/>
        <v>5.0046164414997394</v>
      </c>
      <c r="AD108" s="1">
        <f t="shared" si="73"/>
        <v>-0.27274241832164764</v>
      </c>
    </row>
    <row r="109" spans="1:30">
      <c r="A109" s="1">
        <v>93</v>
      </c>
      <c r="B109" s="1">
        <f t="shared" si="55"/>
        <v>4.80970052191911</v>
      </c>
      <c r="C109" s="1">
        <f t="shared" si="56"/>
        <v>8.3945110142378168E-2</v>
      </c>
      <c r="D109" s="1">
        <f t="shared" si="57"/>
        <v>1.6483905775017611</v>
      </c>
      <c r="E109" s="1">
        <f t="shared" si="58"/>
        <v>94.445823079983342</v>
      </c>
      <c r="F109" s="1">
        <f t="shared" si="59"/>
        <v>12.592776410664445</v>
      </c>
      <c r="G109" s="1">
        <f t="shared" si="60"/>
        <v>8607.545957062639</v>
      </c>
      <c r="N109" s="15"/>
      <c r="O109" s="1">
        <f t="shared" ref="O109:U109" si="85">SQRT(((O47)^2)/12)</f>
        <v>59.41653620616416</v>
      </c>
      <c r="P109" s="1">
        <f t="shared" si="85"/>
        <v>21.843621537232892</v>
      </c>
      <c r="Q109" s="1">
        <f t="shared" si="85"/>
        <v>5.7434517072596867</v>
      </c>
      <c r="R109" s="1">
        <f t="shared" si="85"/>
        <v>21.008918876265007</v>
      </c>
      <c r="S109" s="1">
        <f t="shared" si="85"/>
        <v>66.261555807720868</v>
      </c>
      <c r="T109" s="1">
        <f t="shared" si="85"/>
        <v>31.424148512236609</v>
      </c>
      <c r="U109" s="1">
        <f t="shared" si="85"/>
        <v>32.342154626187387</v>
      </c>
      <c r="Y109" s="1">
        <f t="shared" si="75"/>
        <v>1.4891174482313545</v>
      </c>
      <c r="Z109" s="1">
        <f t="shared" si="76"/>
        <v>5.1584541575480465</v>
      </c>
      <c r="AA109" s="1">
        <f t="shared" si="72"/>
        <v>0.38032157877569978</v>
      </c>
      <c r="AB109" s="1">
        <f t="shared" si="77"/>
        <v>7.8792689482313563</v>
      </c>
      <c r="AC109" s="1">
        <f t="shared" si="78"/>
        <v>27.294588289672998</v>
      </c>
      <c r="AD109" s="1">
        <f t="shared" si="73"/>
        <v>2.0457582634256961</v>
      </c>
    </row>
    <row r="110" spans="1:30">
      <c r="A110" s="1">
        <v>94</v>
      </c>
      <c r="B110" s="1">
        <f t="shared" si="55"/>
        <v>5.2040594799476789</v>
      </c>
      <c r="C110" s="1">
        <f t="shared" si="56"/>
        <v>9.0827972394710826E-2</v>
      </c>
      <c r="D110" s="1">
        <f t="shared" si="57"/>
        <v>1.654801018377047</v>
      </c>
      <c r="E110" s="1">
        <f t="shared" si="58"/>
        <v>94.813114286955368</v>
      </c>
      <c r="F110" s="1">
        <f t="shared" si="59"/>
        <v>12.64174857159405</v>
      </c>
      <c r="G110" s="1">
        <f t="shared" si="60"/>
        <v>8678.6687614483126</v>
      </c>
      <c r="N110" s="15"/>
      <c r="O110" s="1">
        <f t="shared" ref="O110:U110" si="86">SQRT(((O48)^2)/12)</f>
        <v>71.860015214101608</v>
      </c>
      <c r="P110" s="1">
        <f t="shared" si="86"/>
        <v>47.933864368621215</v>
      </c>
      <c r="Q110" s="1">
        <f t="shared" si="86"/>
        <v>35.526336565200239</v>
      </c>
      <c r="R110" s="1">
        <f t="shared" si="86"/>
        <v>42.929513617259701</v>
      </c>
      <c r="S110" s="1">
        <f t="shared" si="86"/>
        <v>90.819220255216464</v>
      </c>
      <c r="T110" s="1">
        <f t="shared" si="86"/>
        <v>56.148820045308327</v>
      </c>
      <c r="U110" s="1">
        <f t="shared" si="86"/>
        <v>56.275654172248487</v>
      </c>
      <c r="Y110" s="1">
        <f t="shared" si="75"/>
        <v>1.3025345075958512</v>
      </c>
      <c r="Z110" s="1">
        <f t="shared" si="76"/>
        <v>4.5121118915354481</v>
      </c>
      <c r="AA110" s="1">
        <f t="shared" si="72"/>
        <v>0.48463976482708604</v>
      </c>
      <c r="AB110" s="1">
        <f t="shared" si="77"/>
        <v>13.85385409092919</v>
      </c>
      <c r="AC110" s="1">
        <f t="shared" si="78"/>
        <v>47.991158332270594</v>
      </c>
      <c r="AD110" s="1">
        <f t="shared" si="73"/>
        <v>5.4071813711776882</v>
      </c>
    </row>
    <row r="111" spans="1:30">
      <c r="A111" s="1">
        <v>95</v>
      </c>
      <c r="B111" s="1">
        <f t="shared" si="55"/>
        <v>5.5968763628395157</v>
      </c>
      <c r="C111" s="1">
        <f t="shared" si="56"/>
        <v>9.7683920358594356E-2</v>
      </c>
      <c r="D111" s="1">
        <f t="shared" si="57"/>
        <v>1.6611978347918139</v>
      </c>
      <c r="E111" s="1">
        <f t="shared" si="58"/>
        <v>95.179624869841533</v>
      </c>
      <c r="F111" s="1">
        <f t="shared" si="59"/>
        <v>12.690616649312204</v>
      </c>
      <c r="G111" s="1">
        <f t="shared" si="60"/>
        <v>8749.3104983023477</v>
      </c>
      <c r="N111" s="15"/>
      <c r="Y111" s="1">
        <f t="shared" si="75"/>
        <v>9.0713703012972928</v>
      </c>
      <c r="Z111" s="1">
        <f t="shared" si="76"/>
        <v>31.424148512236609</v>
      </c>
      <c r="AA111" s="1">
        <f t="shared" si="72"/>
        <v>5.6433979485940915</v>
      </c>
      <c r="AB111" s="1">
        <f t="shared" si="77"/>
        <v>16.026547134630619</v>
      </c>
      <c r="AC111" s="1">
        <f t="shared" si="78"/>
        <v>55.517587814155284</v>
      </c>
      <c r="AD111" s="1">
        <f t="shared" si="73"/>
        <v>10.421203065479318</v>
      </c>
    </row>
    <row r="112" spans="1:30">
      <c r="A112" s="1">
        <v>96</v>
      </c>
      <c r="B112" s="1">
        <f t="shared" si="55"/>
        <v>5.9880347704745791</v>
      </c>
      <c r="C112" s="1">
        <f t="shared" si="56"/>
        <v>0.10451092246868433</v>
      </c>
      <c r="D112" s="1">
        <f t="shared" si="57"/>
        <v>1.6675798850958254</v>
      </c>
      <c r="E112" s="1">
        <f t="shared" si="58"/>
        <v>95.545289416901568</v>
      </c>
      <c r="F112" s="1">
        <f t="shared" si="59"/>
        <v>12.739371922253541</v>
      </c>
      <c r="G112" s="1">
        <f t="shared" si="60"/>
        <v>8819.4491391271094</v>
      </c>
      <c r="N112" s="16" t="s">
        <v>53</v>
      </c>
      <c r="O112" s="13" t="s">
        <v>38</v>
      </c>
      <c r="P112" s="13" t="s">
        <v>40</v>
      </c>
      <c r="Q112" s="11" t="s">
        <v>41</v>
      </c>
      <c r="R112" s="13" t="s">
        <v>42</v>
      </c>
      <c r="S112" s="13" t="s">
        <v>43</v>
      </c>
      <c r="T112" s="13" t="s">
        <v>44</v>
      </c>
      <c r="U112" s="13" t="s">
        <v>45</v>
      </c>
      <c r="Y112" s="1">
        <f t="shared" si="75"/>
        <v>16.208768183919307</v>
      </c>
      <c r="Z112" s="1">
        <f t="shared" si="76"/>
        <v>56.148820045308327</v>
      </c>
      <c r="AA112" s="1">
        <f t="shared" si="72"/>
        <v>13.403716273180573</v>
      </c>
      <c r="AB112" s="1">
        <f t="shared" si="77"/>
        <v>18.878611767252647</v>
      </c>
      <c r="AC112" s="1">
        <f t="shared" si="78"/>
        <v>65.397429514498512</v>
      </c>
      <c r="AD112" s="1">
        <f t="shared" si="73"/>
        <v>15.963976639570717</v>
      </c>
    </row>
    <row r="113" spans="1:30">
      <c r="A113" s="1">
        <v>97</v>
      </c>
      <c r="B113" s="1">
        <f t="shared" si="55"/>
        <v>6.3774187941747558</v>
      </c>
      <c r="C113" s="1">
        <f t="shared" si="56"/>
        <v>0.11130695573691606</v>
      </c>
      <c r="D113" s="1">
        <f t="shared" si="57"/>
        <v>1.6739460072141403</v>
      </c>
      <c r="E113" s="1">
        <f t="shared" si="58"/>
        <v>95.910041346145903</v>
      </c>
      <c r="F113" s="1">
        <f t="shared" si="59"/>
        <v>12.788005512819453</v>
      </c>
      <c r="G113" s="1">
        <f t="shared" si="60"/>
        <v>8889.0630928836927</v>
      </c>
      <c r="N113" s="16"/>
      <c r="O113" s="13" t="s">
        <v>39</v>
      </c>
      <c r="P113" s="13" t="s">
        <v>39</v>
      </c>
      <c r="Q113" s="13" t="s">
        <v>39</v>
      </c>
      <c r="R113" s="13" t="s">
        <v>39</v>
      </c>
      <c r="S113" s="13" t="s">
        <v>39</v>
      </c>
      <c r="T113" s="13" t="s">
        <v>39</v>
      </c>
      <c r="U113" s="13" t="s">
        <v>39</v>
      </c>
    </row>
    <row r="114" spans="1:30">
      <c r="A114" s="1">
        <v>98</v>
      </c>
      <c r="B114" s="1">
        <f t="shared" si="55"/>
        <v>6.7649130510502697</v>
      </c>
      <c r="C114" s="1">
        <f t="shared" si="56"/>
        <v>0.11807000635196245</v>
      </c>
      <c r="D114" s="1">
        <f t="shared" si="57"/>
        <v>1.6802950173285545</v>
      </c>
      <c r="E114" s="1">
        <f t="shared" si="58"/>
        <v>96.273812829787701</v>
      </c>
      <c r="F114" s="1">
        <f t="shared" si="59"/>
        <v>12.836508377305027</v>
      </c>
      <c r="G114" s="1">
        <f t="shared" si="60"/>
        <v>8958.131213265151</v>
      </c>
      <c r="N114" s="15"/>
      <c r="O114" s="1">
        <f>SQRT(((O52)^2)/12)</f>
        <v>46.300295728064214</v>
      </c>
      <c r="P114" s="1">
        <f t="shared" ref="P114:U114" si="87">SQRT(((P52)^2)/12)</f>
        <v>12.034130471299891</v>
      </c>
      <c r="Q114" s="1">
        <f t="shared" si="87"/>
        <v>2.5908596298757751</v>
      </c>
      <c r="R114" s="1">
        <f t="shared" si="87"/>
        <v>11.393728818326235</v>
      </c>
      <c r="S114" s="1">
        <f t="shared" si="87"/>
        <v>45.035887780747132</v>
      </c>
      <c r="T114" s="1">
        <f t="shared" si="87"/>
        <v>20.701835610549757</v>
      </c>
      <c r="U114" s="1">
        <f t="shared" si="87"/>
        <v>32.598928713719125</v>
      </c>
      <c r="Y114" s="52" t="s">
        <v>65</v>
      </c>
      <c r="Z114" s="52"/>
      <c r="AA114" s="52"/>
      <c r="AB114" s="52"/>
      <c r="AC114" s="52"/>
      <c r="AD114" s="52"/>
    </row>
    <row r="115" spans="1:30">
      <c r="A115" s="1">
        <v>99</v>
      </c>
      <c r="B115" s="1">
        <f t="shared" si="55"/>
        <v>7.1504027181899552</v>
      </c>
      <c r="C115" s="1">
        <f t="shared" si="56"/>
        <v>0.12479807027596695</v>
      </c>
      <c r="D115" s="1">
        <f t="shared" si="57"/>
        <v>1.6866257085905141</v>
      </c>
      <c r="E115" s="1">
        <f t="shared" si="58"/>
        <v>96.636534720498332</v>
      </c>
      <c r="F115" s="1">
        <f t="shared" si="59"/>
        <v>12.884871296066446</v>
      </c>
      <c r="G115" s="1">
        <f t="shared" si="60"/>
        <v>9026.6328051342807</v>
      </c>
      <c r="N115" s="15"/>
      <c r="O115" s="1">
        <f t="shared" ref="O115:U115" si="88">SQRT(((O53)^2)/12)</f>
        <v>78.056577855488399</v>
      </c>
      <c r="P115" s="1">
        <f t="shared" si="88"/>
        <v>13.045445464660061</v>
      </c>
      <c r="Q115" s="1">
        <f t="shared" si="88"/>
        <v>10.173499898161728</v>
      </c>
      <c r="R115" s="1">
        <f t="shared" si="88"/>
        <v>21.228643453101839</v>
      </c>
      <c r="S115" s="1">
        <f t="shared" si="88"/>
        <v>27.492095714064213</v>
      </c>
      <c r="T115" s="1">
        <f t="shared" si="88"/>
        <v>22.652837338928627</v>
      </c>
      <c r="U115" s="1">
        <f t="shared" si="88"/>
        <v>34.161734692640302</v>
      </c>
      <c r="Y115" s="53" t="s">
        <v>55</v>
      </c>
      <c r="Z115" s="53"/>
      <c r="AA115" s="53"/>
      <c r="AB115" s="53" t="s">
        <v>46</v>
      </c>
      <c r="AC115" s="53"/>
      <c r="AD115" s="53"/>
    </row>
    <row r="116" spans="1:30">
      <c r="A116" s="1">
        <v>100</v>
      </c>
      <c r="B116" s="1">
        <f t="shared" si="55"/>
        <v>7.5337735666859329</v>
      </c>
      <c r="C116" s="1">
        <f t="shared" si="56"/>
        <v>0.13148915383838611</v>
      </c>
      <c r="D116" s="1">
        <f t="shared" si="57"/>
        <v>1.6929368498684005</v>
      </c>
      <c r="E116" s="1">
        <f t="shared" si="58"/>
        <v>96.998136479632024</v>
      </c>
      <c r="F116" s="1">
        <f t="shared" si="59"/>
        <v>12.933084863950937</v>
      </c>
      <c r="G116" s="1">
        <f t="shared" si="60"/>
        <v>9094.5476301294912</v>
      </c>
      <c r="N116" s="15"/>
      <c r="O116" s="1">
        <f t="shared" ref="O116:U116" si="89">SQRT(((O54)^2)/12)</f>
        <v>9.7632169791728138</v>
      </c>
      <c r="P116" s="1">
        <f t="shared" si="89"/>
        <v>68.664195782638373</v>
      </c>
      <c r="Q116" s="1">
        <f t="shared" si="89"/>
        <v>99.013903034875327</v>
      </c>
      <c r="R116" s="1">
        <f t="shared" si="89"/>
        <v>63.647015472533241</v>
      </c>
      <c r="S116" s="1">
        <f t="shared" si="89"/>
        <v>44.186388969905067</v>
      </c>
      <c r="T116" s="1">
        <f t="shared" si="89"/>
        <v>53.053404908837202</v>
      </c>
      <c r="U116" s="1">
        <f t="shared" si="89"/>
        <v>233.89806072037393</v>
      </c>
      <c r="Y116" s="14" t="s">
        <v>57</v>
      </c>
      <c r="Z116" s="14" t="s">
        <v>58</v>
      </c>
      <c r="AA116" s="14" t="s">
        <v>59</v>
      </c>
      <c r="AB116" s="14" t="s">
        <v>57</v>
      </c>
      <c r="AC116" s="14" t="s">
        <v>58</v>
      </c>
      <c r="AD116" s="14" t="s">
        <v>60</v>
      </c>
    </row>
    <row r="117" spans="1:30">
      <c r="A117" s="1">
        <v>101</v>
      </c>
      <c r="B117" s="1">
        <f t="shared" si="55"/>
        <v>7.9149119954819698</v>
      </c>
      <c r="C117" s="1">
        <f t="shared" si="56"/>
        <v>0.13814127432675494</v>
      </c>
      <c r="D117" s="1">
        <f t="shared" si="57"/>
        <v>1.69922718453221</v>
      </c>
      <c r="E117" s="1">
        <f t="shared" si="58"/>
        <v>97.358546107593156</v>
      </c>
      <c r="F117" s="1">
        <f t="shared" si="59"/>
        <v>12.98113948101242</v>
      </c>
      <c r="G117" s="1">
        <f t="shared" si="60"/>
        <v>9161.8559114444397</v>
      </c>
      <c r="N117" s="15"/>
      <c r="O117" s="1">
        <f t="shared" ref="O117:U117" si="90">SQRT(((O55)^2)/12)</f>
        <v>91.490857420503389</v>
      </c>
      <c r="P117" s="1">
        <f t="shared" si="90"/>
        <v>21.624492016210173</v>
      </c>
      <c r="Q117" s="1">
        <f t="shared" si="90"/>
        <v>62.947779767528488</v>
      </c>
      <c r="R117" s="1">
        <f t="shared" si="90"/>
        <v>9.3034913916862898</v>
      </c>
      <c r="S117" s="1">
        <f t="shared" si="90"/>
        <v>152.22739363130773</v>
      </c>
      <c r="T117" s="1">
        <f t="shared" si="90"/>
        <v>3.181902878622521</v>
      </c>
      <c r="U117" s="1">
        <f t="shared" si="90"/>
        <v>45.143213893815883</v>
      </c>
      <c r="Y117" s="1">
        <f>U68</f>
        <v>14.357958550746256</v>
      </c>
      <c r="Z117" s="1">
        <f>U99</f>
        <v>49.737427405721043</v>
      </c>
      <c r="AA117" s="1">
        <f t="shared" ref="AA117:AA128" si="91">U132</f>
        <v>10.029406779224191</v>
      </c>
      <c r="AB117" s="1">
        <f>U84</f>
        <v>9.4105001340795784</v>
      </c>
      <c r="AC117" s="1">
        <f>U114</f>
        <v>32.598928713719125</v>
      </c>
      <c r="AD117" s="1">
        <f t="shared" ref="AD117:AD128" si="92">U148</f>
        <v>6.3538926746246602</v>
      </c>
    </row>
    <row r="118" spans="1:30">
      <c r="A118" s="1">
        <v>102</v>
      </c>
      <c r="B118" s="1">
        <f t="shared" si="55"/>
        <v>8.2937050650359136</v>
      </c>
      <c r="C118" s="1">
        <f t="shared" si="56"/>
        <v>0.14475246057420713</v>
      </c>
      <c r="D118" s="1">
        <f t="shared" si="57"/>
        <v>1.7054954292788085</v>
      </c>
      <c r="E118" s="1">
        <f t="shared" si="58"/>
        <v>97.717690076528299</v>
      </c>
      <c r="F118" s="1">
        <f t="shared" si="59"/>
        <v>13.029025343537105</v>
      </c>
      <c r="G118" s="1">
        <f t="shared" si="60"/>
        <v>9228.5383377898615</v>
      </c>
      <c r="N118" s="15"/>
      <c r="O118" s="1">
        <f t="shared" ref="O118:U118" si="93">SQRT(((O56)^2)/12)</f>
        <v>132.90967328388976</v>
      </c>
      <c r="P118" s="1">
        <f t="shared" si="93"/>
        <v>37.704555732171279</v>
      </c>
      <c r="Q118" s="1">
        <f t="shared" si="93"/>
        <v>92.517177996448154</v>
      </c>
      <c r="R118" s="1">
        <f t="shared" si="93"/>
        <v>3.520796439084581</v>
      </c>
      <c r="S118" s="1">
        <f t="shared" si="93"/>
        <v>38.225256080307823</v>
      </c>
      <c r="T118" s="1">
        <f t="shared" si="93"/>
        <v>26.624142111735573</v>
      </c>
      <c r="U118" s="1">
        <f t="shared" si="93"/>
        <v>16.115609765385987</v>
      </c>
      <c r="Y118" s="1">
        <f t="shared" ref="Y118:Y128" si="94">U69</f>
        <v>28.395869527056902</v>
      </c>
      <c r="Z118" s="1">
        <f t="shared" ref="Z118:Z128" si="95">U100</f>
        <v>98.366177491918762</v>
      </c>
      <c r="AA118" s="1">
        <f t="shared" si="91"/>
        <v>13.809041733887755</v>
      </c>
      <c r="AB118" s="1">
        <f t="shared" ref="AB118:AB128" si="96">U85</f>
        <v>9.8616433603902269</v>
      </c>
      <c r="AC118" s="1">
        <f t="shared" ref="AC118:AC128" si="97">U115</f>
        <v>34.161734692640302</v>
      </c>
      <c r="AD118" s="1">
        <f t="shared" si="92"/>
        <v>4.3992461087242649</v>
      </c>
    </row>
    <row r="119" spans="1:30">
      <c r="A119" s="1">
        <v>103</v>
      </c>
      <c r="B119" s="1">
        <f t="shared" si="55"/>
        <v>8.6700405307862933</v>
      </c>
      <c r="C119" s="1">
        <f t="shared" si="56"/>
        <v>0.1513207535435776</v>
      </c>
      <c r="D119" s="1">
        <f t="shared" si="57"/>
        <v>1.7117402730010953</v>
      </c>
      <c r="E119" s="1">
        <f t="shared" si="58"/>
        <v>98.075493265534107</v>
      </c>
      <c r="F119" s="1">
        <f t="shared" si="59"/>
        <v>13.076732435404546</v>
      </c>
      <c r="G119" s="1">
        <f t="shared" si="60"/>
        <v>9294.576066548263</v>
      </c>
      <c r="N119" s="15"/>
      <c r="O119" s="1">
        <f t="shared" ref="O119:U119" si="98">SQRT(((O57)^2)/12)</f>
        <v>113.78361221670104</v>
      </c>
      <c r="P119" s="1">
        <f t="shared" si="98"/>
        <v>95.218946632435603</v>
      </c>
      <c r="Q119" s="1">
        <f t="shared" si="98"/>
        <v>158.09036155004702</v>
      </c>
      <c r="R119" s="1">
        <f t="shared" si="98"/>
        <v>44.472962828584464</v>
      </c>
      <c r="S119" s="1">
        <f t="shared" si="98"/>
        <v>121.05066197569289</v>
      </c>
      <c r="T119" s="1">
        <f t="shared" si="98"/>
        <v>95.12025899561101</v>
      </c>
      <c r="U119" s="1">
        <f t="shared" si="98"/>
        <v>53.985508405627797</v>
      </c>
      <c r="Y119" s="1">
        <f t="shared" si="94"/>
        <v>-16.343256993252982</v>
      </c>
      <c r="Z119" s="1">
        <f t="shared" si="95"/>
        <v>56.614702946939062</v>
      </c>
      <c r="AA119" s="1">
        <f t="shared" si="91"/>
        <v>-5.9553731867526327</v>
      </c>
      <c r="AB119" s="1">
        <f t="shared" si="96"/>
        <v>-67.520554159919655</v>
      </c>
      <c r="AC119" s="1">
        <f t="shared" si="97"/>
        <v>233.89806072037393</v>
      </c>
      <c r="AD119" s="1">
        <f t="shared" si="92"/>
        <v>-20.73688494586203</v>
      </c>
    </row>
    <row r="120" spans="1:30">
      <c r="A120" s="1">
        <v>104</v>
      </c>
      <c r="B120" s="1">
        <f t="shared" si="55"/>
        <v>9.0438068764125834</v>
      </c>
      <c r="C120" s="1">
        <f t="shared" si="56"/>
        <v>0.15784420690790349</v>
      </c>
      <c r="D120" s="1">
        <f t="shared" si="57"/>
        <v>1.7179603757045459</v>
      </c>
      <c r="E120" s="1">
        <f t="shared" si="58"/>
        <v>98.431878898579726</v>
      </c>
      <c r="F120" s="1">
        <f t="shared" si="59"/>
        <v>13.12425051981063</v>
      </c>
      <c r="G120" s="1">
        <f t="shared" si="60"/>
        <v>9359.9507261344916</v>
      </c>
      <c r="N120" s="15"/>
      <c r="O120" s="1">
        <f t="shared" ref="O120:U120" si="99">SQRT(((O58)^2)/12)</f>
        <v>162.522530620292</v>
      </c>
      <c r="P120" s="1">
        <f t="shared" si="99"/>
        <v>71.206651191062264</v>
      </c>
      <c r="Q120" s="1">
        <f t="shared" si="99"/>
        <v>137.57912639824011</v>
      </c>
      <c r="R120" s="1">
        <f t="shared" si="99"/>
        <v>6.2855573660788657</v>
      </c>
      <c r="S120" s="1">
        <f t="shared" si="99"/>
        <v>116.98684988572732</v>
      </c>
      <c r="T120" s="1">
        <f t="shared" si="99"/>
        <v>87.153951308341362</v>
      </c>
      <c r="U120" s="1">
        <f t="shared" si="99"/>
        <v>66.869993942460752</v>
      </c>
      <c r="Y120" s="1">
        <f t="shared" si="94"/>
        <v>-4.0793877364935724</v>
      </c>
      <c r="Z120" s="1">
        <f t="shared" si="95"/>
        <v>14.131413646760533</v>
      </c>
      <c r="AA120" s="1">
        <f t="shared" si="91"/>
        <v>-0.94405990308054266</v>
      </c>
      <c r="AB120" s="1">
        <f t="shared" si="96"/>
        <v>13.031723346839726</v>
      </c>
      <c r="AC120" s="1">
        <f t="shared" si="97"/>
        <v>45.143213893815883</v>
      </c>
      <c r="AD120" s="1">
        <f t="shared" si="92"/>
        <v>3.1401743004433076</v>
      </c>
    </row>
    <row r="121" spans="1:30">
      <c r="A121" s="1">
        <v>105</v>
      </c>
      <c r="B121" s="1">
        <f t="shared" si="55"/>
        <v>9.4148933468800724</v>
      </c>
      <c r="C121" s="1">
        <f t="shared" si="56"/>
        <v>0.16432088762716587</v>
      </c>
      <c r="D121" s="1">
        <f t="shared" si="57"/>
        <v>1.7241543674747846</v>
      </c>
      <c r="E121" s="1">
        <f t="shared" si="58"/>
        <v>98.786768485353178</v>
      </c>
      <c r="F121" s="1">
        <f t="shared" si="59"/>
        <v>13.171569131380423</v>
      </c>
      <c r="G121" s="1">
        <f t="shared" si="60"/>
        <v>9424.6444175777779</v>
      </c>
      <c r="N121" s="15"/>
      <c r="O121" s="1">
        <f t="shared" ref="O121:U121" si="100">SQRT(((O59)^2)/12)</f>
        <v>225.20831531579717</v>
      </c>
      <c r="P121" s="1">
        <f t="shared" si="100"/>
        <v>12.344210673353194</v>
      </c>
      <c r="Q121" s="1">
        <f t="shared" si="100"/>
        <v>47.507897937390382</v>
      </c>
      <c r="R121" s="1">
        <f t="shared" si="100"/>
        <v>72.705268864389808</v>
      </c>
      <c r="S121" s="1">
        <f t="shared" si="100"/>
        <v>44.904635587571413</v>
      </c>
      <c r="T121" s="1">
        <f t="shared" si="100"/>
        <v>5.0046164414997394</v>
      </c>
      <c r="U121" s="1">
        <f t="shared" si="100"/>
        <v>31.528248133045345</v>
      </c>
      <c r="Y121" s="1">
        <f t="shared" si="94"/>
        <v>-25.194697818100241</v>
      </c>
      <c r="Z121" s="1">
        <f t="shared" si="95"/>
        <v>87.276993404588708</v>
      </c>
      <c r="AA121" s="1">
        <f t="shared" si="91"/>
        <v>-4.5896026580989231</v>
      </c>
      <c r="AB121" s="1">
        <f t="shared" si="96"/>
        <v>-4.6521758181002797</v>
      </c>
      <c r="AC121" s="1">
        <f t="shared" si="97"/>
        <v>16.115609765385987</v>
      </c>
      <c r="AD121" s="1">
        <f t="shared" si="92"/>
        <v>-0.88041176771388219</v>
      </c>
    </row>
    <row r="122" spans="1:30">
      <c r="A122" s="1">
        <v>106</v>
      </c>
      <c r="B122" s="1">
        <f t="shared" si="55"/>
        <v>9.7831899812588219</v>
      </c>
      <c r="C122" s="1">
        <f t="shared" si="56"/>
        <v>0.17074887652108878</v>
      </c>
      <c r="D122" s="1">
        <f t="shared" si="57"/>
        <v>1.7303208474999758</v>
      </c>
      <c r="E122" s="1">
        <f t="shared" si="58"/>
        <v>99.140081765248354</v>
      </c>
      <c r="F122" s="1">
        <f t="shared" si="59"/>
        <v>13.218677568699782</v>
      </c>
      <c r="G122" s="1">
        <f t="shared" si="60"/>
        <v>9488.6397153427206</v>
      </c>
      <c r="N122" s="15"/>
      <c r="O122" s="1">
        <f t="shared" ref="O122:U122" si="101">SQRT(((O60)^2)/12)</f>
        <v>159.62723940536037</v>
      </c>
      <c r="P122" s="1">
        <f t="shared" si="101"/>
        <v>23.323860211887016</v>
      </c>
      <c r="Q122" s="1">
        <f t="shared" si="101"/>
        <v>18.82882139268478</v>
      </c>
      <c r="R122" s="1">
        <f t="shared" si="101"/>
        <v>54.030821301979778</v>
      </c>
      <c r="S122" s="1">
        <f t="shared" si="101"/>
        <v>8.9404966366818179</v>
      </c>
      <c r="T122" s="1">
        <f t="shared" si="101"/>
        <v>27.294588289672998</v>
      </c>
      <c r="U122" s="1">
        <f t="shared" si="101"/>
        <v>53.65975161882605</v>
      </c>
      <c r="Y122" s="1">
        <f t="shared" si="94"/>
        <v>-9.210536488497306</v>
      </c>
      <c r="Z122" s="1">
        <f t="shared" si="95"/>
        <v>31.906234326088743</v>
      </c>
      <c r="AA122" s="1">
        <f t="shared" si="91"/>
        <v>-1.5382228317001545</v>
      </c>
      <c r="AB122" s="1">
        <f t="shared" si="96"/>
        <v>-15.584273905164006</v>
      </c>
      <c r="AC122" s="1">
        <f t="shared" si="97"/>
        <v>53.985508405627797</v>
      </c>
      <c r="AD122" s="1">
        <f t="shared" si="92"/>
        <v>-2.5752680964323278</v>
      </c>
    </row>
    <row r="123" spans="1:30">
      <c r="A123" s="1">
        <v>107</v>
      </c>
      <c r="B123" s="1">
        <f t="shared" si="55"/>
        <v>10.148587645307613</v>
      </c>
      <c r="C123" s="1">
        <f t="shared" si="56"/>
        <v>0.1771262688378363</v>
      </c>
      <c r="D123" s="1">
        <f t="shared" si="57"/>
        <v>1.7364583831519929</v>
      </c>
      <c r="E123" s="1">
        <f t="shared" si="58"/>
        <v>99.49173665472</v>
      </c>
      <c r="F123" s="1">
        <f t="shared" si="59"/>
        <v>13.265564887296001</v>
      </c>
      <c r="G123" s="1">
        <f t="shared" si="60"/>
        <v>9551.91966740932</v>
      </c>
      <c r="N123" s="15"/>
      <c r="O123" s="1">
        <f t="shared" ref="O123:U123" si="102">SQRT(((O61)^2)/12)</f>
        <v>120.97004392837202</v>
      </c>
      <c r="P123" s="1">
        <f t="shared" si="102"/>
        <v>39.041707718456756</v>
      </c>
      <c r="Q123" s="1">
        <f t="shared" si="102"/>
        <v>11.280931145234138</v>
      </c>
      <c r="R123" s="1">
        <f t="shared" si="102"/>
        <v>52.468008049636467</v>
      </c>
      <c r="S123" s="1">
        <f t="shared" si="102"/>
        <v>53.267650245242258</v>
      </c>
      <c r="T123" s="1">
        <f t="shared" si="102"/>
        <v>47.991158332270594</v>
      </c>
      <c r="U123" s="1">
        <f t="shared" si="102"/>
        <v>49.032685303856972</v>
      </c>
      <c r="Y123" s="1">
        <f t="shared" si="94"/>
        <v>-12.913186418360814</v>
      </c>
      <c r="Z123" s="1">
        <f t="shared" si="95"/>
        <v>44.732589928418605</v>
      </c>
      <c r="AA123" s="1">
        <f t="shared" si="91"/>
        <v>-2.1228093808227193</v>
      </c>
      <c r="AB123" s="1">
        <f t="shared" si="96"/>
        <v>-19.303704501694181</v>
      </c>
      <c r="AC123" s="1">
        <f t="shared" si="97"/>
        <v>66.869993942460752</v>
      </c>
      <c r="AD123" s="1">
        <f t="shared" si="92"/>
        <v>-3.1403610973000324</v>
      </c>
    </row>
    <row r="124" spans="1:30">
      <c r="A124" s="1">
        <v>108</v>
      </c>
      <c r="B124" s="1">
        <f t="shared" si="55"/>
        <v>10.510978063812619</v>
      </c>
      <c r="C124" s="1">
        <f t="shared" si="56"/>
        <v>0.18345117481842885</v>
      </c>
      <c r="D124" s="1">
        <f t="shared" si="57"/>
        <v>1.7425655091304648</v>
      </c>
      <c r="E124" s="1">
        <f t="shared" si="58"/>
        <v>99.841649198241157</v>
      </c>
      <c r="F124" s="1">
        <f t="shared" si="59"/>
        <v>13.31221989309882</v>
      </c>
      <c r="G124" s="1">
        <f t="shared" si="60"/>
        <v>9614.4677946338797</v>
      </c>
      <c r="N124" s="15"/>
      <c r="O124" s="1">
        <f t="shared" ref="O124:U124" si="103">SQRT(((O62)^2)/12)</f>
        <v>83.509975508082832</v>
      </c>
      <c r="P124" s="1">
        <f t="shared" si="103"/>
        <v>45.937060839151563</v>
      </c>
      <c r="Q124" s="1">
        <f t="shared" si="103"/>
        <v>29.836891009178352</v>
      </c>
      <c r="R124" s="1">
        <f t="shared" si="103"/>
        <v>45.102358178183678</v>
      </c>
      <c r="S124" s="1">
        <f t="shared" si="103"/>
        <v>90.354995109639546</v>
      </c>
      <c r="T124" s="1">
        <f t="shared" si="103"/>
        <v>55.517587814155284</v>
      </c>
      <c r="U124" s="1">
        <f t="shared" si="103"/>
        <v>56.435593928106051</v>
      </c>
      <c r="Y124" s="1">
        <f t="shared" si="94"/>
        <v>6.9771543566788905</v>
      </c>
      <c r="Z124" s="1">
        <f t="shared" si="95"/>
        <v>24.169571676036764</v>
      </c>
      <c r="AA124" s="1">
        <f t="shared" si="91"/>
        <v>1.3119360184830848</v>
      </c>
      <c r="AB124" s="1">
        <f t="shared" si="96"/>
        <v>9.1014212733455224</v>
      </c>
      <c r="AC124" s="1">
        <f t="shared" si="97"/>
        <v>31.528248133045345</v>
      </c>
      <c r="AD124" s="1">
        <f t="shared" si="92"/>
        <v>1.7182317050205067</v>
      </c>
    </row>
    <row r="125" spans="1:30">
      <c r="A125" s="1">
        <v>109</v>
      </c>
      <c r="B125" s="1">
        <f t="shared" si="55"/>
        <v>10.870253852671851</v>
      </c>
      <c r="C125" s="1">
        <f t="shared" si="56"/>
        <v>0.1897217202567224</v>
      </c>
      <c r="D125" s="1">
        <f t="shared" si="57"/>
        <v>1.7486407266739736</v>
      </c>
      <c r="E125" s="1">
        <f t="shared" si="58"/>
        <v>100.18973352310805</v>
      </c>
      <c r="F125" s="1">
        <f t="shared" si="59"/>
        <v>13.358631136414406</v>
      </c>
      <c r="G125" s="1">
        <f t="shared" si="60"/>
        <v>9676.2680894149926</v>
      </c>
      <c r="N125" s="15"/>
      <c r="O125" s="1">
        <f t="shared" ref="O125:U125" si="104">SQRT(((O63)^2)/12)</f>
        <v>81.108624683291794</v>
      </c>
      <c r="P125" s="1">
        <f t="shared" si="104"/>
        <v>57.182473837811401</v>
      </c>
      <c r="Q125" s="1">
        <f t="shared" si="104"/>
        <v>44.774946034390418</v>
      </c>
      <c r="R125" s="1">
        <f t="shared" si="104"/>
        <v>52.17812308644988</v>
      </c>
      <c r="S125" s="1">
        <f t="shared" si="104"/>
        <v>100.06782972440665</v>
      </c>
      <c r="T125" s="1">
        <f t="shared" si="104"/>
        <v>65.397429514498512</v>
      </c>
      <c r="U125" s="1">
        <f t="shared" si="104"/>
        <v>65.524263641438665</v>
      </c>
      <c r="Y125" s="1">
        <f t="shared" si="94"/>
        <v>9.1000845208888368</v>
      </c>
      <c r="Z125" s="1">
        <f t="shared" si="95"/>
        <v>31.523617486701102</v>
      </c>
      <c r="AA125" s="1">
        <f t="shared" si="91"/>
        <v>2.3241675907346186</v>
      </c>
      <c r="AB125" s="1">
        <f t="shared" si="96"/>
        <v>15.490236020888839</v>
      </c>
      <c r="AC125" s="1">
        <f t="shared" si="97"/>
        <v>53.65975161882605</v>
      </c>
      <c r="AD125" s="1">
        <f t="shared" si="92"/>
        <v>4.0218551429521829</v>
      </c>
    </row>
    <row r="126" spans="1:30">
      <c r="A126" s="1">
        <v>110</v>
      </c>
      <c r="B126" s="1">
        <f t="shared" si="55"/>
        <v>11.226308550715224</v>
      </c>
      <c r="C126" s="1">
        <f t="shared" si="56"/>
        <v>0.19593604705477347</v>
      </c>
      <c r="D126" s="1">
        <f t="shared" si="57"/>
        <v>1.7546825028427986</v>
      </c>
      <c r="E126" s="1">
        <f t="shared" si="58"/>
        <v>100.53590179834444</v>
      </c>
      <c r="F126" s="1">
        <f t="shared" si="59"/>
        <v>13.404786906445926</v>
      </c>
      <c r="G126" s="1">
        <f t="shared" si="60"/>
        <v>9737.3050136904276</v>
      </c>
      <c r="N126" s="15"/>
      <c r="Y126" s="1">
        <f t="shared" si="94"/>
        <v>1.6031974463026775</v>
      </c>
      <c r="Z126" s="1">
        <f t="shared" si="95"/>
        <v>5.5536388631218294</v>
      </c>
      <c r="AA126" s="1">
        <f t="shared" si="91"/>
        <v>0.59650875183461383</v>
      </c>
      <c r="AB126" s="1">
        <f t="shared" si="96"/>
        <v>14.154517029636017</v>
      </c>
      <c r="AC126" s="1">
        <f t="shared" si="97"/>
        <v>49.032685303856972</v>
      </c>
      <c r="AD126" s="1">
        <f t="shared" si="92"/>
        <v>5.5245305962026237</v>
      </c>
    </row>
    <row r="127" spans="1:30">
      <c r="A127" s="1">
        <v>111</v>
      </c>
      <c r="B127" s="1">
        <f t="shared" si="55"/>
        <v>11.57903665125146</v>
      </c>
      <c r="C127" s="1">
        <f t="shared" si="56"/>
        <v>0.20209231377343637</v>
      </c>
      <c r="D127" s="1">
        <f t="shared" si="57"/>
        <v>1.7606892698777687</v>
      </c>
      <c r="E127" s="1">
        <f t="shared" si="58"/>
        <v>100.88006419796653</v>
      </c>
      <c r="F127" s="1">
        <f t="shared" si="59"/>
        <v>13.450675226395537</v>
      </c>
      <c r="G127" s="1">
        <f t="shared" si="60"/>
        <v>9797.5634962928743</v>
      </c>
      <c r="N127" s="15"/>
      <c r="Y127" s="1">
        <f t="shared" si="94"/>
        <v>9.336375839800894</v>
      </c>
      <c r="Z127" s="1">
        <f t="shared" si="95"/>
        <v>32.342154626187387</v>
      </c>
      <c r="AA127" s="1">
        <f t="shared" si="91"/>
        <v>5.8082607711539218</v>
      </c>
      <c r="AB127" s="1">
        <f t="shared" si="96"/>
        <v>16.29155267313422</v>
      </c>
      <c r="AC127" s="1">
        <f t="shared" si="97"/>
        <v>56.435593928106051</v>
      </c>
      <c r="AD127" s="1">
        <f t="shared" si="92"/>
        <v>10.593521937849227</v>
      </c>
    </row>
    <row r="128" spans="1:30">
      <c r="A128" s="1">
        <v>112</v>
      </c>
      <c r="B128" s="1">
        <f t="shared" si="55"/>
        <v>11.928333633331851</v>
      </c>
      <c r="C128" s="1">
        <f t="shared" si="56"/>
        <v>0.20818869617801883</v>
      </c>
      <c r="D128" s="1">
        <f t="shared" si="57"/>
        <v>1.766659424639897</v>
      </c>
      <c r="E128" s="1">
        <f t="shared" si="58"/>
        <v>101.22212886887641</v>
      </c>
      <c r="F128" s="1">
        <f t="shared" si="59"/>
        <v>13.496283849183522</v>
      </c>
      <c r="G128" s="1">
        <f t="shared" si="60"/>
        <v>9857.0289296939318</v>
      </c>
      <c r="Y128" s="1">
        <f t="shared" si="94"/>
        <v>16.245382042584975</v>
      </c>
      <c r="Z128" s="1">
        <f t="shared" si="95"/>
        <v>56.275654172248487</v>
      </c>
      <c r="AA128" s="1">
        <f t="shared" si="91"/>
        <v>13.433993822199243</v>
      </c>
      <c r="AB128" s="1">
        <f t="shared" si="96"/>
        <v>18.91522562591831</v>
      </c>
      <c r="AC128" s="1">
        <f t="shared" si="97"/>
        <v>65.524263641438665</v>
      </c>
      <c r="AD128" s="1">
        <f t="shared" si="92"/>
        <v>15.994937750039503</v>
      </c>
    </row>
    <row r="129" spans="1:21">
      <c r="A129" s="1">
        <v>113</v>
      </c>
      <c r="B129" s="1">
        <f t="shared" si="55"/>
        <v>12.274095992722144</v>
      </c>
      <c r="C129" s="1">
        <f t="shared" si="56"/>
        <v>0.21422338777884337</v>
      </c>
      <c r="D129" s="1">
        <f t="shared" si="57"/>
        <v>1.7725913281356107</v>
      </c>
      <c r="E129" s="1">
        <f t="shared" si="58"/>
        <v>101.56200190365971</v>
      </c>
      <c r="F129" s="1">
        <f t="shared" si="59"/>
        <v>13.541600253821295</v>
      </c>
      <c r="G129" s="1">
        <f t="shared" si="60"/>
        <v>9915.687166167545</v>
      </c>
    </row>
    <row r="130" spans="1:21">
      <c r="A130" s="1">
        <v>114</v>
      </c>
      <c r="B130" s="1">
        <f t="shared" si="55"/>
        <v>12.616221272573123</v>
      </c>
      <c r="C130" s="1">
        <f t="shared" si="56"/>
        <v>0.22019460036654998</v>
      </c>
      <c r="D130" s="1">
        <f t="shared" si="57"/>
        <v>1.7784833051324904</v>
      </c>
      <c r="E130" s="1">
        <f t="shared" si="58"/>
        <v>101.89958731856908</v>
      </c>
      <c r="F130" s="1">
        <f t="shared" si="59"/>
        <v>13.586611642475878</v>
      </c>
      <c r="G130" s="1">
        <f t="shared" si="60"/>
        <v>9973.5245134054239</v>
      </c>
      <c r="N130" s="16" t="s">
        <v>56</v>
      </c>
      <c r="O130" s="13" t="s">
        <v>38</v>
      </c>
      <c r="P130" s="13" t="s">
        <v>40</v>
      </c>
      <c r="Q130" s="11" t="s">
        <v>41</v>
      </c>
      <c r="R130" s="13" t="s">
        <v>42</v>
      </c>
      <c r="S130" s="13" t="s">
        <v>43</v>
      </c>
      <c r="T130" s="13" t="s">
        <v>44</v>
      </c>
      <c r="U130" s="13" t="s">
        <v>45</v>
      </c>
    </row>
    <row r="131" spans="1:21">
      <c r="A131" s="1">
        <v>115</v>
      </c>
      <c r="B131" s="1">
        <f t="shared" si="55"/>
        <v>12.954608093780667</v>
      </c>
      <c r="C131" s="1">
        <f t="shared" si="56"/>
        <v>0.22610056454197899</v>
      </c>
      <c r="D131" s="1">
        <f t="shared" si="57"/>
        <v>1.7843336438705273</v>
      </c>
      <c r="E131" s="1">
        <f t="shared" si="58"/>
        <v>102.23478703698049</v>
      </c>
      <c r="F131" s="1">
        <f t="shared" si="59"/>
        <v>13.631304938264066</v>
      </c>
      <c r="G131" s="1">
        <f t="shared" si="60"/>
        <v>10030.527729618203</v>
      </c>
      <c r="N131" s="16"/>
      <c r="O131" s="13" t="s">
        <v>39</v>
      </c>
      <c r="P131" s="13" t="s">
        <v>39</v>
      </c>
      <c r="Q131" s="13" t="s">
        <v>39</v>
      </c>
      <c r="R131" s="13" t="s">
        <v>39</v>
      </c>
      <c r="S131" s="13" t="s">
        <v>39</v>
      </c>
      <c r="T131" s="13" t="s">
        <v>39</v>
      </c>
      <c r="U131" s="13" t="s">
        <v>39</v>
      </c>
    </row>
    <row r="132" spans="1:21">
      <c r="A132" s="1">
        <v>116</v>
      </c>
      <c r="B132" s="1">
        <f t="shared" si="55"/>
        <v>13.2891561850267</v>
      </c>
      <c r="C132" s="1">
        <f t="shared" si="56"/>
        <v>0.23193953024048469</v>
      </c>
      <c r="D132" s="1">
        <f t="shared" si="57"/>
        <v>1.7901405958739978</v>
      </c>
      <c r="E132" s="1">
        <f t="shared" si="58"/>
        <v>102.56750087861438</v>
      </c>
      <c r="F132" s="1">
        <f t="shared" si="59"/>
        <v>13.675666783815251</v>
      </c>
      <c r="G132" s="1">
        <f t="shared" si="60"/>
        <v>10086.684018157564</v>
      </c>
      <c r="O132" s="1">
        <f t="shared" ref="O132:O143" si="105">(O37*100)/V21</f>
        <v>12.792247368009953</v>
      </c>
      <c r="P132" s="1">
        <f t="shared" ref="P132:P143" si="106">(P37*100)/V21</f>
        <v>5.8825753554064608</v>
      </c>
      <c r="Q132" s="1">
        <f t="shared" ref="Q132:Q143" si="107">(Q37*100)/V21</f>
        <v>2.9334888722976444</v>
      </c>
      <c r="R132" s="1">
        <f t="shared" ref="R132:R143" si="108">(R37*100)/V21</f>
        <v>5.7534402349393821</v>
      </c>
      <c r="S132" s="1">
        <f t="shared" ref="S132:S143" si="109">(S37*100)/V21</f>
        <v>12.537283203195344</v>
      </c>
      <c r="T132" s="1">
        <f t="shared" ref="T132:T143" si="110">(T37*100)/V21</f>
        <v>7.6303927480267637</v>
      </c>
      <c r="U132" s="1">
        <f t="shared" ref="U132:U143" si="111">(U37*100)/V21</f>
        <v>10.029406779224191</v>
      </c>
    </row>
    <row r="133" spans="1:21">
      <c r="A133" s="1">
        <v>117</v>
      </c>
      <c r="B133" s="1">
        <f t="shared" si="55"/>
        <v>13.619766412491613</v>
      </c>
      <c r="C133" s="1">
        <f t="shared" si="56"/>
        <v>0.23770976725051479</v>
      </c>
      <c r="D133" s="1">
        <f t="shared" si="57"/>
        <v>1.7959023758690973</v>
      </c>
      <c r="E133" s="1">
        <f t="shared" si="58"/>
        <v>102.8976265548165</v>
      </c>
      <c r="F133" s="1">
        <f t="shared" si="59"/>
        <v>13.719683540642199</v>
      </c>
      <c r="G133" s="1">
        <f t="shared" si="60"/>
        <v>10141.981021695097</v>
      </c>
      <c r="O133" s="1">
        <f t="shared" si="105"/>
        <v>19.971177303179591</v>
      </c>
      <c r="P133" s="1">
        <f t="shared" si="106"/>
        <v>10.844651669650689</v>
      </c>
      <c r="Q133" s="1">
        <f t="shared" si="107"/>
        <v>7.5850822352441636</v>
      </c>
      <c r="R133" s="1">
        <f t="shared" si="108"/>
        <v>11.993442091524534</v>
      </c>
      <c r="S133" s="1">
        <f t="shared" si="109"/>
        <v>12.872730845801367</v>
      </c>
      <c r="T133" s="1">
        <f t="shared" si="110"/>
        <v>12.193376187857041</v>
      </c>
      <c r="U133" s="1">
        <f t="shared" si="111"/>
        <v>13.809041733887755</v>
      </c>
    </row>
    <row r="134" spans="1:21">
      <c r="A134" s="1">
        <v>118</v>
      </c>
      <c r="B134" s="1">
        <f t="shared" si="55"/>
        <v>13.946340809229905</v>
      </c>
      <c r="C134" s="1">
        <f t="shared" si="56"/>
        <v>0.24340956572631223</v>
      </c>
      <c r="D134" s="1">
        <f t="shared" si="57"/>
        <v>1.8016171618125318</v>
      </c>
      <c r="E134" s="1">
        <f t="shared" si="58"/>
        <v>103.22505967019598</v>
      </c>
      <c r="F134" s="1">
        <f t="shared" si="59"/>
        <v>13.763341289359465</v>
      </c>
      <c r="G134" s="1">
        <f t="shared" si="60"/>
        <v>10196.406815994938</v>
      </c>
      <c r="O134" s="1">
        <f t="shared" si="105"/>
        <v>19.675669004209226</v>
      </c>
      <c r="P134" s="1">
        <f t="shared" si="106"/>
        <v>11.425788906704909</v>
      </c>
      <c r="Q134" s="1">
        <f t="shared" si="107"/>
        <v>8.2332642905259252</v>
      </c>
      <c r="R134" s="1">
        <f t="shared" si="108"/>
        <v>11.953552535879242</v>
      </c>
      <c r="S134" s="1">
        <f t="shared" si="109"/>
        <v>23.296686598679617</v>
      </c>
      <c r="T134" s="1">
        <f t="shared" si="110"/>
        <v>13.067908012778302</v>
      </c>
      <c r="U134" s="1">
        <f t="shared" si="111"/>
        <v>-5.9553731867526327</v>
      </c>
    </row>
    <row r="135" spans="1:21">
      <c r="A135" s="1">
        <v>119</v>
      </c>
      <c r="B135" s="1">
        <f t="shared" si="55"/>
        <v>14.268782604199687</v>
      </c>
      <c r="C135" s="1">
        <f t="shared" si="56"/>
        <v>0.24903723669457542</v>
      </c>
      <c r="D135" s="1">
        <f t="shared" si="57"/>
        <v>1.8072830950362546</v>
      </c>
      <c r="E135" s="1">
        <f t="shared" si="58"/>
        <v>103.54969373091825</v>
      </c>
      <c r="F135" s="1">
        <f t="shared" si="59"/>
        <v>13.8066258307891</v>
      </c>
      <c r="G135" s="1">
        <f t="shared" si="60"/>
        <v>10249.949903317503</v>
      </c>
      <c r="O135" s="1">
        <f t="shared" si="105"/>
        <v>2.1522298913836138</v>
      </c>
      <c r="P135" s="1">
        <f t="shared" si="106"/>
        <v>-5.4045275920140492</v>
      </c>
      <c r="Q135" s="1">
        <f t="shared" si="107"/>
        <v>-8.1651614538939565</v>
      </c>
      <c r="R135" s="1">
        <f t="shared" si="108"/>
        <v>-4.5814137163467148</v>
      </c>
      <c r="S135" s="1">
        <f t="shared" si="109"/>
        <v>6.209780673061009</v>
      </c>
      <c r="T135" s="1">
        <f t="shared" si="110"/>
        <v>-4.1724563110366839</v>
      </c>
      <c r="U135" s="1">
        <f t="shared" si="111"/>
        <v>-0.94405990308054266</v>
      </c>
    </row>
    <row r="136" spans="1:21">
      <c r="A136" s="1">
        <v>120</v>
      </c>
      <c r="B136" s="1">
        <f t="shared" si="55"/>
        <v>14.586996250938345</v>
      </c>
      <c r="C136" s="1">
        <f t="shared" si="56"/>
        <v>0.2545911125549431</v>
      </c>
      <c r="D136" s="1">
        <f t="shared" si="57"/>
        <v>1.8128982805135545</v>
      </c>
      <c r="E136" s="1">
        <f t="shared" si="58"/>
        <v>103.87142015995069</v>
      </c>
      <c r="F136" s="1">
        <f t="shared" si="59"/>
        <v>13.849522687993426</v>
      </c>
      <c r="G136" s="1">
        <f t="shared" si="60"/>
        <v>10302.599205492475</v>
      </c>
      <c r="O136" s="1">
        <f t="shared" si="105"/>
        <v>3.24713424731033</v>
      </c>
      <c r="P136" s="1">
        <f t="shared" si="106"/>
        <v>-5.7248924971448929</v>
      </c>
      <c r="Q136" s="1">
        <f t="shared" si="107"/>
        <v>-8.6073033940843242</v>
      </c>
      <c r="R136" s="1">
        <f t="shared" si="108"/>
        <v>-3.9272839133102937</v>
      </c>
      <c r="S136" s="1">
        <f t="shared" si="109"/>
        <v>-5.7522743718939715</v>
      </c>
      <c r="T136" s="1">
        <f t="shared" si="110"/>
        <v>-5.142210924127812</v>
      </c>
      <c r="U136" s="1">
        <f t="shared" si="111"/>
        <v>-4.5896026580989231</v>
      </c>
    </row>
    <row r="137" spans="1:21">
      <c r="A137" s="1">
        <v>121</v>
      </c>
      <c r="B137" s="1">
        <f t="shared" si="55"/>
        <v>14.900887455874637</v>
      </c>
      <c r="C137" s="1">
        <f t="shared" si="56"/>
        <v>0.2600695475741337</v>
      </c>
      <c r="D137" s="1">
        <f t="shared" si="57"/>
        <v>1.8184607872516116</v>
      </c>
      <c r="E137" s="1">
        <f t="shared" si="58"/>
        <v>104.19012831955445</v>
      </c>
      <c r="F137" s="1">
        <f t="shared" si="59"/>
        <v>13.892017109273926</v>
      </c>
      <c r="G137" s="1">
        <f t="shared" si="60"/>
        <v>10354.344056699036</v>
      </c>
      <c r="O137" s="1">
        <f t="shared" si="105"/>
        <v>6.5500488570873445</v>
      </c>
      <c r="P137" s="1">
        <f t="shared" si="106"/>
        <v>-3.5261169674274799</v>
      </c>
      <c r="Q137" s="1">
        <f t="shared" si="107"/>
        <v>-6.557193743808031</v>
      </c>
      <c r="R137" s="1">
        <f t="shared" si="108"/>
        <v>-1.0796160702550439</v>
      </c>
      <c r="S137" s="1">
        <f t="shared" si="109"/>
        <v>-4.7714828077481446</v>
      </c>
      <c r="T137" s="1">
        <f t="shared" si="110"/>
        <v>-3.5213591644658813</v>
      </c>
      <c r="U137" s="1">
        <f t="shared" si="111"/>
        <v>-1.5382228317001545</v>
      </c>
    </row>
    <row r="138" spans="1:21">
      <c r="A138" s="1">
        <v>122</v>
      </c>
      <c r="B138" s="1">
        <f t="shared" si="55"/>
        <v>15.210363206270316</v>
      </c>
      <c r="C138" s="1">
        <f t="shared" si="56"/>
        <v>0.26547091837361841</v>
      </c>
      <c r="D138" s="1">
        <f t="shared" si="57"/>
        <v>1.8239686488156157</v>
      </c>
      <c r="E138" s="1">
        <f t="shared" si="58"/>
        <v>104.5057055413142</v>
      </c>
      <c r="F138" s="1">
        <f t="shared" si="59"/>
        <v>13.934094072175228</v>
      </c>
      <c r="G138" s="1">
        <f t="shared" si="60"/>
        <v>10405.174195991962</v>
      </c>
      <c r="O138" s="1">
        <f t="shared" si="105"/>
        <v>8.7631376169176054</v>
      </c>
      <c r="P138" s="1">
        <f t="shared" si="106"/>
        <v>-2.3286078088474653</v>
      </c>
      <c r="Q138" s="1">
        <f t="shared" si="107"/>
        <v>-5.478349713433885</v>
      </c>
      <c r="R138" s="1">
        <f t="shared" si="108"/>
        <v>0.75225800297964629</v>
      </c>
      <c r="S138" s="1">
        <f t="shared" si="109"/>
        <v>-4.5011320333664413</v>
      </c>
      <c r="T138" s="1">
        <f t="shared" si="110"/>
        <v>-3.0853956081214897</v>
      </c>
      <c r="U138" s="1">
        <f t="shared" si="111"/>
        <v>-2.1228093808227193</v>
      </c>
    </row>
    <row r="139" spans="1:21">
      <c r="A139" s="1">
        <v>123</v>
      </c>
      <c r="B139" s="1">
        <f t="shared" si="55"/>
        <v>15.515331797781432</v>
      </c>
      <c r="C139" s="1">
        <f t="shared" si="56"/>
        <v>0.27079362441065702</v>
      </c>
      <c r="D139" s="1">
        <f t="shared" si="57"/>
        <v>1.8294198639893633</v>
      </c>
      <c r="E139" s="1">
        <f t="shared" si="58"/>
        <v>104.81803716398761</v>
      </c>
      <c r="F139" s="1">
        <f t="shared" si="59"/>
        <v>13.975738288531682</v>
      </c>
      <c r="G139" s="1">
        <f t="shared" si="60"/>
        <v>10455.07975961157</v>
      </c>
      <c r="O139" s="1">
        <f t="shared" si="105"/>
        <v>11.824983564592578</v>
      </c>
      <c r="P139" s="1">
        <f t="shared" si="106"/>
        <v>0.27061720403954048</v>
      </c>
      <c r="Q139" s="1">
        <f t="shared" si="107"/>
        <v>-2.9781841450736453</v>
      </c>
      <c r="R139" s="1">
        <f t="shared" si="108"/>
        <v>3.5470445820674339</v>
      </c>
      <c r="S139" s="1">
        <f t="shared" si="109"/>
        <v>-2.8368778079955015</v>
      </c>
      <c r="T139" s="1">
        <f t="shared" si="110"/>
        <v>-0.67108550693476221</v>
      </c>
      <c r="U139" s="1">
        <f t="shared" si="111"/>
        <v>1.3119360184830848</v>
      </c>
    </row>
    <row r="140" spans="1:21">
      <c r="A140" s="1">
        <v>124</v>
      </c>
      <c r="B140" s="1">
        <f t="shared" si="55"/>
        <v>15.815702861632568</v>
      </c>
      <c r="C140" s="1">
        <f t="shared" si="56"/>
        <v>0.27603608845257749</v>
      </c>
      <c r="D140" s="1">
        <f t="shared" si="57"/>
        <v>1.8348123975771622</v>
      </c>
      <c r="E140" s="1">
        <f t="shared" si="58"/>
        <v>105.12700657945102</v>
      </c>
      <c r="F140" s="1">
        <f t="shared" si="59"/>
        <v>14.016934210593471</v>
      </c>
      <c r="G140" s="1">
        <f t="shared" si="60"/>
        <v>10504.05127311562</v>
      </c>
      <c r="O140" s="1">
        <f t="shared" si="105"/>
        <v>10.13691943905693</v>
      </c>
      <c r="P140" s="1">
        <f t="shared" si="106"/>
        <v>8.7568454426838332E-2</v>
      </c>
      <c r="Q140" s="1">
        <f t="shared" si="107"/>
        <v>-3.0202568606478595</v>
      </c>
      <c r="R140" s="1">
        <f t="shared" si="108"/>
        <v>2.35152574948191</v>
      </c>
      <c r="S140" s="1">
        <f t="shared" si="109"/>
        <v>-0.97288558392544155</v>
      </c>
      <c r="T140" s="1">
        <f t="shared" si="110"/>
        <v>0.38032157877569978</v>
      </c>
      <c r="U140" s="1">
        <f t="shared" si="111"/>
        <v>2.3241675907346186</v>
      </c>
    </row>
    <row r="141" spans="1:21">
      <c r="A141" s="1">
        <v>125</v>
      </c>
      <c r="B141" s="1">
        <f t="shared" si="55"/>
        <v>16.111387391394995</v>
      </c>
      <c r="C141" s="1">
        <f t="shared" si="56"/>
        <v>0.28119675704414299</v>
      </c>
      <c r="D141" s="1">
        <f t="shared" si="57"/>
        <v>1.8401441813516233</v>
      </c>
      <c r="E141" s="1">
        <f t="shared" si="58"/>
        <v>105.43249528700397</v>
      </c>
      <c r="F141" s="1">
        <f t="shared" si="59"/>
        <v>14.057666038267199</v>
      </c>
      <c r="G141" s="1">
        <f t="shared" si="60"/>
        <v>10552.079643370545</v>
      </c>
      <c r="O141" s="1">
        <f t="shared" si="105"/>
        <v>8.3232020174581276</v>
      </c>
      <c r="P141" s="1">
        <f t="shared" si="106"/>
        <v>-0.47660848102135933</v>
      </c>
      <c r="Q141" s="1">
        <f t="shared" si="107"/>
        <v>-3.4583555106335995</v>
      </c>
      <c r="R141" s="1">
        <f t="shared" si="108"/>
        <v>0.96549206777209984</v>
      </c>
      <c r="S141" s="1">
        <f t="shared" si="109"/>
        <v>1.0513805419367617</v>
      </c>
      <c r="T141" s="1">
        <f t="shared" si="110"/>
        <v>0.48463976482708604</v>
      </c>
      <c r="U141" s="1">
        <f t="shared" si="111"/>
        <v>0.59650875183461383</v>
      </c>
    </row>
    <row r="142" spans="1:21">
      <c r="A142" s="1">
        <v>126</v>
      </c>
      <c r="B142" s="1">
        <f t="shared" si="55"/>
        <v>16.402297769361116</v>
      </c>
      <c r="C142" s="1">
        <f t="shared" si="56"/>
        <v>0.28627410096787298</v>
      </c>
      <c r="D142" s="1">
        <f t="shared" si="57"/>
        <v>1.8454131151517155</v>
      </c>
      <c r="E142" s="1">
        <f t="shared" si="58"/>
        <v>105.73438295628308</v>
      </c>
      <c r="F142" s="1">
        <f t="shared" si="59"/>
        <v>14.097917727504411</v>
      </c>
      <c r="G142" s="1">
        <f t="shared" si="60"/>
        <v>10599.156150438703</v>
      </c>
      <c r="O142" s="1">
        <f t="shared" si="105"/>
        <v>10.670493057524302</v>
      </c>
      <c r="P142" s="1">
        <f t="shared" si="106"/>
        <v>3.9228508904571724</v>
      </c>
      <c r="Q142" s="1">
        <f t="shared" si="107"/>
        <v>1.031454633368253</v>
      </c>
      <c r="R142" s="1">
        <f t="shared" si="108"/>
        <v>3.7729483630185086</v>
      </c>
      <c r="S142" s="1">
        <f t="shared" si="109"/>
        <v>11.89977599457729</v>
      </c>
      <c r="T142" s="1">
        <f t="shared" si="110"/>
        <v>5.6433979485940915</v>
      </c>
      <c r="U142" s="1">
        <f t="shared" si="111"/>
        <v>5.8082607711539218</v>
      </c>
    </row>
    <row r="143" spans="1:21">
      <c r="A143" s="1">
        <v>127</v>
      </c>
      <c r="B143" s="1">
        <f t="shared" si="55"/>
        <v>16.688347792507614</v>
      </c>
      <c r="C143" s="1">
        <f t="shared" si="56"/>
        <v>0.29126661569718532</v>
      </c>
      <c r="D143" s="1">
        <f t="shared" si="57"/>
        <v>1.8506170681351575</v>
      </c>
      <c r="E143" s="1">
        <f t="shared" si="58"/>
        <v>106.03254749901883</v>
      </c>
      <c r="F143" s="1">
        <f t="shared" si="59"/>
        <v>14.137672999869176</v>
      </c>
      <c r="G143" s="1">
        <f t="shared" si="60"/>
        <v>10645.27243939755</v>
      </c>
      <c r="O143" s="1">
        <f t="shared" si="105"/>
        <v>17.15425639468517</v>
      </c>
      <c r="P143" s="1">
        <f t="shared" si="106"/>
        <v>11.44266108095719</v>
      </c>
      <c r="Q143" s="1">
        <f t="shared" si="107"/>
        <v>8.4807647811871227</v>
      </c>
      <c r="R143" s="1">
        <f t="shared" si="108"/>
        <v>10.248034060325212</v>
      </c>
      <c r="S143" s="1">
        <f t="shared" si="109"/>
        <v>21.680153910093285</v>
      </c>
      <c r="T143" s="1">
        <f t="shared" si="110"/>
        <v>13.403716273180573</v>
      </c>
      <c r="U143" s="1">
        <f t="shared" si="111"/>
        <v>13.433993822199243</v>
      </c>
    </row>
    <row r="144" spans="1:21">
      <c r="A144" s="1">
        <v>128</v>
      </c>
      <c r="B144" s="1">
        <f t="shared" si="55"/>
        <v>16.969452698039134</v>
      </c>
      <c r="C144" s="1">
        <f t="shared" si="56"/>
        <v>0.29617282184221799</v>
      </c>
      <c r="D144" s="1">
        <f t="shared" si="57"/>
        <v>1.8557538801888911</v>
      </c>
      <c r="E144" s="1">
        <f t="shared" si="58"/>
        <v>106.3268651498497</v>
      </c>
      <c r="F144" s="1">
        <f t="shared" si="59"/>
        <v>14.176915353313294</v>
      </c>
      <c r="G144" s="1">
        <f t="shared" si="60"/>
        <v>10690.42051212538</v>
      </c>
    </row>
    <row r="145" spans="1:21">
      <c r="A145" s="1">
        <v>129</v>
      </c>
      <c r="B145" s="1">
        <f t="shared" si="55"/>
        <v>17.245529188505458</v>
      </c>
      <c r="C145" s="1">
        <f t="shared" si="56"/>
        <v>0.3009912655882061</v>
      </c>
      <c r="D145" s="1">
        <f t="shared" si="57"/>
        <v>1.860821363500988</v>
      </c>
      <c r="E145" s="1">
        <f t="shared" si="58"/>
        <v>106.61721055638583</v>
      </c>
      <c r="F145" s="1">
        <f t="shared" si="59"/>
        <v>14.215628074184776</v>
      </c>
      <c r="G145" s="1">
        <f t="shared" si="60"/>
        <v>10734.592719087133</v>
      </c>
    </row>
    <row r="146" spans="1:21">
      <c r="A146" s="1">
        <v>130</v>
      </c>
      <c r="B146" s="1">
        <f t="shared" ref="B146:B209" si="112">23.45*SIN(((2*PI()*(284+A146)))/365)</f>
        <v>17.516495456484208</v>
      </c>
      <c r="C146" s="1">
        <f t="shared" ref="C146:C209" si="113">RADIANS(B146)</f>
        <v>0.30572051912627657</v>
      </c>
      <c r="D146" s="1">
        <f t="shared" ref="D146:D209" si="114">ACOS(-TAN(E$5)*TAN(C146))</f>
        <v>1.8658173042969088</v>
      </c>
      <c r="E146" s="1">
        <f t="shared" ref="E146:E209" si="115">DEGREES(D146)</f>
        <v>106.90345687868931</v>
      </c>
      <c r="F146" s="1">
        <f t="shared" ref="F146:F209" si="116">(24*D146)/PI()</f>
        <v>14.253794250491907</v>
      </c>
      <c r="G146" s="1">
        <f t="shared" ref="G146:G209" si="117">24*1367/PI()*(1+0.033*COS((A146)/365*2*PI()))*(COS(E$5)*COS(C146)*SIN(D146)+D148*SIN(E$5)*SIN(C146))</f>
        <v>10777.781751152146</v>
      </c>
      <c r="N146" s="16" t="s">
        <v>54</v>
      </c>
      <c r="O146" s="13" t="s">
        <v>38</v>
      </c>
      <c r="P146" s="13" t="s">
        <v>40</v>
      </c>
      <c r="Q146" s="11" t="s">
        <v>41</v>
      </c>
      <c r="R146" s="13" t="s">
        <v>42</v>
      </c>
      <c r="S146" s="13" t="s">
        <v>43</v>
      </c>
      <c r="T146" s="13" t="s">
        <v>44</v>
      </c>
      <c r="U146" s="13" t="s">
        <v>45</v>
      </c>
    </row>
    <row r="147" spans="1:21">
      <c r="A147" s="1">
        <v>131</v>
      </c>
      <c r="B147" s="1">
        <f t="shared" si="112"/>
        <v>17.782271208822284</v>
      </c>
      <c r="C147" s="1">
        <f t="shared" si="113"/>
        <v>0.31035918107654098</v>
      </c>
      <c r="D147" s="1">
        <f t="shared" si="114"/>
        <v>1.8707394647425288</v>
      </c>
      <c r="E147" s="1">
        <f t="shared" si="115"/>
        <v>107.18547589830958</v>
      </c>
      <c r="F147" s="1">
        <f t="shared" si="116"/>
        <v>14.291396786441275</v>
      </c>
      <c r="G147" s="1">
        <f t="shared" si="117"/>
        <v>10819.980631474133</v>
      </c>
      <c r="N147" s="16"/>
      <c r="O147" s="13" t="s">
        <v>39</v>
      </c>
      <c r="P147" s="13" t="s">
        <v>39</v>
      </c>
      <c r="Q147" s="13" t="s">
        <v>39</v>
      </c>
      <c r="R147" s="13" t="s">
        <v>39</v>
      </c>
      <c r="S147" s="13" t="s">
        <v>39</v>
      </c>
      <c r="T147" s="13" t="s">
        <v>39</v>
      </c>
      <c r="U147" s="13" t="s">
        <v>39</v>
      </c>
    </row>
    <row r="148" spans="1:21">
      <c r="A148" s="1">
        <v>132</v>
      </c>
      <c r="B148" s="1">
        <f t="shared" si="112"/>
        <v>18.042777690428341</v>
      </c>
      <c r="C148" s="1">
        <f t="shared" si="113"/>
        <v>0.31490587690335275</v>
      </c>
      <c r="D148" s="1">
        <f t="shared" si="114"/>
        <v>1.8755855850157961</v>
      </c>
      <c r="E148" s="1">
        <f t="shared" si="115"/>
        <v>107.46313813698058</v>
      </c>
      <c r="F148" s="1">
        <f t="shared" si="116"/>
        <v>14.328418418264077</v>
      </c>
      <c r="G148" s="1">
        <f t="shared" si="117"/>
        <v>10861.182707461814</v>
      </c>
      <c r="O148" s="1">
        <f t="shared" ref="O148:O159" si="118">(O52*100)/W21</f>
        <v>9.024441031269081</v>
      </c>
      <c r="P148" s="1">
        <f t="shared" ref="P148:P159" si="119">(P52*100)/W21</f>
        <v>2.3455854675031214</v>
      </c>
      <c r="Q148" s="1">
        <f t="shared" ref="Q148:Q159" si="120">(Q52*100)/W21</f>
        <v>-0.50498727022033896</v>
      </c>
      <c r="R148" s="1">
        <f t="shared" ref="R148:R159" si="121">(R52*100)/W21</f>
        <v>2.220764084341091</v>
      </c>
      <c r="S148" s="1">
        <f t="shared" ref="S148:S159" si="122">(S52*100)/W21</f>
        <v>8.7779939021395226</v>
      </c>
      <c r="T148" s="1">
        <f t="shared" ref="T148:T159" si="123">(T52*100)/W21</f>
        <v>4.0350173096884356</v>
      </c>
      <c r="U148" s="1">
        <f t="shared" ref="U148:U159" si="124">(U52*100)/W21</f>
        <v>6.3538926746246602</v>
      </c>
    </row>
    <row r="149" spans="1:21">
      <c r="A149" s="1">
        <v>133</v>
      </c>
      <c r="B149" s="1">
        <f t="shared" si="112"/>
        <v>18.297937707609677</v>
      </c>
      <c r="C149" s="1">
        <f t="shared" si="113"/>
        <v>0.31935925932261233</v>
      </c>
      <c r="D149" s="1">
        <f t="shared" si="114"/>
        <v>1.8803533855482781</v>
      </c>
      <c r="E149" s="1">
        <f t="shared" si="115"/>
        <v>107.73631298505202</v>
      </c>
      <c r="F149" s="1">
        <f t="shared" si="116"/>
        <v>14.36484173134027</v>
      </c>
      <c r="G149" s="1">
        <f t="shared" si="117"/>
        <v>10901.38164286654</v>
      </c>
      <c r="O149" s="1">
        <f t="shared" si="118"/>
        <v>10.051892840941385</v>
      </c>
      <c r="P149" s="1">
        <f t="shared" si="119"/>
        <v>1.6799534834319856</v>
      </c>
      <c r="Q149" s="1">
        <f t="shared" si="120"/>
        <v>-1.3101129155697333</v>
      </c>
      <c r="R149" s="1">
        <f t="shared" si="121"/>
        <v>2.733761266657011</v>
      </c>
      <c r="S149" s="1">
        <f t="shared" si="122"/>
        <v>3.5403499318442968</v>
      </c>
      <c r="T149" s="1">
        <f t="shared" si="123"/>
        <v>2.9171646993767841</v>
      </c>
      <c r="U149" s="1">
        <f t="shared" si="124"/>
        <v>4.3992461087242649</v>
      </c>
    </row>
    <row r="150" spans="1:21">
      <c r="A150" s="1">
        <v>134</v>
      </c>
      <c r="B150" s="1">
        <f t="shared" si="112"/>
        <v>18.547675650946434</v>
      </c>
      <c r="C150" s="1">
        <f t="shared" si="113"/>
        <v>0.32371800870099782</v>
      </c>
      <c r="D150" s="1">
        <f t="shared" si="114"/>
        <v>1.8850405694371832</v>
      </c>
      <c r="E150" s="1">
        <f t="shared" si="115"/>
        <v>108.004868839688</v>
      </c>
      <c r="F150" s="1">
        <f t="shared" si="116"/>
        <v>14.400649178625066</v>
      </c>
      <c r="G150" s="1">
        <f t="shared" si="117"/>
        <v>10940.571410011289</v>
      </c>
      <c r="O150" s="1">
        <f t="shared" si="118"/>
        <v>0.86558523219494976</v>
      </c>
      <c r="P150" s="1">
        <f t="shared" si="119"/>
        <v>-6.0876157906540893</v>
      </c>
      <c r="Q150" s="1">
        <f t="shared" si="120"/>
        <v>-8.7783537364578894</v>
      </c>
      <c r="R150" s="1">
        <f t="shared" si="121"/>
        <v>-5.6428036766807459</v>
      </c>
      <c r="S150" s="1">
        <f t="shared" si="122"/>
        <v>3.9174675558231948</v>
      </c>
      <c r="T150" s="1">
        <f t="shared" si="123"/>
        <v>-4.7035975851721039</v>
      </c>
      <c r="U150" s="1">
        <f t="shared" si="124"/>
        <v>-20.73688494586203</v>
      </c>
    </row>
    <row r="151" spans="1:21">
      <c r="A151" s="1">
        <v>135</v>
      </c>
      <c r="B151" s="1">
        <f t="shared" si="112"/>
        <v>18.791917517696152</v>
      </c>
      <c r="C151" s="1">
        <f t="shared" si="113"/>
        <v>0.32798083344699763</v>
      </c>
      <c r="D151" s="1">
        <f t="shared" si="114"/>
        <v>1.8896448250277103</v>
      </c>
      <c r="E151" s="1">
        <f t="shared" si="115"/>
        <v>108.26867325282471</v>
      </c>
      <c r="F151" s="1">
        <f t="shared" si="116"/>
        <v>14.435823100376627</v>
      </c>
      <c r="G151" s="1">
        <f t="shared" si="117"/>
        <v>10978.746282182707</v>
      </c>
      <c r="O151" s="1">
        <f t="shared" si="118"/>
        <v>6.3641290554358196</v>
      </c>
      <c r="P151" s="1">
        <f t="shared" si="119"/>
        <v>-1.504205576704561</v>
      </c>
      <c r="Q151" s="1">
        <f t="shared" si="120"/>
        <v>-4.3786647703219099</v>
      </c>
      <c r="R151" s="1">
        <f t="shared" si="121"/>
        <v>-0.64715340474619831</v>
      </c>
      <c r="S151" s="1">
        <f t="shared" si="122"/>
        <v>10.588979119406099</v>
      </c>
      <c r="T151" s="1">
        <f t="shared" si="123"/>
        <v>-0.22133403415758524</v>
      </c>
      <c r="U151" s="1">
        <f t="shared" si="124"/>
        <v>3.1401743004433076</v>
      </c>
    </row>
    <row r="152" spans="1:21">
      <c r="A152" s="1">
        <v>136</v>
      </c>
      <c r="B152" s="1">
        <f t="shared" si="112"/>
        <v>19.030590933722621</v>
      </c>
      <c r="C152" s="1">
        <f t="shared" si="113"/>
        <v>0.3321464703936417</v>
      </c>
      <c r="D152" s="1">
        <f t="shared" si="114"/>
        <v>1.8941638286648177</v>
      </c>
      <c r="E152" s="1">
        <f t="shared" si="115"/>
        <v>108.52759308883523</v>
      </c>
      <c r="F152" s="1">
        <f t="shared" si="116"/>
        <v>14.470345745178033</v>
      </c>
      <c r="G152" s="1">
        <f t="shared" si="117"/>
        <v>11015.900826205974</v>
      </c>
      <c r="O152" s="1">
        <f t="shared" si="118"/>
        <v>7.2609874590954577</v>
      </c>
      <c r="P152" s="1">
        <f t="shared" si="119"/>
        <v>-2.0598373282981042</v>
      </c>
      <c r="Q152" s="1">
        <f t="shared" si="120"/>
        <v>-5.0543053231968047</v>
      </c>
      <c r="R152" s="1">
        <f t="shared" si="121"/>
        <v>-0.19234460636748704</v>
      </c>
      <c r="S152" s="1">
        <f t="shared" si="122"/>
        <v>-2.088283705483085</v>
      </c>
      <c r="T152" s="1">
        <f t="shared" si="123"/>
        <v>-1.4545033270044132</v>
      </c>
      <c r="U152" s="1">
        <f t="shared" si="124"/>
        <v>-0.88041176771388219</v>
      </c>
    </row>
    <row r="153" spans="1:21">
      <c r="A153" s="1">
        <v>137</v>
      </c>
      <c r="B153" s="1">
        <f t="shared" si="112"/>
        <v>19.263625174941602</v>
      </c>
      <c r="C153" s="1">
        <f t="shared" si="113"/>
        <v>0.33621368517279959</v>
      </c>
      <c r="D153" s="1">
        <f t="shared" si="114"/>
        <v>1.8985952476126324</v>
      </c>
      <c r="E153" s="1">
        <f t="shared" si="115"/>
        <v>108.78149469179932</v>
      </c>
      <c r="F153" s="1">
        <f t="shared" si="116"/>
        <v>14.504199292239909</v>
      </c>
      <c r="G153" s="1">
        <f t="shared" si="117"/>
        <v>11052.029895219213</v>
      </c>
      <c r="O153" s="1">
        <f t="shared" si="118"/>
        <v>5.4278141503609749</v>
      </c>
      <c r="P153" s="1">
        <f t="shared" si="119"/>
        <v>-4.5422248058858914</v>
      </c>
      <c r="Q153" s="1">
        <f t="shared" si="120"/>
        <v>-7.5413768708872011</v>
      </c>
      <c r="R153" s="1">
        <f t="shared" si="121"/>
        <v>-2.1214915948505739</v>
      </c>
      <c r="S153" s="1">
        <f t="shared" si="122"/>
        <v>-5.7744738735389634</v>
      </c>
      <c r="T153" s="1">
        <f t="shared" si="123"/>
        <v>-4.5375171143195336</v>
      </c>
      <c r="U153" s="1">
        <f t="shared" si="124"/>
        <v>-2.5752680964323278</v>
      </c>
    </row>
    <row r="154" spans="1:21">
      <c r="A154" s="1">
        <v>138</v>
      </c>
      <c r="B154" s="1">
        <f t="shared" si="112"/>
        <v>19.490951188278199</v>
      </c>
      <c r="C154" s="1">
        <f t="shared" si="113"/>
        <v>0.34018127258095576</v>
      </c>
      <c r="D154" s="1">
        <f t="shared" si="114"/>
        <v>1.9029367431388697</v>
      </c>
      <c r="E154" s="1">
        <f t="shared" si="115"/>
        <v>109.03024406222765</v>
      </c>
      <c r="F154" s="1">
        <f t="shared" si="116"/>
        <v>14.537365874963687</v>
      </c>
      <c r="G154" s="1">
        <f t="shared" si="117"/>
        <v>11087.128621661919</v>
      </c>
      <c r="O154" s="1">
        <f t="shared" si="118"/>
        <v>7.6324133217939512</v>
      </c>
      <c r="P154" s="1">
        <f t="shared" si="119"/>
        <v>-3.344020001883615</v>
      </c>
      <c r="Q154" s="1">
        <f t="shared" si="120"/>
        <v>-6.4610165317693786</v>
      </c>
      <c r="R154" s="1">
        <f t="shared" si="121"/>
        <v>-0.29518351451125246</v>
      </c>
      <c r="S154" s="1">
        <f t="shared" si="122"/>
        <v>-5.4939582108073024</v>
      </c>
      <c r="T154" s="1">
        <f t="shared" si="123"/>
        <v>-4.0929400771323703</v>
      </c>
      <c r="U154" s="1">
        <f t="shared" si="124"/>
        <v>-3.1403610973000324</v>
      </c>
    </row>
    <row r="155" spans="1:21">
      <c r="A155" s="1">
        <v>139</v>
      </c>
      <c r="B155" s="1">
        <f t="shared" si="112"/>
        <v>19.712501612128499</v>
      </c>
      <c r="C155" s="1">
        <f t="shared" si="113"/>
        <v>0.3440480569363325</v>
      </c>
      <c r="D155" s="1">
        <f t="shared" si="114"/>
        <v>1.9071859737606509</v>
      </c>
      <c r="E155" s="1">
        <f t="shared" si="115"/>
        <v>109.27370704303347</v>
      </c>
      <c r="F155" s="1">
        <f t="shared" si="116"/>
        <v>14.569827605737796</v>
      </c>
      <c r="G155" s="1">
        <f t="shared" si="117"/>
        <v>11121.192410488922</v>
      </c>
      <c r="O155" s="1">
        <f t="shared" si="118"/>
        <v>12.273440185351689</v>
      </c>
      <c r="P155" s="1">
        <f t="shared" si="119"/>
        <v>0.67273684420724833</v>
      </c>
      <c r="Q155" s="1">
        <f t="shared" si="120"/>
        <v>-2.5890933149991615</v>
      </c>
      <c r="R155" s="1">
        <f t="shared" si="121"/>
        <v>3.9623038221999769</v>
      </c>
      <c r="S155" s="1">
        <f t="shared" si="122"/>
        <v>-2.4472202909392902</v>
      </c>
      <c r="T155" s="1">
        <f t="shared" si="123"/>
        <v>-0.27274241832164764</v>
      </c>
      <c r="U155" s="1">
        <f t="shared" si="124"/>
        <v>1.7182317050205067</v>
      </c>
    </row>
    <row r="156" spans="1:21">
      <c r="A156" s="1">
        <v>140</v>
      </c>
      <c r="B156" s="1">
        <f t="shared" si="112"/>
        <v>19.928210796320528</v>
      </c>
      <c r="C156" s="1">
        <f t="shared" si="113"/>
        <v>0.34781289242727431</v>
      </c>
      <c r="D156" s="1">
        <f t="shared" si="114"/>
        <v>1.9113405986471581</v>
      </c>
      <c r="E156" s="1">
        <f t="shared" si="115"/>
        <v>109.51174951449035</v>
      </c>
      <c r="F156" s="1">
        <f t="shared" si="116"/>
        <v>14.601566601932047</v>
      </c>
      <c r="G156" s="1">
        <f t="shared" si="117"/>
        <v>11154.216932618921</v>
      </c>
      <c r="O156" s="1">
        <f t="shared" si="118"/>
        <v>11.964230440687853</v>
      </c>
      <c r="P156" s="1">
        <f t="shared" si="119"/>
        <v>1.748147993919615</v>
      </c>
      <c r="Q156" s="1">
        <f t="shared" si="120"/>
        <v>-1.411240079749629</v>
      </c>
      <c r="R156" s="1">
        <f t="shared" si="121"/>
        <v>4.0496672082070999</v>
      </c>
      <c r="S156" s="1">
        <f t="shared" si="122"/>
        <v>0.67009967981607521</v>
      </c>
      <c r="T156" s="1">
        <f t="shared" si="123"/>
        <v>2.0457582634256961</v>
      </c>
      <c r="U156" s="1">
        <f t="shared" si="124"/>
        <v>4.0218551429521829</v>
      </c>
    </row>
    <row r="157" spans="1:21">
      <c r="A157" s="1">
        <v>141</v>
      </c>
      <c r="B157" s="1">
        <f t="shared" si="112"/>
        <v>20.138014821567573</v>
      </c>
      <c r="C157" s="1">
        <f t="shared" si="113"/>
        <v>0.35147466345177253</v>
      </c>
      <c r="D157" s="1">
        <f t="shared" si="114"/>
        <v>1.915398281173508</v>
      </c>
      <c r="E157" s="1">
        <f t="shared" si="115"/>
        <v>109.74423759785417</v>
      </c>
      <c r="F157" s="1">
        <f t="shared" si="116"/>
        <v>14.632565013047223</v>
      </c>
      <c r="G157" s="1">
        <f t="shared" si="117"/>
        <v>11186.198118623564</v>
      </c>
      <c r="O157" s="1">
        <f t="shared" si="118"/>
        <v>13.629739117178174</v>
      </c>
      <c r="P157" s="1">
        <f t="shared" si="119"/>
        <v>4.3988434955580189</v>
      </c>
      <c r="Q157" s="1">
        <f t="shared" si="120"/>
        <v>1.2710266402765991</v>
      </c>
      <c r="R157" s="1">
        <f t="shared" si="121"/>
        <v>5.9115896670913388</v>
      </c>
      <c r="S157" s="1">
        <f t="shared" si="122"/>
        <v>6.0016856458912473</v>
      </c>
      <c r="T157" s="1">
        <f t="shared" si="123"/>
        <v>5.4071813711776882</v>
      </c>
      <c r="U157" s="1">
        <f t="shared" si="124"/>
        <v>5.5245305962026237</v>
      </c>
    </row>
    <row r="158" spans="1:21">
      <c r="A158" s="1">
        <v>142</v>
      </c>
      <c r="B158" s="1">
        <f t="shared" si="112"/>
        <v>20.341851518409044</v>
      </c>
      <c r="C158" s="1">
        <f t="shared" si="113"/>
        <v>0.35503228494804573</v>
      </c>
      <c r="D158" s="1">
        <f t="shared" si="114"/>
        <v>1.9193566926191887</v>
      </c>
      <c r="E158" s="1">
        <f t="shared" si="115"/>
        <v>109.97103786726795</v>
      </c>
      <c r="F158" s="1">
        <f t="shared" si="116"/>
        <v>14.66280504896906</v>
      </c>
      <c r="G158" s="1">
        <f t="shared" si="117"/>
        <v>11217.132152660619</v>
      </c>
      <c r="O158" s="1">
        <f t="shared" si="118"/>
        <v>15.675652473882201</v>
      </c>
      <c r="P158" s="1">
        <f t="shared" si="119"/>
        <v>8.6228429239142397</v>
      </c>
      <c r="Q158" s="1">
        <f t="shared" si="120"/>
        <v>5.6006810146377175</v>
      </c>
      <c r="R158" s="1">
        <f t="shared" si="121"/>
        <v>8.4661609376874445</v>
      </c>
      <c r="S158" s="1">
        <f t="shared" si="122"/>
        <v>16.960530691102242</v>
      </c>
      <c r="T158" s="1">
        <f t="shared" si="123"/>
        <v>10.421203065479318</v>
      </c>
      <c r="U158" s="1">
        <f t="shared" si="124"/>
        <v>10.593521937849227</v>
      </c>
    </row>
    <row r="159" spans="1:21">
      <c r="A159" s="1">
        <v>143</v>
      </c>
      <c r="B159" s="1">
        <f t="shared" si="112"/>
        <v>20.539660485632499</v>
      </c>
      <c r="C159" s="1">
        <f t="shared" si="113"/>
        <v>0.35848470271606458</v>
      </c>
      <c r="D159" s="1">
        <f t="shared" si="114"/>
        <v>1.9232135160032919</v>
      </c>
      <c r="E159" s="1">
        <f t="shared" si="115"/>
        <v>110.19201756950443</v>
      </c>
      <c r="F159" s="1">
        <f t="shared" si="116"/>
        <v>14.692269009267257</v>
      </c>
      <c r="G159" s="1">
        <f t="shared" si="117"/>
        <v>11247.015466651763</v>
      </c>
      <c r="O159" s="1">
        <f t="shared" si="118"/>
        <v>19.799190875303747</v>
      </c>
      <c r="P159" s="1">
        <f t="shared" si="119"/>
        <v>13.958647661179178</v>
      </c>
      <c r="Q159" s="1">
        <f t="shared" si="120"/>
        <v>10.929882073921288</v>
      </c>
      <c r="R159" s="1">
        <f t="shared" si="121"/>
        <v>12.73705012922661</v>
      </c>
      <c r="S159" s="1">
        <f t="shared" si="122"/>
        <v>24.427267370482948</v>
      </c>
      <c r="T159" s="1">
        <f t="shared" si="123"/>
        <v>15.963976639570717</v>
      </c>
      <c r="U159" s="1">
        <f t="shared" si="124"/>
        <v>15.994937750039503</v>
      </c>
    </row>
    <row r="160" spans="1:21">
      <c r="A160" s="1">
        <v>144</v>
      </c>
      <c r="B160" s="1">
        <f t="shared" si="112"/>
        <v>20.731383108171872</v>
      </c>
      <c r="C160" s="1">
        <f t="shared" si="113"/>
        <v>0.36183089372993493</v>
      </c>
      <c r="D160" s="1">
        <f t="shared" si="114"/>
        <v>1.9269664500476753</v>
      </c>
      <c r="E160" s="1">
        <f t="shared" si="115"/>
        <v>110.40704485103856</v>
      </c>
      <c r="F160" s="1">
        <f t="shared" si="116"/>
        <v>14.720939313471808</v>
      </c>
      <c r="G160" s="1">
        <f t="shared" si="117"/>
        <v>11275.844734703096</v>
      </c>
    </row>
    <row r="161" spans="1:7">
      <c r="A161" s="1">
        <v>145</v>
      </c>
      <c r="B161" s="1">
        <f t="shared" si="112"/>
        <v>20.916962574476411</v>
      </c>
      <c r="C161" s="1">
        <f t="shared" si="113"/>
        <v>0.365069866441043</v>
      </c>
      <c r="D161" s="1">
        <f t="shared" si="114"/>
        <v>1.9306132132580616</v>
      </c>
      <c r="E161" s="1">
        <f t="shared" si="115"/>
        <v>110.61598899187727</v>
      </c>
      <c r="F161" s="1">
        <f t="shared" si="116"/>
        <v>14.748798532250305</v>
      </c>
      <c r="G161" s="1">
        <f t="shared" si="117"/>
        <v>11303.616867763752</v>
      </c>
    </row>
    <row r="162" spans="1:7">
      <c r="A162" s="1">
        <v>146</v>
      </c>
      <c r="B162" s="1">
        <f t="shared" si="112"/>
        <v>21.0963438933451</v>
      </c>
      <c r="C162" s="1">
        <f t="shared" si="113"/>
        <v>0.36820066107187144</v>
      </c>
      <c r="D162" s="1">
        <f t="shared" si="114"/>
        <v>1.9341515481119484</v>
      </c>
      <c r="E162" s="1">
        <f t="shared" si="115"/>
        <v>110.81872064550903</v>
      </c>
      <c r="F162" s="1">
        <f t="shared" si="116"/>
        <v>14.775829419401203</v>
      </c>
      <c r="G162" s="1">
        <f t="shared" si="117"/>
        <v>11330.329008515553</v>
      </c>
    </row>
    <row r="163" spans="1:7">
      <c r="A163" s="1">
        <v>147</v>
      </c>
      <c r="B163" s="1">
        <f t="shared" si="112"/>
        <v>21.269473910221812</v>
      </c>
      <c r="C163" s="1">
        <f t="shared" si="113"/>
        <v>0.37122234990040343</v>
      </c>
      <c r="D163" s="1">
        <f t="shared" si="114"/>
        <v>1.9375792253410933</v>
      </c>
      <c r="E163" s="1">
        <f t="shared" si="115"/>
        <v>111.01511208427213</v>
      </c>
      <c r="F163" s="1">
        <f t="shared" si="116"/>
        <v>14.802014944569619</v>
      </c>
      <c r="G163" s="1">
        <f t="shared" si="117"/>
        <v>11355.978526484403</v>
      </c>
    </row>
    <row r="164" spans="1:7">
      <c r="A164" s="1">
        <v>148</v>
      </c>
      <c r="B164" s="1">
        <f t="shared" si="112"/>
        <v>21.436301322946072</v>
      </c>
      <c r="C164" s="1">
        <f t="shared" si="113"/>
        <v>0.37413403753502522</v>
      </c>
      <c r="D164" s="1">
        <f t="shared" si="114"/>
        <v>1.9408940482952244</v>
      </c>
      <c r="E164" s="1">
        <f t="shared" si="115"/>
        <v>111.20503744937693</v>
      </c>
      <c r="F164" s="1">
        <f t="shared" si="116"/>
        <v>14.827338326583591</v>
      </c>
      <c r="G164" s="1">
        <f t="shared" si="117"/>
        <v>11380.563013361852</v>
      </c>
    </row>
    <row r="165" spans="1:7">
      <c r="A165" s="1">
        <v>149</v>
      </c>
      <c r="B165" s="1">
        <f t="shared" si="112"/>
        <v>21.596776696955079</v>
      </c>
      <c r="C165" s="1">
        <f t="shared" si="113"/>
        <v>0.37693486117985175</v>
      </c>
      <c r="D165" s="1">
        <f t="shared" si="114"/>
        <v>1.9440938573725712</v>
      </c>
      <c r="E165" s="1">
        <f t="shared" si="115"/>
        <v>111.38837300475656</v>
      </c>
      <c r="F165" s="1">
        <f t="shared" si="116"/>
        <v>14.851783067300873</v>
      </c>
      <c r="G165" s="1">
        <f t="shared" si="117"/>
        <v>11404.080278523368</v>
      </c>
    </row>
    <row r="166" spans="1:7">
      <c r="A166" s="1">
        <v>150</v>
      </c>
      <c r="B166" s="1">
        <f t="shared" si="112"/>
        <v>21.750852479932153</v>
      </c>
      <c r="C166" s="1">
        <f t="shared" si="113"/>
        <v>0.3796239908903899</v>
      </c>
      <c r="D166" s="1">
        <f t="shared" si="114"/>
        <v>1.9471765345017591</v>
      </c>
      <c r="E166" s="1">
        <f t="shared" si="115"/>
        <v>111.56499739386052</v>
      </c>
      <c r="F166" s="1">
        <f t="shared" si="116"/>
        <v>14.87533298584807</v>
      </c>
      <c r="G166" s="1">
        <f t="shared" si="117"/>
        <v>11426.528344728085</v>
      </c>
    </row>
    <row r="167" spans="1:7">
      <c r="A167" s="1">
        <v>151</v>
      </c>
      <c r="B167" s="1">
        <f t="shared" si="112"/>
        <v>21.89848301589759</v>
      </c>
      <c r="C167" s="1">
        <f t="shared" si="113"/>
        <v>0.38220062981947067</v>
      </c>
      <c r="D167" s="1">
        <f t="shared" si="114"/>
        <v>1.9501400076586597</v>
      </c>
      <c r="E167" s="1">
        <f t="shared" si="115"/>
        <v>111.73479189845123</v>
      </c>
      <c r="F167" s="1">
        <f t="shared" si="116"/>
        <v>14.897972253126833</v>
      </c>
      <c r="G167" s="1">
        <f t="shared" si="117"/>
        <v>11447.905443983323</v>
      </c>
    </row>
    <row r="168" spans="1:7">
      <c r="A168" s="1">
        <v>152</v>
      </c>
      <c r="B168" s="1">
        <f t="shared" si="112"/>
        <v>22.03962455873744</v>
      </c>
      <c r="C168" s="1">
        <f t="shared" si="113"/>
        <v>0.38466401445337073</v>
      </c>
      <c r="D168" s="1">
        <f t="shared" si="114"/>
        <v>1.9529822554008618</v>
      </c>
      <c r="E168" s="1">
        <f t="shared" si="115"/>
        <v>111.89764069841</v>
      </c>
      <c r="F168" s="1">
        <f t="shared" si="116"/>
        <v>14.919685426454668</v>
      </c>
      <c r="G168" s="1">
        <f t="shared" si="117"/>
        <v>11468.210013555907</v>
      </c>
    </row>
    <row r="169" spans="1:7">
      <c r="A169" s="1">
        <v>153</v>
      </c>
      <c r="B169" s="1">
        <f t="shared" si="112"/>
        <v>22.174235285166489</v>
      </c>
      <c r="C169" s="1">
        <f t="shared" si="113"/>
        <v>0.38701341483805896</v>
      </c>
      <c r="D169" s="1">
        <f t="shared" si="114"/>
        <v>1.9557013114016131</v>
      </c>
      <c r="E169" s="1">
        <f t="shared" si="115"/>
        <v>112.05343113151278</v>
      </c>
      <c r="F169" s="1">
        <f t="shared" si="116"/>
        <v>14.940457484201703</v>
      </c>
      <c r="G169" s="1">
        <f t="shared" si="117"/>
        <v>11487.440692111288</v>
      </c>
    </row>
    <row r="170" spans="1:7">
      <c r="A170" s="1">
        <v>154</v>
      </c>
      <c r="B170" s="1">
        <f t="shared" si="112"/>
        <v>22.302275307121356</v>
      </c>
      <c r="C170" s="1">
        <f t="shared" si="113"/>
        <v>0.38924813479549725</v>
      </c>
      <c r="D170" s="1">
        <f t="shared" si="114"/>
        <v>1.958295268964346</v>
      </c>
      <c r="E170" s="1">
        <f t="shared" si="115"/>
        <v>112.20205395209341</v>
      </c>
      <c r="F170" s="1">
        <f t="shared" si="116"/>
        <v>14.960273860279123</v>
      </c>
      <c r="G170" s="1">
        <f t="shared" si="117"/>
        <v>11505.596315961002</v>
      </c>
    </row>
    <row r="171" spans="1:7">
      <c r="A171" s="1">
        <v>155</v>
      </c>
      <c r="B171" s="1">
        <f t="shared" si="112"/>
        <v>22.423706683580182</v>
      </c>
      <c r="C171" s="1">
        <f t="shared" si="113"/>
        <v>0.39136751212993248</v>
      </c>
      <c r="D171" s="1">
        <f t="shared" si="114"/>
        <v>1.9607622854982698</v>
      </c>
      <c r="E171" s="1">
        <f t="shared" si="115"/>
        <v>112.34340358747625</v>
      </c>
      <c r="F171" s="1">
        <f t="shared" si="116"/>
        <v>14.979120478330167</v>
      </c>
      <c r="G171" s="1">
        <f t="shared" si="117"/>
        <v>11522.675915398351</v>
      </c>
    </row>
    <row r="172" spans="1:7">
      <c r="A172" s="1">
        <v>156</v>
      </c>
      <c r="B172" s="1">
        <f t="shared" si="112"/>
        <v>22.538493431805456</v>
      </c>
      <c r="C172" s="1">
        <f t="shared" si="113"/>
        <v>0.39337091882412129</v>
      </c>
      <c r="D172" s="1">
        <f t="shared" si="114"/>
        <v>1.9631005869350133</v>
      </c>
      <c r="E172" s="1">
        <f t="shared" si="115"/>
        <v>112.47737839103102</v>
      </c>
      <c r="F172" s="1">
        <f t="shared" si="116"/>
        <v>14.996983785470803</v>
      </c>
      <c r="G172" s="1">
        <f t="shared" si="117"/>
        <v>11538.678711102422</v>
      </c>
    </row>
    <row r="173" spans="1:7">
      <c r="A173" s="1">
        <v>157</v>
      </c>
      <c r="B173" s="1">
        <f t="shared" si="112"/>
        <v>22.646601538006347</v>
      </c>
      <c r="C173" s="1">
        <f t="shared" si="113"/>
        <v>0.3952577612254225</v>
      </c>
      <c r="D173" s="1">
        <f t="shared" si="114"/>
        <v>1.9653084720659035</v>
      </c>
      <c r="E173" s="1">
        <f t="shared" si="115"/>
        <v>112.60388089068071</v>
      </c>
      <c r="F173" s="1">
        <f t="shared" si="116"/>
        <v>15.013850785424097</v>
      </c>
      <c r="G173" s="1">
        <f t="shared" si="117"/>
        <v>11553.60411059057</v>
      </c>
    </row>
    <row r="174" spans="1:7">
      <c r="A174" s="1">
        <v>158</v>
      </c>
      <c r="B174" s="1">
        <f t="shared" si="112"/>
        <v>22.747998967417843</v>
      </c>
      <c r="C174" s="1">
        <f t="shared" si="113"/>
        <v>0.39702748022171164</v>
      </c>
      <c r="D174" s="1">
        <f t="shared" si="114"/>
        <v>1.9673843167792515</v>
      </c>
      <c r="E174" s="1">
        <f t="shared" si="115"/>
        <v>112.72281803168011</v>
      </c>
      <c r="F174" s="1">
        <f t="shared" si="116"/>
        <v>15.02970907089068</v>
      </c>
      <c r="G174" s="1">
        <f t="shared" si="117"/>
        <v>11567.451704700348</v>
      </c>
    </row>
    <row r="175" spans="1:7">
      <c r="A175" s="1">
        <v>159</v>
      </c>
      <c r="B175" s="1">
        <f t="shared" si="112"/>
        <v>22.84265567379326</v>
      </c>
      <c r="C175" s="1">
        <f t="shared" si="113"/>
        <v>0.39867955140705619</v>
      </c>
      <c r="D175" s="1">
        <f t="shared" si="114"/>
        <v>1.9693265781769009</v>
      </c>
      <c r="E175" s="1">
        <f t="shared" si="115"/>
        <v>112.8341014124766</v>
      </c>
      <c r="F175" s="1">
        <f t="shared" si="116"/>
        <v>15.044546854996879</v>
      </c>
      <c r="G175" s="1">
        <f t="shared" si="117"/>
        <v>11580.221264082445</v>
      </c>
    </row>
    <row r="176" spans="1:7">
      <c r="A176" s="1">
        <v>160</v>
      </c>
      <c r="B176" s="1">
        <f t="shared" si="112"/>
        <v>22.930543608307651</v>
      </c>
      <c r="C176" s="1">
        <f t="shared" si="113"/>
        <v>0.40021348523710948</v>
      </c>
      <c r="D176" s="1">
        <f t="shared" si="114"/>
        <v>1.9711337985493791</v>
      </c>
      <c r="E176" s="1">
        <f t="shared" si="115"/>
        <v>112.93764751246965</v>
      </c>
      <c r="F176" s="1">
        <f t="shared" si="116"/>
        <v>15.058353001662619</v>
      </c>
      <c r="G176" s="1">
        <f t="shared" si="117"/>
        <v>11591.912735687674</v>
      </c>
    </row>
    <row r="177" spans="1:7">
      <c r="A177" s="1">
        <v>161</v>
      </c>
      <c r="B177" s="1">
        <f t="shared" si="112"/>
        <v>23.011636727869234</v>
      </c>
      <c r="C177" s="1">
        <f t="shared" si="113"/>
        <v>0.40162882717417253</v>
      </c>
      <c r="D177" s="1">
        <f t="shared" si="114"/>
        <v>1.9728046091892084</v>
      </c>
      <c r="E177" s="1">
        <f t="shared" si="115"/>
        <v>113.03337791049742</v>
      </c>
      <c r="F177" s="1">
        <f t="shared" si="116"/>
        <v>15.071117054732991</v>
      </c>
      <c r="G177" s="1">
        <f t="shared" si="117"/>
        <v>11602.52623923238</v>
      </c>
    </row>
    <row r="178" spans="1:7">
      <c r="A178" s="1">
        <v>162</v>
      </c>
      <c r="B178" s="1">
        <f t="shared" si="112"/>
        <v>23.085911002836561</v>
      </c>
      <c r="C178" s="1">
        <f t="shared" si="113"/>
        <v>0.40292515782188398</v>
      </c>
      <c r="D178" s="1">
        <f t="shared" si="114"/>
        <v>1.9743377340223418</v>
      </c>
      <c r="E178" s="1">
        <f t="shared" si="115"/>
        <v>113.12121949290267</v>
      </c>
      <c r="F178" s="1">
        <f t="shared" si="116"/>
        <v>15.082829265720356</v>
      </c>
      <c r="G178" s="1">
        <f t="shared" si="117"/>
        <v>11612.062063628404</v>
      </c>
    </row>
    <row r="179" spans="1:7">
      <c r="A179" s="1">
        <v>163</v>
      </c>
      <c r="B179" s="1">
        <f t="shared" si="112"/>
        <v>23.153344424138975</v>
      </c>
      <c r="C179" s="1">
        <f t="shared" si="113"/>
        <v>0.40410209304949557</v>
      </c>
      <c r="D179" s="1">
        <f t="shared" si="114"/>
        <v>1.9757319930382384</v>
      </c>
      <c r="E179" s="1">
        <f t="shared" si="115"/>
        <v>113.20110465006161</v>
      </c>
      <c r="F179" s="1">
        <f t="shared" si="116"/>
        <v>15.093480620008215</v>
      </c>
      <c r="G179" s="1">
        <f t="shared" si="117"/>
        <v>11620.520663365778</v>
      </c>
    </row>
    <row r="180" spans="1:7">
      <c r="A180" s="1">
        <v>164</v>
      </c>
      <c r="B180" s="1">
        <f t="shared" si="112"/>
        <v>23.213917009798429</v>
      </c>
      <c r="C180" s="1">
        <f t="shared" si="113"/>
        <v>0.40515928410569935</v>
      </c>
      <c r="D180" s="1">
        <f t="shared" si="114"/>
        <v>1.9769863054998522</v>
      </c>
      <c r="E180" s="1">
        <f t="shared" si="115"/>
        <v>113.27297146030274</v>
      </c>
      <c r="F180" s="1">
        <f t="shared" si="116"/>
        <v>15.103062861373699</v>
      </c>
      <c r="G180" s="1">
        <f t="shared" si="117"/>
        <v>11627.902654838568</v>
      </c>
    </row>
    <row r="181" spans="1:7">
      <c r="A181" s="1">
        <v>165</v>
      </c>
      <c r="B181" s="1">
        <f t="shared" si="112"/>
        <v>23.26761081085051</v>
      </c>
      <c r="C181" s="1">
        <f t="shared" si="113"/>
        <v>0.40609641772196897</v>
      </c>
      <c r="D181" s="1">
        <f t="shared" si="114"/>
        <v>1.9780996929156844</v>
      </c>
      <c r="E181" s="1">
        <f t="shared" si="115"/>
        <v>113.3367638601929</v>
      </c>
      <c r="F181" s="1">
        <f t="shared" si="116"/>
        <v>15.111568514692388</v>
      </c>
      <c r="G181" s="1">
        <f t="shared" si="117"/>
        <v>11634.208812606648</v>
      </c>
    </row>
    <row r="182" spans="1:7">
      <c r="A182" s="1">
        <v>166</v>
      </c>
      <c r="B182" s="1">
        <f t="shared" si="112"/>
        <v>23.31440991666317</v>
      </c>
      <c r="C182" s="1">
        <f t="shared" si="113"/>
        <v>0.40691321620538912</v>
      </c>
      <c r="D182" s="1">
        <f t="shared" si="114"/>
        <v>1.9790712817571481</v>
      </c>
      <c r="E182" s="1">
        <f t="shared" si="115"/>
        <v>113.39243180023078</v>
      </c>
      <c r="F182" s="1">
        <f t="shared" si="116"/>
        <v>15.118990906697436</v>
      </c>
      <c r="G182" s="1">
        <f t="shared" si="117"/>
        <v>11639.440065588797</v>
      </c>
    </row>
    <row r="183" spans="1:7">
      <c r="A183" s="1">
        <v>167</v>
      </c>
      <c r="B183" s="1">
        <f t="shared" si="112"/>
        <v>23.354300459651348</v>
      </c>
      <c r="C183" s="1">
        <f t="shared" si="113"/>
        <v>0.40760943752094114</v>
      </c>
      <c r="D183" s="1">
        <f t="shared" si="114"/>
        <v>1.9799003059056921</v>
      </c>
      <c r="E183" s="1">
        <f t="shared" si="115"/>
        <v>113.43993138505678</v>
      </c>
      <c r="F183" s="1">
        <f t="shared" si="116"/>
        <v>15.125324184674236</v>
      </c>
      <c r="G183" s="1">
        <f t="shared" si="117"/>
        <v>11643.597493185276</v>
      </c>
    </row>
    <row r="184" spans="1:7">
      <c r="A184" s="1">
        <v>168</v>
      </c>
      <c r="B184" s="1">
        <f t="shared" si="112"/>
        <v>23.387270619386246</v>
      </c>
      <c r="C184" s="1">
        <f t="shared" si="113"/>
        <v>0.40818487536322356</v>
      </c>
      <c r="D184" s="1">
        <f t="shared" si="114"/>
        <v>1.9805861088155261</v>
      </c>
      <c r="E184" s="1">
        <f t="shared" si="115"/>
        <v>113.47922499736805</v>
      </c>
      <c r="F184" s="1">
        <f t="shared" si="116"/>
        <v>15.130563332982408</v>
      </c>
      <c r="G184" s="1">
        <f t="shared" si="117"/>
        <v>11646.682321330714</v>
      </c>
    </row>
    <row r="185" spans="1:7">
      <c r="A185" s="1">
        <v>169</v>
      </c>
      <c r="B185" s="1">
        <f t="shared" si="112"/>
        <v>23.413310626097982</v>
      </c>
      <c r="C185" s="1">
        <f t="shared" si="113"/>
        <v>0.40863935921758476</v>
      </c>
      <c r="D185" s="1">
        <f t="shared" si="114"/>
        <v>1.9811281453792922</v>
      </c>
      <c r="E185" s="1">
        <f t="shared" si="115"/>
        <v>113.51028140481363</v>
      </c>
      <c r="F185" s="1">
        <f t="shared" si="116"/>
        <v>15.134704187308483</v>
      </c>
      <c r="G185" s="1">
        <f t="shared" si="117"/>
        <v>11648.695918481177</v>
      </c>
    </row>
    <row r="186" spans="1:7">
      <c r="A186" s="1">
        <v>170</v>
      </c>
      <c r="B186" s="1">
        <f t="shared" si="112"/>
        <v>23.432412763570579</v>
      </c>
      <c r="C186" s="1">
        <f t="shared" si="113"/>
        <v>0.40897275441065017</v>
      </c>
      <c r="D186" s="1">
        <f t="shared" si="114"/>
        <v>1.9815259834856667</v>
      </c>
      <c r="E186" s="1">
        <f t="shared" si="115"/>
        <v>113.53307584923836</v>
      </c>
      <c r="F186" s="1">
        <f t="shared" si="116"/>
        <v>15.137743446565114</v>
      </c>
      <c r="G186" s="1">
        <f t="shared" si="117"/>
        <v>11649.639791541971</v>
      </c>
    </row>
    <row r="187" spans="1:7">
      <c r="A187" s="1">
        <v>171</v>
      </c>
      <c r="B187" s="1">
        <f t="shared" si="112"/>
        <v>23.444571371428442</v>
      </c>
      <c r="C187" s="1">
        <f t="shared" si="113"/>
        <v>0.40918496215022876</v>
      </c>
      <c r="D187" s="1">
        <f t="shared" si="114"/>
        <v>1.9817793052596293</v>
      </c>
      <c r="E187" s="1">
        <f t="shared" si="115"/>
        <v>113.54759011774519</v>
      </c>
      <c r="F187" s="1">
        <f t="shared" si="116"/>
        <v>15.139678682366025</v>
      </c>
      <c r="G187" s="1">
        <f t="shared" si="117"/>
        <v>11649.515581745725</v>
      </c>
    </row>
    <row r="188" spans="1:7">
      <c r="A188" s="1">
        <v>172</v>
      </c>
      <c r="B188" s="1">
        <f t="shared" si="112"/>
        <v>23.449782846813658</v>
      </c>
      <c r="C188" s="1">
        <f t="shared" si="113"/>
        <v>0.40927591955458742</v>
      </c>
      <c r="D188" s="1">
        <f t="shared" si="114"/>
        <v>1.9818879079779741</v>
      </c>
      <c r="E188" s="1">
        <f t="shared" si="115"/>
        <v>113.55381259514999</v>
      </c>
      <c r="F188" s="1">
        <f t="shared" si="116"/>
        <v>15.140508346019999</v>
      </c>
      <c r="G188" s="1">
        <f t="shared" si="117"/>
        <v>11648.325060493027</v>
      </c>
    </row>
    <row r="189" spans="1:7">
      <c r="A189" s="1">
        <v>173</v>
      </c>
      <c r="B189" s="1">
        <f t="shared" si="112"/>
        <v>23.448045645453604</v>
      </c>
      <c r="C189" s="1">
        <f t="shared" si="113"/>
        <v>0.40924559967108437</v>
      </c>
      <c r="D189" s="1">
        <f t="shared" si="114"/>
        <v>1.9818517046545576</v>
      </c>
      <c r="E189" s="1">
        <f t="shared" si="115"/>
        <v>113.55173829751388</v>
      </c>
      <c r="F189" s="1">
        <f t="shared" si="116"/>
        <v>15.140231773001851</v>
      </c>
      <c r="G189" s="1">
        <f t="shared" si="117"/>
        <v>11646.070125170547</v>
      </c>
    </row>
    <row r="190" spans="1:7">
      <c r="A190" s="1">
        <v>174</v>
      </c>
      <c r="B190" s="1">
        <f t="shared" si="112"/>
        <v>23.439360282118532</v>
      </c>
      <c r="C190" s="1">
        <f t="shared" si="113"/>
        <v>0.40909401148415536</v>
      </c>
      <c r="D190" s="1">
        <f t="shared" si="114"/>
        <v>1.9816707242917522</v>
      </c>
      <c r="E190" s="1">
        <f t="shared" si="115"/>
        <v>113.54136888655039</v>
      </c>
      <c r="F190" s="1">
        <f t="shared" si="116"/>
        <v>15.138849184873385</v>
      </c>
      <c r="G190" s="1">
        <f t="shared" si="117"/>
        <v>11642.752794964234</v>
      </c>
    </row>
    <row r="191" spans="1:7">
      <c r="A191" s="1">
        <v>175</v>
      </c>
      <c r="B191" s="1">
        <f t="shared" si="112"/>
        <v>23.423729330469037</v>
      </c>
      <c r="C191" s="1">
        <f t="shared" si="113"/>
        <v>0.40882119991265159</v>
      </c>
      <c r="D191" s="1">
        <f t="shared" si="114"/>
        <v>1.9813451117965855</v>
      </c>
      <c r="E191" s="1">
        <f t="shared" si="115"/>
        <v>113.5227126648206</v>
      </c>
      <c r="F191" s="1">
        <f t="shared" si="116"/>
        <v>15.136361688642747</v>
      </c>
      <c r="G191" s="1">
        <f t="shared" si="117"/>
        <v>11638.375206687404</v>
      </c>
    </row>
    <row r="192" spans="1:7">
      <c r="A192" s="1">
        <v>176</v>
      </c>
      <c r="B192" s="1">
        <f t="shared" si="112"/>
        <v>23.401157422293444</v>
      </c>
      <c r="C192" s="1">
        <f t="shared" si="113"/>
        <v>0.40842724579652973</v>
      </c>
      <c r="D192" s="1">
        <f t="shared" si="114"/>
        <v>1.980875127562074</v>
      </c>
      <c r="E192" s="1">
        <f t="shared" si="115"/>
        <v>113.49578455174542</v>
      </c>
      <c r="F192" s="1">
        <f t="shared" si="116"/>
        <v>15.132771273566055</v>
      </c>
      <c r="G192" s="1">
        <f t="shared" si="117"/>
        <v>11632.93961064593</v>
      </c>
    </row>
    <row r="193" spans="1:7">
      <c r="A193" s="1">
        <v>177</v>
      </c>
      <c r="B193" s="1">
        <f t="shared" si="112"/>
        <v>23.37165124613529</v>
      </c>
      <c r="C193" s="1">
        <f t="shared" si="113"/>
        <v>0.40791226587289647</v>
      </c>
      <c r="D193" s="1">
        <f t="shared" si="114"/>
        <v>1.9802611467162781</v>
      </c>
      <c r="E193" s="1">
        <f t="shared" si="115"/>
        <v>113.46060604057944</v>
      </c>
      <c r="F193" s="1">
        <f t="shared" si="116"/>
        <v>15.128080805410592</v>
      </c>
      <c r="G193" s="1">
        <f t="shared" si="117"/>
        <v>11626.448366564495</v>
      </c>
    </row>
    <row r="194" spans="1:7">
      <c r="A194" s="1">
        <v>178</v>
      </c>
      <c r="B194" s="1">
        <f t="shared" si="112"/>
        <v>23.335219545311357</v>
      </c>
      <c r="C194" s="1">
        <f t="shared" si="113"/>
        <v>0.40727641274141729</v>
      </c>
      <c r="D194" s="1">
        <f t="shared" si="114"/>
        <v>1.979503658043601</v>
      </c>
      <c r="E194" s="1">
        <f t="shared" si="115"/>
        <v>113.41720513660607</v>
      </c>
      <c r="F194" s="1">
        <f t="shared" si="116"/>
        <v>15.122294018214141</v>
      </c>
      <c r="G194" s="1">
        <f t="shared" si="117"/>
        <v>11618.903939599741</v>
      </c>
    </row>
    <row r="195" spans="1:7">
      <c r="A195" s="1">
        <v>179</v>
      </c>
      <c r="B195" s="1">
        <f t="shared" si="112"/>
        <v>23.291873115320865</v>
      </c>
      <c r="C195" s="1">
        <f t="shared" si="113"/>
        <v>0.40651987481909801</v>
      </c>
      <c r="D195" s="1">
        <f t="shared" si="114"/>
        <v>1.9786032625848102</v>
      </c>
      <c r="E195" s="1">
        <f t="shared" si="115"/>
        <v>113.36561627692461</v>
      </c>
      <c r="F195" s="1">
        <f t="shared" si="116"/>
        <v>15.115415503589947</v>
      </c>
      <c r="G195" s="1">
        <f t="shared" si="117"/>
        <v>11610.308896467548</v>
      </c>
    </row>
    <row r="196" spans="1:7">
      <c r="A196" s="1">
        <v>180</v>
      </c>
      <c r="B196" s="1">
        <f t="shared" si="112"/>
        <v>23.241624800646512</v>
      </c>
      <c r="C196" s="1">
        <f t="shared" si="113"/>
        <v>0.40564287628445234</v>
      </c>
      <c r="D196" s="1">
        <f t="shared" si="114"/>
        <v>1.9775606719241288</v>
      </c>
      <c r="E196" s="1">
        <f t="shared" si="115"/>
        <v>113.30588023230781</v>
      </c>
      <c r="F196" s="1">
        <f t="shared" si="116"/>
        <v>15.10745069764104</v>
      </c>
      <c r="G196" s="1">
        <f t="shared" si="117"/>
        <v>11600.665901712851</v>
      </c>
    </row>
    <row r="197" spans="1:7">
      <c r="A197" s="1">
        <v>181</v>
      </c>
      <c r="B197" s="1">
        <f t="shared" si="112"/>
        <v>23.184489490948383</v>
      </c>
      <c r="C197" s="1">
        <f t="shared" si="113"/>
        <v>0.40464567701107335</v>
      </c>
      <c r="D197" s="1">
        <f t="shared" si="114"/>
        <v>1.9763767061735564</v>
      </c>
      <c r="E197" s="1">
        <f t="shared" si="115"/>
        <v>113.23804399171198</v>
      </c>
      <c r="F197" s="1">
        <f t="shared" si="116"/>
        <v>15.098405865561597</v>
      </c>
      <c r="G197" s="1">
        <f t="shared" si="117"/>
        <v>11589.977714151186</v>
      </c>
    </row>
    <row r="198" spans="1:7">
      <c r="A198" s="1">
        <v>182</v>
      </c>
      <c r="B198" s="1">
        <f t="shared" si="112"/>
        <v>23.12048411665182</v>
      </c>
      <c r="C198" s="1">
        <f t="shared" si="113"/>
        <v>0.40352857249062696</v>
      </c>
      <c r="D198" s="1">
        <f t="shared" si="114"/>
        <v>1.9750522916662652</v>
      </c>
      <c r="E198" s="1">
        <f t="shared" si="115"/>
        <v>113.16216063011829</v>
      </c>
      <c r="F198" s="1">
        <f t="shared" si="116"/>
        <v>15.088288084015772</v>
      </c>
      <c r="G198" s="1">
        <f t="shared" si="117"/>
        <v>11578.247183511923</v>
      </c>
    </row>
    <row r="199" spans="1:7">
      <c r="A199" s="1">
        <v>183</v>
      </c>
      <c r="B199" s="1">
        <f t="shared" si="112"/>
        <v>23.049627643930588</v>
      </c>
      <c r="C199" s="1">
        <f t="shared" si="113"/>
        <v>0.40229189374529195</v>
      </c>
      <c r="D199" s="1">
        <f t="shared" si="114"/>
        <v>1.9735884583724959</v>
      </c>
      <c r="E199" s="1">
        <f t="shared" si="115"/>
        <v>113.07828916047457</v>
      </c>
      <c r="F199" s="1">
        <f t="shared" si="116"/>
        <v>15.077105221396609</v>
      </c>
      <c r="G199" s="1">
        <f t="shared" si="117"/>
        <v>11565.477247313213</v>
      </c>
    </row>
    <row r="200" spans="1:7">
      <c r="A200" s="1">
        <v>184</v>
      </c>
      <c r="B200" s="1">
        <f t="shared" si="112"/>
        <v>22.971941069086743</v>
      </c>
      <c r="C200" s="1">
        <f t="shared" si="113"/>
        <v>0.40093600722966982</v>
      </c>
      <c r="D200" s="1">
        <f t="shared" si="114"/>
        <v>1.9719863370528248</v>
      </c>
      <c r="E200" s="1">
        <f t="shared" si="115"/>
        <v>112.9864943705895</v>
      </c>
      <c r="F200" s="1">
        <f t="shared" si="116"/>
        <v>15.064865916078599</v>
      </c>
      <c r="G200" s="1">
        <f t="shared" si="117"/>
        <v>11551.670927998721</v>
      </c>
    </row>
    <row r="201" spans="1:7">
      <c r="A201" s="1">
        <v>185</v>
      </c>
      <c r="B201" s="1">
        <f t="shared" si="112"/>
        <v>22.887447412329042</v>
      </c>
      <c r="C201" s="1">
        <f t="shared" si="113"/>
        <v>0.39946131472219798</v>
      </c>
      <c r="D201" s="1">
        <f t="shared" si="114"/>
        <v>1.9702471561649801</v>
      </c>
      <c r="E201" s="1">
        <f t="shared" si="115"/>
        <v>112.88684664590618</v>
      </c>
      <c r="F201" s="1">
        <f t="shared" si="116"/>
        <v>15.051579552787491</v>
      </c>
      <c r="G201" s="1">
        <f t="shared" si="117"/>
        <v>11536.831330365905</v>
      </c>
    </row>
    <row r="202" spans="1:7">
      <c r="A202" s="1">
        <v>186</v>
      </c>
      <c r="B202" s="1">
        <f t="shared" si="112"/>
        <v>22.796171710951487</v>
      </c>
      <c r="C202" s="1">
        <f t="shared" si="113"/>
        <v>0.39786825320609254</v>
      </c>
      <c r="D202" s="1">
        <f t="shared" si="114"/>
        <v>1.9683722385415172</v>
      </c>
      <c r="E202" s="1">
        <f t="shared" si="115"/>
        <v>112.77942177914706</v>
      </c>
      <c r="F202" s="1">
        <f t="shared" si="116"/>
        <v>15.037256237219607</v>
      </c>
      <c r="G202" s="1">
        <f t="shared" si="117"/>
        <v>11520.961639314866</v>
      </c>
    </row>
    <row r="203" spans="1:7">
      <c r="A203" s="1">
        <v>187</v>
      </c>
      <c r="B203" s="1">
        <f t="shared" si="112"/>
        <v>22.698141011914306</v>
      </c>
      <c r="C203" s="1">
        <f t="shared" si="113"/>
        <v>0.39615729473986211</v>
      </c>
      <c r="D203" s="1">
        <f t="shared" si="114"/>
        <v>1.9663629978566717</v>
      </c>
      <c r="E203" s="1">
        <f t="shared" si="115"/>
        <v>112.66430076787942</v>
      </c>
      <c r="F203" s="1">
        <f t="shared" si="116"/>
        <v>15.02190676905059</v>
      </c>
      <c r="G203" s="1">
        <f t="shared" si="117"/>
        <v>11504.065117946004</v>
      </c>
    </row>
    <row r="204" spans="1:7">
      <c r="A204" s="1">
        <v>188</v>
      </c>
      <c r="B204" s="1">
        <f t="shared" si="112"/>
        <v>22.593384363829294</v>
      </c>
      <c r="C204" s="1">
        <f t="shared" si="113"/>
        <v>0.39432894631742565</v>
      </c>
      <c r="D204" s="1">
        <f t="shared" si="114"/>
        <v>1.9642209349015123</v>
      </c>
      <c r="E204" s="1">
        <f t="shared" si="115"/>
        <v>112.54156960109748</v>
      </c>
      <c r="F204" s="1">
        <f t="shared" si="116"/>
        <v>15.005542613479664</v>
      </c>
      <c r="G204" s="1">
        <f t="shared" si="117"/>
        <v>11486.145106033418</v>
      </c>
    </row>
    <row r="205" spans="1:7">
      <c r="A205" s="1">
        <v>189</v>
      </c>
      <c r="B205" s="1">
        <f t="shared" si="112"/>
        <v>22.481932808352099</v>
      </c>
      <c r="C205" s="1">
        <f t="shared" si="113"/>
        <v>0.39238374971787943</v>
      </c>
      <c r="D205" s="1">
        <f t="shared" si="114"/>
        <v>1.9619476336871748</v>
      </c>
      <c r="E205" s="1">
        <f t="shared" si="115"/>
        <v>112.41131903595398</v>
      </c>
      <c r="F205" s="1">
        <f t="shared" si="116"/>
        <v>14.988175871460529</v>
      </c>
      <c r="G205" s="1">
        <f t="shared" si="117"/>
        <v>11467.205018899596</v>
      </c>
    </row>
    <row r="206" spans="1:7">
      <c r="A206" s="1">
        <v>190</v>
      </c>
      <c r="B206" s="1">
        <f t="shared" si="112"/>
        <v>22.363819370983947</v>
      </c>
      <c r="C206" s="1">
        <f t="shared" si="113"/>
        <v>0.39032228134495711</v>
      </c>
      <c r="D206" s="1">
        <f t="shared" si="114"/>
        <v>1.9595447573964417</v>
      </c>
      <c r="E206" s="1">
        <f t="shared" si="115"/>
        <v>112.27364436580292</v>
      </c>
      <c r="F206" s="1">
        <f t="shared" si="116"/>
        <v>14.969819248773723</v>
      </c>
      <c r="G206" s="1">
        <f t="shared" si="117"/>
        <v>11447.248346715291</v>
      </c>
    </row>
    <row r="207" spans="1:7">
      <c r="A207" s="1">
        <v>191</v>
      </c>
      <c r="B207" s="1">
        <f t="shared" si="112"/>
        <v>22.239079051285426</v>
      </c>
      <c r="C207" s="1">
        <f t="shared" si="113"/>
        <v>0.38814515205622757</v>
      </c>
      <c r="D207" s="1">
        <f t="shared" si="114"/>
        <v>1.9570140442042303</v>
      </c>
      <c r="E207" s="1">
        <f t="shared" si="115"/>
        <v>112.12864518073113</v>
      </c>
      <c r="F207" s="1">
        <f t="shared" si="116"/>
        <v>14.950486024097483</v>
      </c>
      <c r="G207" s="1">
        <f t="shared" si="117"/>
        <v>11426.278654246544</v>
      </c>
    </row>
    <row r="208" spans="1:7">
      <c r="A208" s="1">
        <v>192</v>
      </c>
      <c r="B208" s="1">
        <f t="shared" si="112"/>
        <v>22.107748812505374</v>
      </c>
      <c r="C208" s="1">
        <f t="shared" si="113"/>
        <v>0.3858530069820853</v>
      </c>
      <c r="D208" s="1">
        <f t="shared" si="114"/>
        <v>1.9543573029877237</v>
      </c>
      <c r="E208" s="1">
        <f t="shared" si="115"/>
        <v>111.97642512176684</v>
      </c>
      <c r="F208" s="1">
        <f t="shared" si="116"/>
        <v>14.93019001623558</v>
      </c>
      <c r="G208" s="1">
        <f t="shared" si="117"/>
        <v>11404.299581068748</v>
      </c>
    </row>
    <row r="209" spans="1:7">
      <c r="A209" s="1">
        <v>193</v>
      </c>
      <c r="B209" s="1">
        <f t="shared" si="112"/>
        <v>21.969867570627866</v>
      </c>
      <c r="C209" s="1">
        <f t="shared" si="113"/>
        <v>0.38344652533458412</v>
      </c>
      <c r="D209" s="1">
        <f t="shared" si="114"/>
        <v>1.9515764089468399</v>
      </c>
      <c r="E209" s="1">
        <f t="shared" si="115"/>
        <v>111.81709162995112</v>
      </c>
      <c r="F209" s="1">
        <f t="shared" si="116"/>
        <v>14.90894555066015</v>
      </c>
      <c r="G209" s="1">
        <f t="shared" si="117"/>
        <v>11381.314842265409</v>
      </c>
    </row>
    <row r="210" spans="1:7">
      <c r="A210" s="1">
        <v>194</v>
      </c>
      <c r="B210" s="1">
        <f t="shared" ref="B210:B273" si="125">23.45*SIN(((2*PI()*(284+A210)))/365)</f>
        <v>21.825476182840621</v>
      </c>
      <c r="C210" s="1">
        <f t="shared" ref="C210:C273" si="126">RADIANS(B210)</f>
        <v>0.38092642020617273</v>
      </c>
      <c r="D210" s="1">
        <f t="shared" ref="D210:D273" si="127">ACOS(-TAN(E$5)*TAN(C210))</f>
        <v>1.9486732991555853</v>
      </c>
      <c r="E210" s="1">
        <f t="shared" ref="E210:E273" si="128">DEGREES(D210)</f>
        <v>111.65075569144912</v>
      </c>
      <c r="F210" s="1">
        <f t="shared" ref="F210:F273" si="129">(24*D210)/PI()</f>
        <v>14.88676742552655</v>
      </c>
      <c r="G210" s="1">
        <f t="shared" ref="G210:G273" si="130">24*1367/PI()*(1+0.033*COS((A210)/365*2*PI()))*(COS(E$5)*COS(C210)*SIN(D210)+D212*SIN(E$5)*SIN(C210))</f>
        <v>11357.328229626826</v>
      </c>
    </row>
    <row r="211" spans="1:7">
      <c r="A211" s="1">
        <v>195</v>
      </c>
      <c r="B211" s="1">
        <f t="shared" si="125"/>
        <v>21.674617435428043</v>
      </c>
      <c r="C211" s="1">
        <f t="shared" si="126"/>
        <v>0.3782934383583888</v>
      </c>
      <c r="D211" s="1">
        <f t="shared" si="127"/>
        <v>1.9456499680645214</v>
      </c>
      <c r="E211" s="1">
        <f t="shared" si="128"/>
        <v>111.47753157986048</v>
      </c>
      <c r="F211" s="1">
        <f t="shared" si="129"/>
        <v>14.86367087731473</v>
      </c>
      <c r="G211" s="1">
        <f t="shared" si="130"/>
        <v>11332.343613361409</v>
      </c>
    </row>
    <row r="212" spans="1:7">
      <c r="A212" s="1">
        <v>196</v>
      </c>
      <c r="B212" s="1">
        <f t="shared" si="125"/>
        <v>21.517336031092796</v>
      </c>
      <c r="C212" s="1">
        <f t="shared" si="126"/>
        <v>0.37554836000057823</v>
      </c>
      <c r="D212" s="1">
        <f t="shared" si="127"/>
        <v>1.9425084629741283</v>
      </c>
      <c r="E212" s="1">
        <f t="shared" si="128"/>
        <v>111.29753659686209</v>
      </c>
      <c r="F212" s="1">
        <f t="shared" si="129"/>
        <v>14.839671546248278</v>
      </c>
      <c r="G212" s="1">
        <f t="shared" si="130"/>
        <v>11306.364944329709</v>
      </c>
    </row>
    <row r="213" spans="1:7">
      <c r="A213" s="1">
        <v>197</v>
      </c>
      <c r="B213" s="1">
        <f t="shared" si="125"/>
        <v>21.353678575709374</v>
      </c>
      <c r="C213" s="1">
        <f t="shared" si="126"/>
        <v>0.37269199855870183</v>
      </c>
      <c r="D213" s="1">
        <f t="shared" si="127"/>
        <v>1.939250879498281</v>
      </c>
      <c r="E213" s="1">
        <f t="shared" si="128"/>
        <v>111.11089081228448</v>
      </c>
      <c r="F213" s="1">
        <f t="shared" si="129"/>
        <v>14.814785441637932</v>
      </c>
      <c r="G213" s="1">
        <f t="shared" si="130"/>
        <v>11279.39625680851</v>
      </c>
    </row>
    <row r="214" spans="1:7">
      <c r="A214" s="1">
        <v>198</v>
      </c>
      <c r="B214" s="1">
        <f t="shared" si="125"/>
        <v>21.183693564513842</v>
      </c>
      <c r="C214" s="1">
        <f t="shared" si="126"/>
        <v>0.36972520043430035</v>
      </c>
      <c r="D214" s="1">
        <f t="shared" si="127"/>
        <v>1.9358793570363699</v>
      </c>
      <c r="E214" s="1">
        <f t="shared" si="128"/>
        <v>110.91771680468342</v>
      </c>
      <c r="F214" s="1">
        <f t="shared" si="129"/>
        <v>14.789028907291122</v>
      </c>
      <c r="G214" s="1">
        <f t="shared" si="130"/>
        <v>11251.441671789544</v>
      </c>
    </row>
    <row r="215" spans="1:7">
      <c r="A215" s="1">
        <v>199</v>
      </c>
      <c r="B215" s="1">
        <f t="shared" si="125"/>
        <v>21.007431367733627</v>
      </c>
      <c r="C215" s="1">
        <f t="shared" si="126"/>
        <v>0.36664884475368748</v>
      </c>
      <c r="D215" s="1">
        <f t="shared" si="127"/>
        <v>1.9323960742718169</v>
      </c>
      <c r="E215" s="1">
        <f t="shared" si="128"/>
        <v>110.71813940342388</v>
      </c>
      <c r="F215" s="1">
        <f t="shared" si="129"/>
        <v>14.762418587123184</v>
      </c>
      <c r="G215" s="1">
        <f t="shared" si="130"/>
        <v>11222.505400814633</v>
      </c>
    </row>
    <row r="216" spans="1:7">
      <c r="A216" s="1">
        <v>200</v>
      </c>
      <c r="B216" s="1">
        <f t="shared" si="125"/>
        <v>20.824944215661617</v>
      </c>
      <c r="C216" s="1">
        <f t="shared" si="126"/>
        <v>0.36346384310744329</v>
      </c>
      <c r="D216" s="1">
        <f t="shared" si="127"/>
        <v>1.9288032447138681</v>
      </c>
      <c r="E216" s="1">
        <f t="shared" si="128"/>
        <v>110.51228543324355</v>
      </c>
      <c r="F216" s="1">
        <f t="shared" si="129"/>
        <v>14.73497139109914</v>
      </c>
      <c r="G216" s="1">
        <f t="shared" si="130"/>
        <v>11192.591750346137</v>
      </c>
    </row>
    <row r="217" spans="1:7">
      <c r="A217" s="1">
        <v>201</v>
      </c>
      <c r="B217" s="1">
        <f t="shared" si="125"/>
        <v>20.636286183179415</v>
      </c>
      <c r="C217" s="1">
        <f t="shared" si="126"/>
        <v>0.36017113928029448</v>
      </c>
      <c r="D217" s="1">
        <f t="shared" si="127"/>
        <v>1.9251031122986095</v>
      </c>
      <c r="E217" s="1">
        <f t="shared" si="128"/>
        <v>110.30028346220969</v>
      </c>
      <c r="F217" s="1">
        <f t="shared" si="129"/>
        <v>14.706704461627959</v>
      </c>
      <c r="G217" s="1">
        <f t="shared" si="130"/>
        <v>11161.705126668847</v>
      </c>
    </row>
    <row r="218" spans="1:7">
      <c r="A218" s="1">
        <v>202</v>
      </c>
      <c r="B218" s="1">
        <f t="shared" si="125"/>
        <v>20.44151317373359</v>
      </c>
      <c r="C218" s="1">
        <f t="shared" si="126"/>
        <v>0.35677170897144678</v>
      </c>
      <c r="D218" s="1">
        <f t="shared" si="127"/>
        <v>1.9212979470641303</v>
      </c>
      <c r="E218" s="1">
        <f t="shared" si="128"/>
        <v>110.08226355392412</v>
      </c>
      <c r="F218" s="1">
        <f t="shared" si="129"/>
        <v>14.677635140523217</v>
      </c>
      <c r="G218" s="1">
        <f t="shared" si="130"/>
        <v>11129.850041316586</v>
      </c>
    </row>
    <row r="219" spans="1:7">
      <c r="A219" s="1">
        <v>203</v>
      </c>
      <c r="B219" s="1">
        <f t="shared" si="125"/>
        <v>20.24068290277042</v>
      </c>
      <c r="C219" s="1">
        <f t="shared" si="126"/>
        <v>0.35326655950546709</v>
      </c>
      <c r="D219" s="1">
        <f t="shared" si="127"/>
        <v>1.9173900409137277</v>
      </c>
      <c r="E219" s="1">
        <f t="shared" si="128"/>
        <v>109.85835702477283</v>
      </c>
      <c r="F219" s="1">
        <f t="shared" si="129"/>
        <v>14.647780936636378</v>
      </c>
      <c r="G219" s="1">
        <f t="shared" si="130"/>
        <v>11097.031117014005</v>
      </c>
    </row>
    <row r="220" spans="1:7">
      <c r="A220" s="1">
        <v>204</v>
      </c>
      <c r="B220" s="1">
        <f t="shared" si="125"/>
        <v>20.033854880633449</v>
      </c>
      <c r="C220" s="1">
        <f t="shared" si="126"/>
        <v>0.34965672953378923</v>
      </c>
      <c r="D220" s="1">
        <f t="shared" si="127"/>
        <v>1.9133817034799403</v>
      </c>
      <c r="E220" s="1">
        <f t="shared" si="128"/>
        <v>109.62869620695253</v>
      </c>
      <c r="F220" s="1">
        <f t="shared" si="129"/>
        <v>14.617159494260337</v>
      </c>
      <c r="G220" s="1">
        <f t="shared" si="130"/>
        <v>11063.253094121375</v>
      </c>
    </row>
    <row r="221" spans="1:7">
      <c r="A221" s="1">
        <v>205</v>
      </c>
      <c r="B221" s="1">
        <f t="shared" si="125"/>
        <v>19.821090394929342</v>
      </c>
      <c r="C221" s="1">
        <f t="shared" si="126"/>
        <v>0.34594328872694019</v>
      </c>
      <c r="D221" s="1">
        <f t="shared" si="127"/>
        <v>1.909275258101099</v>
      </c>
      <c r="E221" s="1">
        <f t="shared" si="128"/>
        <v>109.39341421794391</v>
      </c>
      <c r="F221" s="1">
        <f t="shared" si="129"/>
        <v>14.585788562392523</v>
      </c>
      <c r="G221" s="1">
        <f t="shared" si="130"/>
        <v>11028.520837567501</v>
      </c>
    </row>
    <row r="222" spans="1:7">
      <c r="A222" s="1">
        <v>206</v>
      </c>
      <c r="B222" s="1">
        <f t="shared" si="125"/>
        <v>19.602452492367028</v>
      </c>
      <c r="C222" s="1">
        <f t="shared" si="126"/>
        <v>0.34212733745757329</v>
      </c>
      <c r="D222" s="1">
        <f t="shared" si="127"/>
        <v>1.90507303792095</v>
      </c>
      <c r="E222" s="1">
        <f t="shared" si="128"/>
        <v>109.15264473703667</v>
      </c>
      <c r="F222" s="1">
        <f t="shared" si="129"/>
        <v>14.553685964938223</v>
      </c>
      <c r="G222" s="1">
        <f t="shared" si="130"/>
        <v>10992.839344253214</v>
      </c>
    </row>
    <row r="223" spans="1:7">
      <c r="A223" s="1">
        <v>207</v>
      </c>
      <c r="B223" s="1">
        <f t="shared" si="125"/>
        <v>19.378005960075683</v>
      </c>
      <c r="C223" s="1">
        <f t="shared" si="126"/>
        <v>0.33821000647440552</v>
      </c>
      <c r="D223" s="1">
        <f t="shared" si="127"/>
        <v>1.900777382120783</v>
      </c>
      <c r="E223" s="1">
        <f t="shared" si="128"/>
        <v>108.9065217894462</v>
      </c>
      <c r="F223" s="1">
        <f t="shared" si="129"/>
        <v>14.520869571926161</v>
      </c>
      <c r="G223" s="1">
        <f t="shared" si="130"/>
        <v>10956.213750905607</v>
      </c>
    </row>
    <row r="224" spans="1:7">
      <c r="A224" s="1">
        <v>208</v>
      </c>
      <c r="B224" s="1">
        <f t="shared" si="125"/>
        <v>19.147817306406743</v>
      </c>
      <c r="C224" s="1">
        <f t="shared" si="126"/>
        <v>0.33419245656714958</v>
      </c>
      <c r="D224" s="1">
        <f t="shared" si="127"/>
        <v>1.8963906322923725</v>
      </c>
      <c r="E224" s="1">
        <f t="shared" si="128"/>
        <v>108.65517953849854</v>
      </c>
      <c r="F224" s="1">
        <f t="shared" si="129"/>
        <v>14.487357271799807</v>
      </c>
      <c r="G224" s="1">
        <f t="shared" si="130"/>
        <v>10918.649342360508</v>
      </c>
    </row>
    <row r="225" spans="1:7">
      <c r="A225" s="1">
        <v>209</v>
      </c>
      <c r="B225" s="1">
        <f t="shared" si="125"/>
        <v>18.911954741226147</v>
      </c>
      <c r="C225" s="1">
        <f t="shared" si="126"/>
        <v>0.33007587822254847</v>
      </c>
      <c r="D225" s="1">
        <f t="shared" si="127"/>
        <v>1.8919151289589493</v>
      </c>
      <c r="E225" s="1">
        <f t="shared" si="128"/>
        <v>108.39875208629667</v>
      </c>
      <c r="F225" s="1">
        <f t="shared" si="129"/>
        <v>14.453166944839555</v>
      </c>
      <c r="G225" s="1">
        <f t="shared" si="130"/>
        <v>10880.151560248705</v>
      </c>
    </row>
    <row r="226" spans="1:7">
      <c r="A226" s="1">
        <v>210</v>
      </c>
      <c r="B226" s="1">
        <f t="shared" si="125"/>
        <v>18.670488155702337</v>
      </c>
      <c r="C226" s="1">
        <f t="shared" si="126"/>
        <v>0.32586149127160952</v>
      </c>
      <c r="D226" s="1">
        <f t="shared" si="127"/>
        <v>1.8873532082503273</v>
      </c>
      <c r="E226" s="1">
        <f t="shared" si="128"/>
        <v>108.13737328321929</v>
      </c>
      <c r="F226" s="1">
        <f t="shared" si="129"/>
        <v>14.418316437762574</v>
      </c>
      <c r="G226" s="1">
        <f t="shared" si="130"/>
        <v>10840.726012059053</v>
      </c>
    </row>
    <row r="227" spans="1:7">
      <c r="A227" s="1">
        <v>211</v>
      </c>
      <c r="B227" s="1">
        <f t="shared" si="125"/>
        <v>18.423489101595862</v>
      </c>
      <c r="C227" s="1">
        <f t="shared" si="126"/>
        <v>0.32155054452813991</v>
      </c>
      <c r="D227" s="1">
        <f t="shared" si="127"/>
        <v>1.8827071987372763</v>
      </c>
      <c r="E227" s="1">
        <f t="shared" si="128"/>
        <v>107.87117654654385</v>
      </c>
      <c r="F227" s="1">
        <f t="shared" si="129"/>
        <v>14.38282353953918</v>
      </c>
      <c r="G227" s="1">
        <f t="shared" si="130"/>
        <v>10800.378480549627</v>
      </c>
    </row>
    <row r="228" spans="1:7">
      <c r="A228" s="1">
        <v>212</v>
      </c>
      <c r="B228" s="1">
        <f t="shared" si="125"/>
        <v>18.171030770057119</v>
      </c>
      <c r="C228" s="1">
        <f t="shared" si="126"/>
        <v>0.31714431541869736</v>
      </c>
      <c r="D228" s="1">
        <f t="shared" si="127"/>
        <v>1.8779794184292176</v>
      </c>
      <c r="E228" s="1">
        <f t="shared" si="128"/>
        <v>107.60029468842701</v>
      </c>
      <c r="F228" s="1">
        <f t="shared" si="129"/>
        <v>14.346705958456937</v>
      </c>
      <c r="G228" s="1">
        <f t="shared" si="130"/>
        <v>10759.114933476287</v>
      </c>
    </row>
    <row r="229" spans="1:7">
      <c r="A229" s="1">
        <v>213</v>
      </c>
      <c r="B229" s="1">
        <f t="shared" si="125"/>
        <v>17.913187969938225</v>
      </c>
      <c r="C229" s="1">
        <f t="shared" si="126"/>
        <v>0.31264410960406103</v>
      </c>
      <c r="D229" s="1">
        <f t="shared" si="127"/>
        <v>1.8731721719383607</v>
      </c>
      <c r="E229" s="1">
        <f t="shared" si="128"/>
        <v>107.32485975342185</v>
      </c>
      <c r="F229" s="1">
        <f t="shared" si="129"/>
        <v>14.309981300456247</v>
      </c>
      <c r="G229" s="1">
        <f t="shared" si="130"/>
        <v>10716.941533606068</v>
      </c>
    </row>
    <row r="230" spans="1:7">
      <c r="A230" s="1">
        <v>214</v>
      </c>
      <c r="B230" s="1">
        <f t="shared" si="125"/>
        <v>17.650037105625604</v>
      </c>
      <c r="C230" s="1">
        <f t="shared" si="126"/>
        <v>0.30805126059233695</v>
      </c>
      <c r="D230" s="1">
        <f t="shared" si="127"/>
        <v>1.8682877478124795</v>
      </c>
      <c r="E230" s="1">
        <f t="shared" si="128"/>
        <v>107.04500286565698</v>
      </c>
      <c r="F230" s="1">
        <f t="shared" si="129"/>
        <v>14.272667048754265</v>
      </c>
      <c r="G230" s="1">
        <f t="shared" si="130"/>
        <v>10673.864648981393</v>
      </c>
    </row>
    <row r="231" spans="1:7">
      <c r="A231" s="1">
        <v>215</v>
      </c>
      <c r="B231" s="1">
        <f t="shared" si="125"/>
        <v>17.381656154399586</v>
      </c>
      <c r="C231" s="1">
        <f t="shared" si="126"/>
        <v>0.30336712934380866</v>
      </c>
      <c r="D231" s="1">
        <f t="shared" si="127"/>
        <v>1.8633284160376573</v>
      </c>
      <c r="E231" s="1">
        <f t="shared" si="128"/>
        <v>106.76085408575454</v>
      </c>
      <c r="F231" s="1">
        <f t="shared" si="129"/>
        <v>14.234780544767274</v>
      </c>
      <c r="G231" s="1">
        <f t="shared" si="130"/>
        <v>10629.890863399471</v>
      </c>
    </row>
    <row r="232" spans="1:7">
      <c r="A232" s="1">
        <v>216</v>
      </c>
      <c r="B232" s="1">
        <f t="shared" si="125"/>
        <v>17.108124643328157</v>
      </c>
      <c r="C232" s="1">
        <f t="shared" si="126"/>
        <v>0.29859310386765686</v>
      </c>
      <c r="D232" s="1">
        <f t="shared" si="127"/>
        <v>1.8582964257115364</v>
      </c>
      <c r="E232" s="1">
        <f t="shared" si="128"/>
        <v>106.47254227751715</v>
      </c>
      <c r="F232" s="1">
        <f t="shared" si="129"/>
        <v>14.196338970335621</v>
      </c>
      <c r="G232" s="1">
        <f t="shared" si="130"/>
        <v>10585.026987070038</v>
      </c>
    </row>
    <row r="233" spans="1:7">
      <c r="A233" s="1">
        <v>217</v>
      </c>
      <c r="B233" s="1">
        <f t="shared" si="125"/>
        <v>16.829523625701313</v>
      </c>
      <c r="C233" s="1">
        <f t="shared" si="126"/>
        <v>0.29373059881066171</v>
      </c>
      <c r="D233" s="1">
        <f t="shared" si="127"/>
        <v>1.8531940028868292</v>
      </c>
      <c r="E233" s="1">
        <f t="shared" si="128"/>
        <v>106.18019498437022</v>
      </c>
      <c r="F233" s="1">
        <f t="shared" si="129"/>
        <v>14.157359331249364</v>
      </c>
      <c r="G233" s="1">
        <f t="shared" si="130"/>
        <v>10539.2800674134</v>
      </c>
    </row>
    <row r="234" spans="1:7">
      <c r="A234" s="1">
        <v>218</v>
      </c>
      <c r="B234" s="1">
        <f t="shared" si="125"/>
        <v>16.545935657013306</v>
      </c>
      <c r="C234" s="1">
        <f t="shared" si="126"/>
        <v>0.28878105503801338</v>
      </c>
      <c r="D234" s="1">
        <f t="shared" si="127"/>
        <v>1.8480233485841748</v>
      </c>
      <c r="E234" s="1">
        <f t="shared" si="128"/>
        <v>105.88393831550695</v>
      </c>
      <c r="F234" s="1">
        <f t="shared" si="129"/>
        <v>14.117858442067595</v>
      </c>
      <c r="G234" s="1">
        <f t="shared" si="130"/>
        <v>10492.657399959691</v>
      </c>
    </row>
    <row r="235" spans="1:7">
      <c r="A235" s="1">
        <v>219</v>
      </c>
      <c r="B235" s="1">
        <f t="shared" si="125"/>
        <v>16.257444770499617</v>
      </c>
      <c r="C235" s="1">
        <f t="shared" si="126"/>
        <v>0.28374593920635222</v>
      </c>
      <c r="D235" s="1">
        <f t="shared" si="127"/>
        <v>1.8427866369727646</v>
      </c>
      <c r="E235" s="1">
        <f t="shared" si="128"/>
        <v>105.58389684164599</v>
      </c>
      <c r="F235" s="1">
        <f t="shared" si="129"/>
        <v>14.077852912219466</v>
      </c>
      <c r="G235" s="1">
        <f t="shared" si="130"/>
        <v>10445.166539309439</v>
      </c>
    </row>
    <row r="236" spans="1:7">
      <c r="A236" s="1">
        <v>220</v>
      </c>
      <c r="B236" s="1">
        <f t="shared" si="125"/>
        <v>15.964136452236033</v>
      </c>
      <c r="C236" s="1">
        <f t="shared" si="126"/>
        <v>0.27862674332916526</v>
      </c>
      <c r="D236" s="1">
        <f t="shared" si="127"/>
        <v>1.8374860137165931</v>
      </c>
      <c r="E236" s="1">
        <f t="shared" si="128"/>
        <v>105.28019350027849</v>
      </c>
      <c r="F236" s="1">
        <f t="shared" si="129"/>
        <v>14.037359133370463</v>
      </c>
      <c r="G236" s="1">
        <f t="shared" si="130"/>
        <v>10396.815310114798</v>
      </c>
    </row>
    <row r="237" spans="1:7">
      <c r="A237" s="1">
        <v>221</v>
      </c>
      <c r="B237" s="1">
        <f t="shared" si="125"/>
        <v>15.66609761580737</v>
      </c>
      <c r="C237" s="1">
        <f t="shared" si="126"/>
        <v>0.27342498433467227</v>
      </c>
      <c r="D237" s="1">
        <f t="shared" si="127"/>
        <v>1.8321235944836618</v>
      </c>
      <c r="E237" s="1">
        <f t="shared" si="128"/>
        <v>104.97294951025174</v>
      </c>
      <c r="F237" s="1">
        <f t="shared" si="129"/>
        <v>13.996393268033565</v>
      </c>
      <c r="G237" s="1">
        <f t="shared" si="130"/>
        <v>10347.611818040396</v>
      </c>
    </row>
    <row r="238" spans="1:7">
      <c r="A238" s="1">
        <v>222</v>
      </c>
      <c r="B238" s="1">
        <f t="shared" si="125"/>
        <v>15.363416576553035</v>
      </c>
      <c r="C238" s="1">
        <f t="shared" si="126"/>
        <v>0.2681422036163259</v>
      </c>
      <c r="D238" s="1">
        <f t="shared" si="127"/>
        <v>1.8267014636149914</v>
      </c>
      <c r="E238" s="1">
        <f t="shared" si="128"/>
        <v>104.66228429550932</v>
      </c>
      <c r="F238" s="1">
        <f t="shared" si="129"/>
        <v>13.954971239401242</v>
      </c>
      <c r="G238" s="1">
        <f t="shared" si="130"/>
        <v>10297.564460662061</v>
      </c>
    </row>
    <row r="239" spans="1:7">
      <c r="A239" s="1">
        <v>223</v>
      </c>
      <c r="B239" s="1">
        <f t="shared" si="125"/>
        <v>15.056183025397416</v>
      </c>
      <c r="C239" s="1">
        <f t="shared" si="126"/>
        <v>0.26277996657606595</v>
      </c>
      <c r="D239" s="1">
        <f t="shared" si="127"/>
        <v>1.8212216729498905</v>
      </c>
      <c r="E239" s="1">
        <f t="shared" si="128"/>
        <v>104.34831541778385</v>
      </c>
      <c r="F239" s="1">
        <f t="shared" si="129"/>
        <v>13.913108722371179</v>
      </c>
      <c r="G239" s="1">
        <f t="shared" si="130"/>
        <v>10246.681938261831</v>
      </c>
    </row>
    <row r="240" spans="1:7">
      <c r="A240" s="1">
        <v>224</v>
      </c>
      <c r="B240" s="1">
        <f t="shared" si="125"/>
        <v>14.744488002272329</v>
      </c>
      <c r="C240" s="1">
        <f t="shared" si="126"/>
        <v>0.25733986216045329</v>
      </c>
      <c r="D240" s="1">
        <f t="shared" si="127"/>
        <v>1.8156862408035557</v>
      </c>
      <c r="E240" s="1">
        <f t="shared" si="128"/>
        <v>104.03115851801782</v>
      </c>
      <c r="F240" s="1">
        <f t="shared" si="129"/>
        <v>13.870821135735708</v>
      </c>
      <c r="G240" s="1">
        <f t="shared" si="130"/>
        <v>10194.973264477181</v>
      </c>
    </row>
    <row r="241" spans="1:7">
      <c r="A241" s="1">
        <v>225</v>
      </c>
      <c r="B241" s="1">
        <f t="shared" si="125"/>
        <v>14.428423869140053</v>
      </c>
      <c r="C241" s="1">
        <f t="shared" si="126"/>
        <v>0.25182350238983336</v>
      </c>
      <c r="D241" s="1">
        <f t="shared" si="127"/>
        <v>1.810097151092791</v>
      </c>
      <c r="E241" s="1">
        <f t="shared" si="128"/>
        <v>103.71092726627101</v>
      </c>
      <c r="F241" s="1">
        <f t="shared" si="129"/>
        <v>13.828123635502802</v>
      </c>
      <c r="G241" s="1">
        <f t="shared" si="130"/>
        <v>10142.447776762861</v>
      </c>
    </row>
    <row r="242" spans="1:7">
      <c r="A242" s="1">
        <v>226</v>
      </c>
      <c r="B242" s="1">
        <f t="shared" si="125"/>
        <v>14.108084282624429</v>
      </c>
      <c r="C242" s="1">
        <f t="shared" si="126"/>
        <v>0.2462325218806585</v>
      </c>
      <c r="D242" s="1">
        <f t="shared" si="127"/>
        <v>1.8044563526053408</v>
      </c>
      <c r="E242" s="1">
        <f t="shared" si="128"/>
        <v>103.38773331985634</v>
      </c>
      <c r="F242" s="1">
        <f t="shared" si="129"/>
        <v>13.785031109314179</v>
      </c>
      <c r="G242" s="1">
        <f t="shared" si="130"/>
        <v>10089.115146623533</v>
      </c>
    </row>
    <row r="243" spans="1:7">
      <c r="A243" s="1">
        <v>227</v>
      </c>
      <c r="B243" s="1">
        <f t="shared" si="125"/>
        <v>13.7835641662585</v>
      </c>
      <c r="C243" s="1">
        <f t="shared" si="126"/>
        <v>0.24056857736111792</v>
      </c>
      <c r="D243" s="1">
        <f t="shared" si="127"/>
        <v>1.7987657584081465</v>
      </c>
      <c r="E243" s="1">
        <f t="shared" si="128"/>
        <v>103.06168628943547</v>
      </c>
      <c r="F243" s="1">
        <f t="shared" si="129"/>
        <v>13.741558171924728</v>
      </c>
      <c r="G243" s="1">
        <f t="shared" si="130"/>
        <v>10034.985389576163</v>
      </c>
    </row>
    <row r="244" spans="1:7">
      <c r="A244" s="1">
        <v>228</v>
      </c>
      <c r="B244" s="1">
        <f t="shared" si="125"/>
        <v>13.454959682356431</v>
      </c>
      <c r="C244" s="1">
        <f t="shared" si="126"/>
        <v>0.23483334718021012</v>
      </c>
      <c r="D244" s="1">
        <f t="shared" si="127"/>
        <v>1.7930272453896317</v>
      </c>
      <c r="E244" s="1">
        <f t="shared" si="128"/>
        <v>102.73289371279368</v>
      </c>
      <c r="F244" s="1">
        <f t="shared" si="129"/>
        <v>13.697719161705825</v>
      </c>
      <c r="G244" s="1">
        <f t="shared" si="130"/>
        <v>9980.0688748012508</v>
      </c>
    </row>
    <row r="245" spans="1:7">
      <c r="A245" s="1">
        <v>229</v>
      </c>
      <c r="B245" s="1">
        <f t="shared" si="125"/>
        <v>13.122368203518635</v>
      </c>
      <c r="C245" s="1">
        <f t="shared" si="126"/>
        <v>0.22902853081041352</v>
      </c>
      <c r="D245" s="1">
        <f t="shared" si="127"/>
        <v>1.7872426539310218</v>
      </c>
      <c r="E245" s="1">
        <f t="shared" si="128"/>
        <v>102.40146103600792</v>
      </c>
      <c r="F245" s="1">
        <f t="shared" si="129"/>
        <v>13.653528138134387</v>
      </c>
      <c r="G245" s="1">
        <f t="shared" si="130"/>
        <v>9924.3763344429026</v>
      </c>
    </row>
    <row r="246" spans="1:7">
      <c r="A246" s="1">
        <v>230</v>
      </c>
      <c r="B246" s="1">
        <f t="shared" si="125"/>
        <v>12.78588828377827</v>
      </c>
      <c r="C246" s="1">
        <f t="shared" si="126"/>
        <v>0.22315584834409791</v>
      </c>
      <c r="D246" s="1">
        <f t="shared" si="127"/>
        <v>1.7814137877015783</v>
      </c>
      <c r="E246" s="1">
        <f t="shared" si="128"/>
        <v>102.06749160171448</v>
      </c>
      <c r="F246" s="1">
        <f t="shared" si="129"/>
        <v>13.608998880228597</v>
      </c>
      <c r="G246" s="1">
        <f t="shared" si="130"/>
        <v>9867.9188725183758</v>
      </c>
    </row>
    <row r="247" spans="1:7">
      <c r="A247" s="1">
        <v>231</v>
      </c>
      <c r="B247" s="1">
        <f t="shared" si="125"/>
        <v>12.445619629397351</v>
      </c>
      <c r="C247" s="1">
        <f t="shared" si="126"/>
        <v>0.21721703998382022</v>
      </c>
      <c r="D247" s="1">
        <f t="shared" si="127"/>
        <v>1.7755424135725819</v>
      </c>
      <c r="E247" s="1">
        <f t="shared" si="128"/>
        <v>101.73108664418068</v>
      </c>
      <c r="F247" s="1">
        <f t="shared" si="129"/>
        <v>13.564144885890757</v>
      </c>
      <c r="G247" s="1">
        <f t="shared" si="130"/>
        <v>9810.7079733985975</v>
      </c>
    </row>
    <row r="248" spans="1:7">
      <c r="A248" s="1">
        <v>232</v>
      </c>
      <c r="B248" s="1">
        <f t="shared" si="125"/>
        <v>12.101663069321772</v>
      </c>
      <c r="C248" s="1">
        <f t="shared" si="126"/>
        <v>0.21121386552666771</v>
      </c>
      <c r="D248" s="1">
        <f t="shared" si="127"/>
        <v>1.769630261644872</v>
      </c>
      <c r="E248" s="1">
        <f t="shared" si="128"/>
        <v>101.39234529088277</v>
      </c>
      <c r="F248" s="1">
        <f t="shared" si="129"/>
        <v>13.518979372117702</v>
      </c>
      <c r="G248" s="1">
        <f t="shared" si="130"/>
        <v>9752.7555098223456</v>
      </c>
    </row>
    <row r="249" spans="1:7">
      <c r="A249" s="1">
        <v>233</v>
      </c>
      <c r="B249" s="1">
        <f t="shared" si="125"/>
        <v>11.754120525303437</v>
      </c>
      <c r="C249" s="1">
        <f t="shared" si="126"/>
        <v>0.20514810384279042</v>
      </c>
      <c r="D249" s="1">
        <f t="shared" si="127"/>
        <v>1.7636790253847374</v>
      </c>
      <c r="E249" s="1">
        <f t="shared" si="128"/>
        <v>101.05136457029184</v>
      </c>
      <c r="F249" s="1">
        <f t="shared" si="129"/>
        <v>13.473515276038912</v>
      </c>
      <c r="G249" s="1">
        <f t="shared" si="130"/>
        <v>9694.0737504076951</v>
      </c>
    </row>
    <row r="250" spans="1:7">
      <c r="A250" s="1">
        <v>234</v>
      </c>
      <c r="B250" s="1">
        <f t="shared" si="125"/>
        <v>11.403094981698795</v>
      </c>
      <c r="C250" s="1">
        <f t="shared" si="126"/>
        <v>0.1990215523482865</v>
      </c>
      <c r="D250" s="1">
        <f t="shared" si="127"/>
        <v>1.7576903618629947</v>
      </c>
      <c r="E250" s="1">
        <f t="shared" si="128"/>
        <v>100.70823942557202</v>
      </c>
      <c r="F250" s="1">
        <f t="shared" si="129"/>
        <v>13.427765256742935</v>
      </c>
      <c r="G250" s="1">
        <f t="shared" si="130"/>
        <v>9634.6753666258828</v>
      </c>
    </row>
    <row r="251" spans="1:7">
      <c r="A251" s="1">
        <v>235</v>
      </c>
      <c r="B251" s="1">
        <f t="shared" si="125"/>
        <v>11.048690454952093</v>
      </c>
      <c r="C251" s="1">
        <f t="shared" si="126"/>
        <v>0.19283602647258424</v>
      </c>
      <c r="D251" s="1">
        <f t="shared" si="127"/>
        <v>1.751665892092116</v>
      </c>
      <c r="E251" s="1">
        <f t="shared" si="128"/>
        <v>100.36306273389653</v>
      </c>
      <c r="F251" s="1">
        <f t="shared" si="129"/>
        <v>13.38174169785287</v>
      </c>
      <c r="G251" s="1">
        <f t="shared" si="130"/>
        <v>9574.5734392037448</v>
      </c>
    </row>
    <row r="252" spans="1:7">
      <c r="A252" s="1">
        <v>236</v>
      </c>
      <c r="B252" s="1">
        <f t="shared" si="125"/>
        <v>10.691011962773393</v>
      </c>
      <c r="C252" s="1">
        <f t="shared" si="126"/>
        <v>0.18659335912049715</v>
      </c>
      <c r="D252" s="1">
        <f t="shared" si="127"/>
        <v>1.7456072014563726</v>
      </c>
      <c r="E252" s="1">
        <f t="shared" si="128"/>
        <v>100.015925331093</v>
      </c>
      <c r="F252" s="1">
        <f t="shared" si="129"/>
        <v>13.3354567108124</v>
      </c>
      <c r="G252" s="1">
        <f t="shared" si="130"/>
        <v>9513.7814639228254</v>
      </c>
    </row>
    <row r="253" spans="1:7">
      <c r="A253" s="1">
        <v>237</v>
      </c>
      <c r="B253" s="1">
        <f t="shared" si="125"/>
        <v>10.330165493019113</v>
      </c>
      <c r="C253" s="1">
        <f t="shared" si="126"/>
        <v>0.18029540012908682</v>
      </c>
      <c r="D253" s="1">
        <f t="shared" si="127"/>
        <v>1.7395158402300017</v>
      </c>
      <c r="E253" s="1">
        <f t="shared" si="128"/>
        <v>99.666916041332314</v>
      </c>
      <c r="F253" s="1">
        <f t="shared" si="129"/>
        <v>13.288922138844308</v>
      </c>
      <c r="G253" s="1">
        <f t="shared" si="130"/>
        <v>9452.313356784296</v>
      </c>
    </row>
    <row r="254" spans="1:7">
      <c r="A254" s="1">
        <v>238</v>
      </c>
      <c r="B254" s="1">
        <f t="shared" si="125"/>
        <v>9.9662579722860585</v>
      </c>
      <c r="C254" s="1">
        <f t="shared" si="126"/>
        <v>0.1739440157195255</v>
      </c>
      <c r="D254" s="1">
        <f t="shared" si="127"/>
        <v>1.7333933241785666</v>
      </c>
      <c r="E254" s="1">
        <f t="shared" si="128"/>
        <v>99.316121711583989</v>
      </c>
      <c r="F254" s="1">
        <f t="shared" si="129"/>
        <v>13.242149561544533</v>
      </c>
      <c r="G254" s="1">
        <f t="shared" si="130"/>
        <v>9390.1834585111428</v>
      </c>
    </row>
    <row r="255" spans="1:7">
      <c r="A255" s="1">
        <v>239</v>
      </c>
      <c r="B255" s="1">
        <f t="shared" si="125"/>
        <v>9.5993972342263163</v>
      </c>
      <c r="C255" s="1">
        <f t="shared" si="126"/>
        <v>0.16754108794408654</v>
      </c>
      <c r="D255" s="1">
        <f t="shared" si="127"/>
        <v>1.7272411352387267</v>
      </c>
      <c r="E255" s="1">
        <f t="shared" si="128"/>
        <v>98.963627250564087</v>
      </c>
      <c r="F255" s="1">
        <f t="shared" si="129"/>
        <v>13.195150300075213</v>
      </c>
      <c r="G255" s="1">
        <f t="shared" si="130"/>
        <v>9327.4065383600846</v>
      </c>
    </row>
    <row r="256" spans="1:7">
      <c r="A256" s="1">
        <v>240</v>
      </c>
      <c r="B256" s="1">
        <f t="shared" si="125"/>
        <v>9.2296919875941494</v>
      </c>
      <c r="C256" s="1">
        <f t="shared" si="126"/>
        <v>0.16108851412845754</v>
      </c>
      <c r="D256" s="1">
        <f t="shared" si="127"/>
        <v>1.7210607222718328</v>
      </c>
      <c r="E256" s="1">
        <f t="shared" si="128"/>
        <v>98.609515671913144</v>
      </c>
      <c r="F256" s="1">
        <f t="shared" si="129"/>
        <v>13.147935422921751</v>
      </c>
      <c r="G256" s="1">
        <f t="shared" si="130"/>
        <v>9263.9977972183115</v>
      </c>
    </row>
    <row r="257" spans="1:7">
      <c r="A257" s="1">
        <v>241</v>
      </c>
      <c r="B257" s="1">
        <f t="shared" si="125"/>
        <v>8.8572517840329912</v>
      </c>
      <c r="C257" s="1">
        <f t="shared" si="126"/>
        <v>0.15458820630951742</v>
      </c>
      <c r="D257" s="1">
        <f t="shared" si="127"/>
        <v>1.7148535018868438</v>
      </c>
      <c r="E257" s="1">
        <f t="shared" si="128"/>
        <v>98.253868141345706</v>
      </c>
      <c r="F257" s="1">
        <f t="shared" si="129"/>
        <v>13.100515752179428</v>
      </c>
      <c r="G257" s="1">
        <f t="shared" si="130"/>
        <v>9199.9728699614134</v>
      </c>
    </row>
    <row r="258" spans="1:7">
      <c r="A258" s="1">
        <v>242</v>
      </c>
      <c r="B258" s="1">
        <f t="shared" si="125"/>
        <v>8.482186985613037</v>
      </c>
      <c r="C258" s="1">
        <f t="shared" si="126"/>
        <v>0.1480420906687604</v>
      </c>
      <c r="D258" s="1">
        <f t="shared" si="127"/>
        <v>1.7086208593282426</v>
      </c>
      <c r="E258" s="1">
        <f t="shared" si="128"/>
        <v>97.896764027524242</v>
      </c>
      <c r="F258" s="1">
        <f t="shared" si="129"/>
        <v>13.052901870336566</v>
      </c>
      <c r="G258" s="1">
        <f t="shared" si="130"/>
        <v>9135.347827051326</v>
      </c>
    </row>
    <row r="259" spans="1:7">
      <c r="A259" s="1">
        <v>243</v>
      </c>
      <c r="B259" s="1">
        <f t="shared" si="125"/>
        <v>8.1046087321286961</v>
      </c>
      <c r="C259" s="1">
        <f t="shared" si="126"/>
        <v>0.14145210696152888</v>
      </c>
      <c r="D259" s="1">
        <f t="shared" si="127"/>
        <v>1.7023641494247619</v>
      </c>
      <c r="E259" s="1">
        <f t="shared" si="128"/>
        <v>97.538280956417083</v>
      </c>
      <c r="F259" s="1">
        <f t="shared" si="129"/>
        <v>13.005104127522278</v>
      </c>
      <c r="G259" s="1">
        <f t="shared" si="130"/>
        <v>9070.1391753548796</v>
      </c>
    </row>
    <row r="260" spans="1:7">
      <c r="A260" s="1">
        <v>244</v>
      </c>
      <c r="B260" s="1">
        <f t="shared" si="125"/>
        <v>7.7246289081652444</v>
      </c>
      <c r="C260" s="1">
        <f t="shared" si="126"/>
        <v>0.13482020794221822</v>
      </c>
      <c r="D260" s="1">
        <f t="shared" si="127"/>
        <v>1.6960846975948849</v>
      </c>
      <c r="E260" s="1">
        <f t="shared" si="128"/>
        <v>97.178494868909439</v>
      </c>
      <c r="F260" s="1">
        <f t="shared" si="129"/>
        <v>12.957132649187924</v>
      </c>
      <c r="G260" s="1">
        <f t="shared" si="130"/>
        <v>9004.3638581658288</v>
      </c>
    </row>
    <row r="261" spans="1:7">
      <c r="A261" s="1">
        <v>245</v>
      </c>
      <c r="B261" s="1">
        <f t="shared" si="125"/>
        <v>7.3423601099451563</v>
      </c>
      <c r="C261" s="1">
        <f t="shared" si="126"/>
        <v>0.12814835878563582</v>
      </c>
      <c r="D261" s="1">
        <f t="shared" si="127"/>
        <v>1.6897838009052515</v>
      </c>
      <c r="E261" s="1">
        <f t="shared" si="128"/>
        <v>96.817480081445481</v>
      </c>
      <c r="F261" s="1">
        <f t="shared" si="129"/>
        <v>12.908997344192731</v>
      </c>
      <c r="G261" s="1">
        <f t="shared" si="130"/>
        <v>8938.0392544153801</v>
      </c>
    </row>
    <row r="262" spans="1:7">
      <c r="A262" s="1">
        <v>246</v>
      </c>
      <c r="B262" s="1">
        <f t="shared" si="125"/>
        <v>6.9579156119633438</v>
      </c>
      <c r="C262" s="1">
        <f t="shared" si="126"/>
        <v>0.12143853650467651</v>
      </c>
      <c r="D262" s="1">
        <f t="shared" si="127"/>
        <v>1.6834627291782509</v>
      </c>
      <c r="E262" s="1">
        <f t="shared" si="128"/>
        <v>96.455309349488886</v>
      </c>
      <c r="F262" s="1">
        <f t="shared" si="129"/>
        <v>12.860707913265186</v>
      </c>
      <c r="G262" s="1">
        <f t="shared" si="130"/>
        <v>8871.1831770583594</v>
      </c>
    </row>
    <row r="263" spans="1:7">
      <c r="A263" s="1">
        <v>247</v>
      </c>
      <c r="B263" s="1">
        <f t="shared" si="125"/>
        <v>6.5714093334216273</v>
      </c>
      <c r="C263" s="1">
        <f t="shared" si="126"/>
        <v>0.11469272936449325</v>
      </c>
      <c r="D263" s="1">
        <f t="shared" si="127"/>
        <v>1.6771227261452408</v>
      </c>
      <c r="E263" s="1">
        <f t="shared" si="128"/>
        <v>96.092053933597271</v>
      </c>
      <c r="F263" s="1">
        <f t="shared" si="129"/>
        <v>12.812273857812968</v>
      </c>
      <c r="G263" s="1">
        <f t="shared" si="130"/>
        <v>8803.8138706246355</v>
      </c>
    </row>
    <row r="264" spans="1:7">
      <c r="A264" s="1">
        <v>248</v>
      </c>
      <c r="B264" s="1">
        <f t="shared" si="125"/>
        <v>6.1829558044717912</v>
      </c>
      <c r="C264" s="1">
        <f t="shared" si="126"/>
        <v>0.10791293629332749</v>
      </c>
      <c r="D264" s="1">
        <f t="shared" si="127"/>
        <v>1.6707650106419818</v>
      </c>
      <c r="E264" s="1">
        <f t="shared" si="128"/>
        <v>95.727783667915631</v>
      </c>
      <c r="F264" s="1">
        <f t="shared" si="129"/>
        <v>12.763704489055417</v>
      </c>
      <c r="G264" s="1">
        <f t="shared" si="130"/>
        <v>8735.9500079273894</v>
      </c>
    </row>
    <row r="265" spans="1:7">
      <c r="A265" s="1">
        <v>249</v>
      </c>
      <c r="B265" s="1">
        <f t="shared" si="125"/>
        <v>5.7926701322779737</v>
      </c>
      <c r="C265" s="1">
        <f t="shared" si="126"/>
        <v>0.1011011662901861</v>
      </c>
      <c r="D265" s="1">
        <f t="shared" si="127"/>
        <v>1.664390777843046</v>
      </c>
      <c r="E265" s="1">
        <f t="shared" si="128"/>
        <v>95.362567030902753</v>
      </c>
      <c r="F265" s="1">
        <f t="shared" si="129"/>
        <v>12.7150089374537</v>
      </c>
      <c r="G265" s="1">
        <f t="shared" si="130"/>
        <v>8667.6106859225147</v>
      </c>
    </row>
    <row r="266" spans="1:7">
      <c r="A266" s="1">
        <v>250</v>
      </c>
      <c r="B266" s="1">
        <f t="shared" si="125"/>
        <v>5.4006679669078625</v>
      </c>
      <c r="C266" s="1">
        <f t="shared" si="126"/>
        <v>9.4259437829530363E-2</v>
      </c>
      <c r="D266" s="1">
        <f t="shared" si="127"/>
        <v>1.6580012005320861</v>
      </c>
      <c r="E266" s="1">
        <f t="shared" si="128"/>
        <v>94.996471218112191</v>
      </c>
      <c r="F266" s="1">
        <f t="shared" si="129"/>
        <v>12.666196162414961</v>
      </c>
      <c r="G266" s="1">
        <f t="shared" si="130"/>
        <v>8598.815420715413</v>
      </c>
    </row>
    <row r="267" spans="1:7">
      <c r="A267" s="1">
        <v>251</v>
      </c>
      <c r="B267" s="1">
        <f t="shared" si="125"/>
        <v>5.0070654670631942</v>
      </c>
      <c r="C267" s="1">
        <f t="shared" si="126"/>
        <v>8.7389778263160425E-2</v>
      </c>
      <c r="D267" s="1">
        <f t="shared" si="127"/>
        <v>1.6515974304050134</v>
      </c>
      <c r="E267" s="1">
        <f t="shared" si="128"/>
        <v>94.629562216858972</v>
      </c>
      <c r="F267" s="1">
        <f t="shared" si="129"/>
        <v>12.617274962247862</v>
      </c>
      <c r="G267" s="1">
        <f t="shared" si="130"/>
        <v>8529.5841417141237</v>
      </c>
    </row>
    <row r="268" spans="1:7">
      <c r="A268" s="1">
        <v>252</v>
      </c>
      <c r="B268" s="1">
        <f t="shared" si="125"/>
        <v>4.6119792656593939</v>
      </c>
      <c r="C268" s="1">
        <f t="shared" si="126"/>
        <v>8.0494223219466671E-2</v>
      </c>
      <c r="D268" s="1">
        <f t="shared" si="127"/>
        <v>1.6451805994032571</v>
      </c>
      <c r="E268" s="1">
        <f t="shared" si="128"/>
        <v>94.261904882609642</v>
      </c>
      <c r="F268" s="1">
        <f t="shared" si="129"/>
        <v>12.568253984347951</v>
      </c>
      <c r="G268" s="1">
        <f t="shared" si="130"/>
        <v>8459.9371849297986</v>
      </c>
    </row>
    <row r="269" spans="1:7">
      <c r="A269" s="1">
        <v>253</v>
      </c>
      <c r="B269" s="1">
        <f t="shared" si="125"/>
        <v>4.215526435264433</v>
      </c>
      <c r="C269" s="1">
        <f t="shared" si="126"/>
        <v>7.3574816000223961E-2</v>
      </c>
      <c r="D269" s="1">
        <f t="shared" si="127"/>
        <v>1.6387518210744194</v>
      </c>
      <c r="E269" s="1">
        <f t="shared" si="128"/>
        <v>93.893563016942068</v>
      </c>
      <c r="F269" s="1">
        <f t="shared" si="129"/>
        <v>12.519141735592276</v>
      </c>
      <c r="G269" s="1">
        <f t="shared" si="130"/>
        <v>8389.8952854280469</v>
      </c>
    </row>
    <row r="270" spans="1:7">
      <c r="A270" s="1">
        <v>254</v>
      </c>
      <c r="B270" s="1">
        <f t="shared" si="125"/>
        <v>3.8178244534082322</v>
      </c>
      <c r="C270" s="1">
        <f t="shared" si="126"/>
        <v>6.6633606975126505E-2</v>
      </c>
      <c r="D270" s="1">
        <f t="shared" si="127"/>
        <v>1.6323121919577783</v>
      </c>
      <c r="E270" s="1">
        <f t="shared" si="128"/>
        <v>93.524599446928974</v>
      </c>
      <c r="F270" s="1">
        <f t="shared" si="129"/>
        <v>12.469946592923863</v>
      </c>
      <c r="G270" s="1">
        <f t="shared" si="130"/>
        <v>8319.4795689371986</v>
      </c>
    </row>
    <row r="271" spans="1:7">
      <c r="A271" s="1">
        <v>255</v>
      </c>
      <c r="B271" s="1">
        <f t="shared" si="125"/>
        <v>3.4189911677710461</v>
      </c>
      <c r="C271" s="1">
        <f t="shared" si="126"/>
        <v>5.9672652974210594E-2</v>
      </c>
      <c r="D271" s="1">
        <f t="shared" si="127"/>
        <v>1.6258627929921696</v>
      </c>
      <c r="E271" s="1">
        <f t="shared" si="128"/>
        <v>93.155076105803559</v>
      </c>
      <c r="F271" s="1">
        <f t="shared" si="129"/>
        <v>12.420676814107141</v>
      </c>
      <c r="G271" s="1">
        <f t="shared" si="130"/>
        <v>8248.7115426213641</v>
      </c>
    </row>
    <row r="272" spans="1:7">
      <c r="A272" s="1">
        <v>256</v>
      </c>
      <c r="B272" s="1">
        <f t="shared" si="125"/>
        <v>3.0191447612630169</v>
      </c>
      <c r="C272" s="1">
        <f t="shared" si="126"/>
        <v>5.2694016678377802E-2</v>
      </c>
      <c r="D272" s="1">
        <f t="shared" si="127"/>
        <v>1.6194046909439448</v>
      </c>
      <c r="E272" s="1">
        <f t="shared" si="128"/>
        <v>92.785054114775477</v>
      </c>
      <c r="F272" s="1">
        <f t="shared" si="129"/>
        <v>12.371340548636731</v>
      </c>
      <c r="G272" s="1">
        <f t="shared" si="130"/>
        <v>8177.6130850291547</v>
      </c>
    </row>
    <row r="273" spans="1:7">
      <c r="A273" s="1">
        <v>257</v>
      </c>
      <c r="B273" s="1">
        <f t="shared" si="125"/>
        <v>2.618403717003746</v>
      </c>
      <c r="C273" s="1">
        <f t="shared" si="126"/>
        <v>4.5699766008173201E-2</v>
      </c>
      <c r="D273" s="1">
        <f t="shared" si="127"/>
        <v>1.6129389398527514</v>
      </c>
      <c r="E273" s="1">
        <f t="shared" si="128"/>
        <v>92.414593865868</v>
      </c>
      <c r="F273" s="1">
        <f t="shared" si="129"/>
        <v>12.321945848782399</v>
      </c>
      <c r="G273" s="1">
        <f t="shared" si="130"/>
        <v>8106.2064352306234</v>
      </c>
    </row>
    <row r="274" spans="1:7">
      <c r="A274" s="1">
        <v>258</v>
      </c>
      <c r="B274" s="1">
        <f t="shared" ref="B274:B337" si="131">23.45*SIN(((2*PI()*(284+A274)))/365)</f>
        <v>2.2168867832133459</v>
      </c>
      <c r="C274" s="1">
        <f t="shared" ref="C274:C337" si="132">RADIANS(B274)</f>
        <v>3.8691973511018642E-2</v>
      </c>
      <c r="D274" s="1">
        <f t="shared" ref="D274:D337" si="133">ACOS(-TAN(E$5)*TAN(C274))</f>
        <v>1.6064665824930211</v>
      </c>
      <c r="E274" s="1">
        <f t="shared" ref="E274:E337" si="134">DEGREES(D274)</f>
        <v>92.043755105655009</v>
      </c>
      <c r="F274" s="1">
        <f t="shared" ref="F274:F337" si="135">(24*D274)/PI()</f>
        <v>12.272500680754002</v>
      </c>
      <c r="G274" s="1">
        <f t="shared" ref="G274:G337" si="136">24*1367/PI()*(1+0.033*COS((A274)/365*2*PI()))*(COS(E$5)*COS(C274)*SIN(D274)+D276*SIN(E$5)*SIN(C274))</f>
        <v>8034.5141811577514</v>
      </c>
    </row>
    <row r="275" spans="1:7">
      <c r="A275" s="1">
        <v>259</v>
      </c>
      <c r="B275" s="1">
        <f t="shared" si="131"/>
        <v>1.8147129380247029</v>
      </c>
      <c r="C275" s="1">
        <f t="shared" si="132"/>
        <v>3.1672715747070868E-2</v>
      </c>
      <c r="D275" s="1">
        <f t="shared" si="133"/>
        <v>1.5999886518491</v>
      </c>
      <c r="E275" s="1">
        <f t="shared" si="134"/>
        <v>91.672597019779872</v>
      </c>
      <c r="F275" s="1">
        <f t="shared" si="135"/>
        <v>12.223012935970649</v>
      </c>
      <c r="G275" s="1">
        <f t="shared" si="136"/>
        <v>7962.5592471656701</v>
      </c>
    </row>
    <row r="276" spans="1:7">
      <c r="A276" s="1">
        <v>260</v>
      </c>
      <c r="B276" s="1">
        <f t="shared" si="131"/>
        <v>1.412001354227852</v>
      </c>
      <c r="C276" s="1">
        <f t="shared" si="132"/>
        <v>2.4644072673894773E-2</v>
      </c>
      <c r="D276" s="1">
        <f t="shared" si="133"/>
        <v>1.5935061726020583</v>
      </c>
      <c r="E276" s="1">
        <f t="shared" si="134"/>
        <v>91.301178318143229</v>
      </c>
      <c r="F276" s="1">
        <f t="shared" si="135"/>
        <v>12.173490442419098</v>
      </c>
      <c r="G276" s="1">
        <f t="shared" si="136"/>
        <v>7890.3648808342696</v>
      </c>
    </row>
    <row r="277" spans="1:7">
      <c r="A277" s="1">
        <v>261</v>
      </c>
      <c r="B277" s="1">
        <f t="shared" si="131"/>
        <v>1.0088713639562585</v>
      </c>
      <c r="C277" s="1">
        <f t="shared" si="132"/>
        <v>1.7608127030122756E-2</v>
      </c>
      <c r="D277" s="1">
        <f t="shared" si="133"/>
        <v>1.5870201626262583</v>
      </c>
      <c r="E277" s="1">
        <f t="shared" si="134"/>
        <v>90.929557320650147</v>
      </c>
      <c r="F277" s="1">
        <f t="shared" si="135"/>
        <v>12.123940976086686</v>
      </c>
      <c r="G277" s="1">
        <f t="shared" si="136"/>
        <v>7817.9546390317346</v>
      </c>
    </row>
    <row r="278" spans="1:7">
      <c r="A278" s="1">
        <v>262</v>
      </c>
      <c r="B278" s="1">
        <f t="shared" si="131"/>
        <v>0.60544242332625564</v>
      </c>
      <c r="C278" s="1">
        <f t="shared" si="132"/>
        <v>1.056696371829648E-2</v>
      </c>
      <c r="D278" s="1">
        <f t="shared" si="133"/>
        <v>1.58053163449384</v>
      </c>
      <c r="E278" s="1">
        <f t="shared" si="134"/>
        <v>90.557792043410672</v>
      </c>
      <c r="F278" s="1">
        <f t="shared" si="135"/>
        <v>12.074372272454756</v>
      </c>
      <c r="G278" s="1">
        <f t="shared" si="136"/>
        <v>7745.3523732639769</v>
      </c>
    </row>
    <row r="279" spans="1:7">
      <c r="A279" s="1">
        <v>263</v>
      </c>
      <c r="B279" s="1">
        <f t="shared" si="131"/>
        <v>0.20183407703974532</v>
      </c>
      <c r="C279" s="1">
        <f t="shared" si="132"/>
        <v>3.5226691870674457E-3</v>
      </c>
      <c r="D279" s="1">
        <f t="shared" si="133"/>
        <v>1.5740415969853134</v>
      </c>
      <c r="E279" s="1">
        <f t="shared" si="134"/>
        <v>90.185940285290499</v>
      </c>
      <c r="F279" s="1">
        <f t="shared" si="135"/>
        <v>12.024792038038733</v>
      </c>
      <c r="G279" s="1">
        <f t="shared" si="136"/>
        <v>7672.5822143356736</v>
      </c>
    </row>
    <row r="280" spans="1:7">
      <c r="A280" s="1">
        <v>264</v>
      </c>
      <c r="B280" s="1">
        <f t="shared" si="131"/>
        <v>-0.20183407703972808</v>
      </c>
      <c r="C280" s="1">
        <f t="shared" si="132"/>
        <v>-3.5226691870671452E-3</v>
      </c>
      <c r="D280" s="1">
        <f t="shared" si="133"/>
        <v>1.5675510566044801</v>
      </c>
      <c r="E280" s="1">
        <f t="shared" si="134"/>
        <v>89.814059714709515</v>
      </c>
      <c r="F280" s="1">
        <f t="shared" si="135"/>
        <v>11.975207961961269</v>
      </c>
      <c r="G280" s="1">
        <f t="shared" si="136"/>
        <v>7599.6685563506617</v>
      </c>
    </row>
    <row r="281" spans="1:7">
      <c r="A281" s="1">
        <v>265</v>
      </c>
      <c r="B281" s="1">
        <f t="shared" si="131"/>
        <v>-0.60544242332623843</v>
      </c>
      <c r="C281" s="1">
        <f t="shared" si="132"/>
        <v>-1.056696371829618E-2</v>
      </c>
      <c r="D281" s="1">
        <f t="shared" si="133"/>
        <v>1.5610610190959533</v>
      </c>
      <c r="E281" s="1">
        <f t="shared" si="134"/>
        <v>89.442207956589328</v>
      </c>
      <c r="F281" s="1">
        <f t="shared" si="135"/>
        <v>11.925627727545244</v>
      </c>
      <c r="G281" s="1">
        <f t="shared" si="136"/>
        <v>7526.6360400815583</v>
      </c>
    </row>
    <row r="282" spans="1:7">
      <c r="A282" s="1">
        <v>266</v>
      </c>
      <c r="B282" s="1">
        <f t="shared" si="131"/>
        <v>-1.0088713639562412</v>
      </c>
      <c r="C282" s="1">
        <f t="shared" si="132"/>
        <v>-1.7608127030122454E-2</v>
      </c>
      <c r="D282" s="1">
        <f t="shared" si="133"/>
        <v>1.554572490963535</v>
      </c>
      <c r="E282" s="1">
        <f t="shared" si="134"/>
        <v>89.070442679349867</v>
      </c>
      <c r="F282" s="1">
        <f t="shared" si="135"/>
        <v>11.876059023913315</v>
      </c>
      <c r="G282" s="1">
        <f t="shared" si="136"/>
        <v>7453.5095357399978</v>
      </c>
    </row>
    <row r="283" spans="1:7">
      <c r="A283" s="1">
        <v>267</v>
      </c>
      <c r="B283" s="1">
        <f t="shared" si="131"/>
        <v>-1.4120013542278349</v>
      </c>
      <c r="C283" s="1">
        <f t="shared" si="132"/>
        <v>-2.4644072673894474E-2</v>
      </c>
      <c r="D283" s="1">
        <f t="shared" si="133"/>
        <v>1.548086480987735</v>
      </c>
      <c r="E283" s="1">
        <f t="shared" si="134"/>
        <v>88.698821681856771</v>
      </c>
      <c r="F283" s="1">
        <f t="shared" si="135"/>
        <v>11.826509557580906</v>
      </c>
      <c r="G283" s="1">
        <f t="shared" si="136"/>
        <v>7380.3141251809329</v>
      </c>
    </row>
    <row r="284" spans="1:7">
      <c r="A284" s="1">
        <v>268</v>
      </c>
      <c r="B284" s="1">
        <f t="shared" si="131"/>
        <v>-1.8147129380246856</v>
      </c>
      <c r="C284" s="1">
        <f t="shared" si="132"/>
        <v>-3.1672715747070569E-2</v>
      </c>
      <c r="D284" s="1">
        <f t="shared" si="133"/>
        <v>1.5416040017406936</v>
      </c>
      <c r="E284" s="1">
        <f t="shared" si="134"/>
        <v>88.327402980220157</v>
      </c>
      <c r="F284" s="1">
        <f t="shared" si="135"/>
        <v>11.776987064029354</v>
      </c>
      <c r="G284" s="1">
        <f t="shared" si="136"/>
        <v>7307.0750835758163</v>
      </c>
    </row>
    <row r="285" spans="1:7">
      <c r="A285" s="1">
        <v>269</v>
      </c>
      <c r="B285" s="1">
        <f t="shared" si="131"/>
        <v>-2.2168867832132868</v>
      </c>
      <c r="C285" s="1">
        <f t="shared" si="132"/>
        <v>-3.8691973511017615E-2</v>
      </c>
      <c r="D285" s="1">
        <f t="shared" si="133"/>
        <v>1.5351260710967729</v>
      </c>
      <c r="E285" s="1">
        <f t="shared" si="134"/>
        <v>87.956244894345033</v>
      </c>
      <c r="F285" s="1">
        <f t="shared" si="135"/>
        <v>11.727499319246006</v>
      </c>
      <c r="G285" s="1">
        <f t="shared" si="136"/>
        <v>7233.8178605914782</v>
      </c>
    </row>
    <row r="286" spans="1:7">
      <c r="A286" s="1">
        <v>270</v>
      </c>
      <c r="B286" s="1">
        <f t="shared" si="131"/>
        <v>-2.6184037170037286</v>
      </c>
      <c r="C286" s="1">
        <f t="shared" si="132"/>
        <v>-4.5699766008172896E-2</v>
      </c>
      <c r="D286" s="1">
        <f t="shared" si="133"/>
        <v>1.528653713737042</v>
      </c>
      <c r="E286" s="1">
        <f t="shared" si="134"/>
        <v>87.585406134132015</v>
      </c>
      <c r="F286" s="1">
        <f t="shared" si="135"/>
        <v>11.678054151217601</v>
      </c>
      <c r="G286" s="1">
        <f t="shared" si="136"/>
        <v>7160.5680611125972</v>
      </c>
    </row>
    <row r="287" spans="1:7">
      <c r="A287" s="1">
        <v>271</v>
      </c>
      <c r="B287" s="1">
        <f t="shared" si="131"/>
        <v>-3.0191447612630409</v>
      </c>
      <c r="C287" s="1">
        <f t="shared" si="132"/>
        <v>-5.2694016678378218E-2</v>
      </c>
      <c r="D287" s="1">
        <f t="shared" si="133"/>
        <v>1.5221879626458479</v>
      </c>
      <c r="E287" s="1">
        <f t="shared" si="134"/>
        <v>87.214945885224495</v>
      </c>
      <c r="F287" s="1">
        <f t="shared" si="135"/>
        <v>11.628659451363266</v>
      </c>
      <c r="G287" s="1">
        <f t="shared" si="136"/>
        <v>7087.351425547462</v>
      </c>
    </row>
    <row r="288" spans="1:7">
      <c r="A288" s="1">
        <v>272</v>
      </c>
      <c r="B288" s="1">
        <f t="shared" si="131"/>
        <v>-3.41899116777107</v>
      </c>
      <c r="C288" s="1">
        <f t="shared" si="132"/>
        <v>-5.967265297421101E-2</v>
      </c>
      <c r="D288" s="1">
        <f t="shared" si="133"/>
        <v>1.515729860597623</v>
      </c>
      <c r="E288" s="1">
        <f t="shared" si="134"/>
        <v>86.844923894196413</v>
      </c>
      <c r="F288" s="1">
        <f t="shared" si="135"/>
        <v>11.579323185892855</v>
      </c>
      <c r="G288" s="1">
        <f t="shared" si="136"/>
        <v>7014.1938097577113</v>
      </c>
    </row>
    <row r="289" spans="1:7">
      <c r="A289" s="1">
        <v>273</v>
      </c>
      <c r="B289" s="1">
        <f t="shared" si="131"/>
        <v>-3.8178244534082153</v>
      </c>
      <c r="C289" s="1">
        <f t="shared" si="132"/>
        <v>-6.66336069751262E-2</v>
      </c>
      <c r="D289" s="1">
        <f t="shared" si="133"/>
        <v>1.509280461632015</v>
      </c>
      <c r="E289" s="1">
        <f t="shared" si="134"/>
        <v>86.47540055307104</v>
      </c>
      <c r="F289" s="1">
        <f t="shared" si="135"/>
        <v>11.530053407076139</v>
      </c>
      <c r="G289" s="1">
        <f t="shared" si="136"/>
        <v>6941.1211646542279</v>
      </c>
    </row>
    <row r="290" spans="1:7">
      <c r="A290" s="1">
        <v>274</v>
      </c>
      <c r="B290" s="1">
        <f t="shared" si="131"/>
        <v>-4.2155264352644162</v>
      </c>
      <c r="C290" s="1">
        <f t="shared" si="132"/>
        <v>-7.3574816000223656E-2</v>
      </c>
      <c r="D290" s="1">
        <f t="shared" si="133"/>
        <v>1.5028408325153739</v>
      </c>
      <c r="E290" s="1">
        <f t="shared" si="134"/>
        <v>86.106436983057947</v>
      </c>
      <c r="F290" s="1">
        <f t="shared" si="135"/>
        <v>11.480858264407725</v>
      </c>
      <c r="G290" s="1">
        <f t="shared" si="136"/>
        <v>6868.1595155023997</v>
      </c>
    </row>
    <row r="291" spans="1:7">
      <c r="A291" s="1">
        <v>275</v>
      </c>
      <c r="B291" s="1">
        <f t="shared" si="131"/>
        <v>-4.611979265659377</v>
      </c>
      <c r="C291" s="1">
        <f t="shared" si="132"/>
        <v>-8.0494223219466379E-2</v>
      </c>
      <c r="D291" s="1">
        <f t="shared" si="133"/>
        <v>1.4964120541865362</v>
      </c>
      <c r="E291" s="1">
        <f t="shared" si="134"/>
        <v>85.738095117390372</v>
      </c>
      <c r="F291" s="1">
        <f t="shared" si="135"/>
        <v>11.431746015652049</v>
      </c>
      <c r="G291" s="1">
        <f t="shared" si="136"/>
        <v>6795.3349409808989</v>
      </c>
    </row>
    <row r="292" spans="1:7">
      <c r="A292" s="1">
        <v>276</v>
      </c>
      <c r="B292" s="1">
        <f t="shared" si="131"/>
        <v>-5.0070654670632182</v>
      </c>
      <c r="C292" s="1">
        <f t="shared" si="132"/>
        <v>-8.7389778263160856E-2</v>
      </c>
      <c r="D292" s="1">
        <f t="shared" si="133"/>
        <v>1.4899952231847793</v>
      </c>
      <c r="E292" s="1">
        <f t="shared" si="134"/>
        <v>85.370437783141</v>
      </c>
      <c r="F292" s="1">
        <f t="shared" si="135"/>
        <v>11.382725037752133</v>
      </c>
      <c r="G292" s="1">
        <f t="shared" si="136"/>
        <v>6722.6735520392294</v>
      </c>
    </row>
    <row r="293" spans="1:7">
      <c r="A293" s="1">
        <v>277</v>
      </c>
      <c r="B293" s="1">
        <f t="shared" si="131"/>
        <v>-5.4006679669078448</v>
      </c>
      <c r="C293" s="1">
        <f t="shared" si="132"/>
        <v>-9.4259437829530057E-2</v>
      </c>
      <c r="D293" s="1">
        <f t="shared" si="133"/>
        <v>1.4835914530577072</v>
      </c>
      <c r="E293" s="1">
        <f t="shared" si="134"/>
        <v>85.003528781887823</v>
      </c>
      <c r="F293" s="1">
        <f t="shared" si="135"/>
        <v>11.333803837585041</v>
      </c>
      <c r="G293" s="1">
        <f t="shared" si="136"/>
        <v>6650.2014705998326</v>
      </c>
    </row>
    <row r="294" spans="1:7">
      <c r="A294" s="1">
        <v>278</v>
      </c>
      <c r="B294" s="1">
        <f t="shared" si="131"/>
        <v>-5.7926701322779159</v>
      </c>
      <c r="C294" s="1">
        <f t="shared" si="132"/>
        <v>-0.10110116629018509</v>
      </c>
      <c r="D294" s="1">
        <f t="shared" si="133"/>
        <v>1.477201875746748</v>
      </c>
      <c r="E294" s="1">
        <f t="shared" si="134"/>
        <v>84.637432969097304</v>
      </c>
      <c r="F294" s="1">
        <f t="shared" si="135"/>
        <v>11.284991062546307</v>
      </c>
      <c r="G294" s="1">
        <f t="shared" si="136"/>
        <v>6577.9448081515975</v>
      </c>
    </row>
    <row r="295" spans="1:7">
      <c r="A295" s="1">
        <v>279</v>
      </c>
      <c r="B295" s="1">
        <f t="shared" si="131"/>
        <v>-6.1829558044717743</v>
      </c>
      <c r="C295" s="1">
        <f t="shared" si="132"/>
        <v>-0.1079129362933272</v>
      </c>
      <c r="D295" s="1">
        <f t="shared" si="133"/>
        <v>1.4708276429478115</v>
      </c>
      <c r="E295" s="1">
        <f t="shared" si="134"/>
        <v>84.272216332084383</v>
      </c>
      <c r="F295" s="1">
        <f t="shared" si="135"/>
        <v>11.236295510944585</v>
      </c>
      <c r="G295" s="1">
        <f t="shared" si="136"/>
        <v>6505.929644281875</v>
      </c>
    </row>
    <row r="296" spans="1:7">
      <c r="A296" s="1">
        <v>280</v>
      </c>
      <c r="B296" s="1">
        <f t="shared" si="131"/>
        <v>-6.5714093334216113</v>
      </c>
      <c r="C296" s="1">
        <f t="shared" si="132"/>
        <v>-0.11469272936449297</v>
      </c>
      <c r="D296" s="1">
        <f t="shared" si="133"/>
        <v>1.4644699274445525</v>
      </c>
      <c r="E296" s="1">
        <f t="shared" si="134"/>
        <v>83.907946066402744</v>
      </c>
      <c r="F296" s="1">
        <f t="shared" si="135"/>
        <v>11.187726142187033</v>
      </c>
      <c r="G296" s="1">
        <f t="shared" si="136"/>
        <v>6434.1820051948062</v>
      </c>
    </row>
    <row r="297" spans="1:7">
      <c r="A297" s="1">
        <v>281</v>
      </c>
      <c r="B297" s="1">
        <f t="shared" si="131"/>
        <v>-6.957915611963327</v>
      </c>
      <c r="C297" s="1">
        <f t="shared" si="132"/>
        <v>-0.12143853650467622</v>
      </c>
      <c r="D297" s="1">
        <f t="shared" si="133"/>
        <v>1.4581299244115424</v>
      </c>
      <c r="E297" s="1">
        <f t="shared" si="134"/>
        <v>83.544690650511129</v>
      </c>
      <c r="F297" s="1">
        <f t="shared" si="135"/>
        <v>11.139292086734818</v>
      </c>
      <c r="G297" s="1">
        <f t="shared" si="136"/>
        <v>6362.7278422638838</v>
      </c>
    </row>
    <row r="298" spans="1:7">
      <c r="A298" s="1">
        <v>282</v>
      </c>
      <c r="B298" s="1">
        <f t="shared" si="131"/>
        <v>-7.3423601099451394</v>
      </c>
      <c r="C298" s="1">
        <f t="shared" si="132"/>
        <v>-0.12814835878563555</v>
      </c>
      <c r="D298" s="1">
        <f t="shared" si="133"/>
        <v>1.4518088526845419</v>
      </c>
      <c r="E298" s="1">
        <f t="shared" si="134"/>
        <v>83.182519918554519</v>
      </c>
      <c r="F298" s="1">
        <f t="shared" si="135"/>
        <v>11.091002655807271</v>
      </c>
      <c r="G298" s="1">
        <f t="shared" si="136"/>
        <v>6291.5930106672295</v>
      </c>
    </row>
    <row r="299" spans="1:7">
      <c r="A299" s="1">
        <v>283</v>
      </c>
      <c r="B299" s="1">
        <f t="shared" si="131"/>
        <v>-7.7246289081652275</v>
      </c>
      <c r="C299" s="1">
        <f t="shared" si="132"/>
        <v>-0.13482020794221791</v>
      </c>
      <c r="D299" s="1">
        <f t="shared" si="133"/>
        <v>1.4455079559949087</v>
      </c>
      <c r="E299" s="1">
        <f t="shared" si="134"/>
        <v>82.821505131090589</v>
      </c>
      <c r="F299" s="1">
        <f t="shared" si="135"/>
        <v>11.042867350812077</v>
      </c>
      <c r="G299" s="1">
        <f t="shared" si="136"/>
        <v>6220.8032481539303</v>
      </c>
    </row>
    <row r="300" spans="1:7">
      <c r="A300" s="1">
        <v>284</v>
      </c>
      <c r="B300" s="1">
        <f t="shared" si="131"/>
        <v>-8.1046087321286802</v>
      </c>
      <c r="C300" s="1">
        <f t="shared" si="132"/>
        <v>-0.1414521069615286</v>
      </c>
      <c r="D300" s="1">
        <f t="shared" si="133"/>
        <v>1.4392285041650315</v>
      </c>
      <c r="E300" s="1">
        <f t="shared" si="134"/>
        <v>82.461719043582931</v>
      </c>
      <c r="F300" s="1">
        <f t="shared" si="135"/>
        <v>10.994895872477723</v>
      </c>
      <c r="G300" s="1">
        <f t="shared" si="136"/>
        <v>6150.3841539897603</v>
      </c>
    </row>
    <row r="301" spans="1:7">
      <c r="A301" s="1">
        <v>285</v>
      </c>
      <c r="B301" s="1">
        <f t="shared" si="131"/>
        <v>-8.482186985613021</v>
      </c>
      <c r="C301" s="1">
        <f t="shared" si="132"/>
        <v>-0.14804209066876012</v>
      </c>
      <c r="D301" s="1">
        <f t="shared" si="133"/>
        <v>1.432971794261551</v>
      </c>
      <c r="E301" s="1">
        <f t="shared" si="134"/>
        <v>82.103235972475787</v>
      </c>
      <c r="F301" s="1">
        <f t="shared" si="135"/>
        <v>10.947098129663438</v>
      </c>
      <c r="G301" s="1">
        <f t="shared" si="136"/>
        <v>6080.3611681307511</v>
      </c>
    </row>
    <row r="302" spans="1:7">
      <c r="A302" s="1">
        <v>286</v>
      </c>
      <c r="B302" s="1">
        <f t="shared" si="131"/>
        <v>-8.857251784032977</v>
      </c>
      <c r="C302" s="1">
        <f t="shared" si="132"/>
        <v>-0.15458820630951717</v>
      </c>
      <c r="D302" s="1">
        <f t="shared" si="133"/>
        <v>1.4267391517029495</v>
      </c>
      <c r="E302" s="1">
        <f t="shared" si="134"/>
        <v>81.746131858654309</v>
      </c>
      <c r="F302" s="1">
        <f t="shared" si="135"/>
        <v>10.899484247820574</v>
      </c>
      <c r="G302" s="1">
        <f t="shared" si="136"/>
        <v>6010.7595506725138</v>
      </c>
    </row>
    <row r="303" spans="1:7">
      <c r="A303" s="1">
        <v>287</v>
      </c>
      <c r="B303" s="1">
        <f t="shared" si="131"/>
        <v>-9.2296919875941335</v>
      </c>
      <c r="C303" s="1">
        <f t="shared" si="132"/>
        <v>-0.16108851412845726</v>
      </c>
      <c r="D303" s="1">
        <f t="shared" si="133"/>
        <v>1.4205319313179605</v>
      </c>
      <c r="E303" s="1">
        <f t="shared" si="134"/>
        <v>81.39048432808687</v>
      </c>
      <c r="F303" s="1">
        <f t="shared" si="135"/>
        <v>10.85206457707825</v>
      </c>
      <c r="G303" s="1">
        <f t="shared" si="136"/>
        <v>5941.6043616230645</v>
      </c>
    </row>
    <row r="304" spans="1:7">
      <c r="A304" s="1">
        <v>288</v>
      </c>
      <c r="B304" s="1">
        <f t="shared" si="131"/>
        <v>-9.5993972342263376</v>
      </c>
      <c r="C304" s="1">
        <f t="shared" si="132"/>
        <v>-0.1675410879440869</v>
      </c>
      <c r="D304" s="1">
        <f t="shared" si="133"/>
        <v>1.4143515183510662</v>
      </c>
      <c r="E304" s="1">
        <f t="shared" si="134"/>
        <v>81.036372749435898</v>
      </c>
      <c r="F304" s="1">
        <f t="shared" si="135"/>
        <v>10.804849699924787</v>
      </c>
      <c r="G304" s="1">
        <f t="shared" si="136"/>
        <v>5872.9204410462016</v>
      </c>
    </row>
    <row r="305" spans="1:7">
      <c r="A305" s="1">
        <v>289</v>
      </c>
      <c r="B305" s="1">
        <f t="shared" si="131"/>
        <v>-9.9662579722860052</v>
      </c>
      <c r="C305" s="1">
        <f t="shared" si="132"/>
        <v>-0.17394401571952456</v>
      </c>
      <c r="D305" s="1">
        <f t="shared" si="133"/>
        <v>1.4081993294112274</v>
      </c>
      <c r="E305" s="1">
        <f t="shared" si="134"/>
        <v>80.683878288416068</v>
      </c>
      <c r="F305" s="1">
        <f t="shared" si="135"/>
        <v>10.757850438455478</v>
      </c>
      <c r="G305" s="1">
        <f t="shared" si="136"/>
        <v>5804.7323896221251</v>
      </c>
    </row>
    <row r="306" spans="1:7">
      <c r="A306" s="1">
        <v>290</v>
      </c>
      <c r="B306" s="1">
        <f t="shared" si="131"/>
        <v>-10.330165493019097</v>
      </c>
      <c r="C306" s="1">
        <f t="shared" si="132"/>
        <v>-0.18029540012908654</v>
      </c>
      <c r="D306" s="1">
        <f t="shared" si="133"/>
        <v>1.4020768133597916</v>
      </c>
      <c r="E306" s="1">
        <f t="shared" si="134"/>
        <v>80.3330839586677</v>
      </c>
      <c r="F306" s="1">
        <f t="shared" si="135"/>
        <v>10.711077861155694</v>
      </c>
      <c r="G306" s="1">
        <f t="shared" si="136"/>
        <v>5737.0645496708312</v>
      </c>
    </row>
    <row r="307" spans="1:7">
      <c r="A307" s="1">
        <v>291</v>
      </c>
      <c r="B307" s="1">
        <f t="shared" si="131"/>
        <v>-10.69101196277334</v>
      </c>
      <c r="C307" s="1">
        <f t="shared" si="132"/>
        <v>-0.18659335912049621</v>
      </c>
      <c r="D307" s="1">
        <f t="shared" si="133"/>
        <v>1.3959854521334216</v>
      </c>
      <c r="E307" s="1">
        <f t="shared" si="134"/>
        <v>79.984074668907056</v>
      </c>
      <c r="F307" s="1">
        <f t="shared" si="135"/>
        <v>10.664543289187607</v>
      </c>
      <c r="G307" s="1">
        <f t="shared" si="136"/>
        <v>5669.9409866834576</v>
      </c>
    </row>
    <row r="308" spans="1:7">
      <c r="A308" s="1">
        <v>292</v>
      </c>
      <c r="B308" s="1">
        <f t="shared" si="131"/>
        <v>-11.048690454952114</v>
      </c>
      <c r="C308" s="1">
        <f t="shared" si="132"/>
        <v>-0.1928360264725846</v>
      </c>
      <c r="D308" s="1">
        <f t="shared" si="133"/>
        <v>1.3899267614976767</v>
      </c>
      <c r="E308" s="1">
        <f t="shared" si="134"/>
        <v>79.636937266103445</v>
      </c>
      <c r="F308" s="1">
        <f t="shared" si="135"/>
        <v>10.618258302147126</v>
      </c>
      <c r="G308" s="1">
        <f t="shared" si="136"/>
        <v>5603.3854714050631</v>
      </c>
    </row>
    <row r="309" spans="1:7">
      <c r="A309" s="1">
        <v>293</v>
      </c>
      <c r="B309" s="1">
        <f t="shared" si="131"/>
        <v>-11.40309498169878</v>
      </c>
      <c r="C309" s="1">
        <f t="shared" si="132"/>
        <v>-0.19902155234828625</v>
      </c>
      <c r="D309" s="1">
        <f t="shared" si="133"/>
        <v>1.3839022917267987</v>
      </c>
      <c r="E309" s="1">
        <f t="shared" si="134"/>
        <v>79.291760574427983</v>
      </c>
      <c r="F309" s="1">
        <f t="shared" si="135"/>
        <v>10.572234743257066</v>
      </c>
      <c r="G309" s="1">
        <f t="shared" si="136"/>
        <v>5537.4214625118584</v>
      </c>
    </row>
    <row r="310" spans="1:7">
      <c r="A310" s="1">
        <v>294</v>
      </c>
      <c r="B310" s="1">
        <f t="shared" si="131"/>
        <v>-11.754120525303421</v>
      </c>
      <c r="C310" s="1">
        <f t="shared" si="132"/>
        <v>-0.20514810384279014</v>
      </c>
      <c r="D310" s="1">
        <f t="shared" si="133"/>
        <v>1.3779136282050559</v>
      </c>
      <c r="E310" s="1">
        <f t="shared" si="134"/>
        <v>78.948635429708176</v>
      </c>
      <c r="F310" s="1">
        <f t="shared" si="135"/>
        <v>10.526484723961092</v>
      </c>
      <c r="G310" s="1">
        <f t="shared" si="136"/>
        <v>5472.0720899239786</v>
      </c>
    </row>
    <row r="311" spans="1:7">
      <c r="A311" s="1">
        <v>295</v>
      </c>
      <c r="B311" s="1">
        <f t="shared" si="131"/>
        <v>-12.101663069321756</v>
      </c>
      <c r="C311" s="1">
        <f t="shared" si="132"/>
        <v>-0.21121386552666743</v>
      </c>
      <c r="D311" s="1">
        <f t="shared" si="133"/>
        <v>1.3719623919449213</v>
      </c>
      <c r="E311" s="1">
        <f t="shared" si="134"/>
        <v>78.607654709117242</v>
      </c>
      <c r="F311" s="1">
        <f t="shared" si="135"/>
        <v>10.4810206278823</v>
      </c>
      <c r="G311" s="1">
        <f t="shared" si="136"/>
        <v>5407.3601387939843</v>
      </c>
    </row>
    <row r="312" spans="1:7">
      <c r="A312" s="1">
        <v>296</v>
      </c>
      <c r="B312" s="1">
        <f t="shared" si="131"/>
        <v>-12.445619629397335</v>
      </c>
      <c r="C312" s="1">
        <f t="shared" si="132"/>
        <v>-0.21721703998381994</v>
      </c>
      <c r="D312" s="1">
        <f t="shared" si="133"/>
        <v>1.3660502400172114</v>
      </c>
      <c r="E312" s="1">
        <f t="shared" si="134"/>
        <v>78.268913355819336</v>
      </c>
      <c r="F312" s="1">
        <f t="shared" si="135"/>
        <v>10.435855114109245</v>
      </c>
      <c r="G312" s="1">
        <f t="shared" si="136"/>
        <v>5343.3080342093572</v>
      </c>
    </row>
    <row r="313" spans="1:7">
      <c r="A313" s="1">
        <v>297</v>
      </c>
      <c r="B313" s="1">
        <f t="shared" si="131"/>
        <v>-12.785888283778254</v>
      </c>
      <c r="C313" s="1">
        <f t="shared" si="132"/>
        <v>-0.22315584834409763</v>
      </c>
      <c r="D313" s="1">
        <f t="shared" si="133"/>
        <v>1.360178865888215</v>
      </c>
      <c r="E313" s="1">
        <f t="shared" si="134"/>
        <v>77.932508398285535</v>
      </c>
      <c r="F313" s="1">
        <f t="shared" si="135"/>
        <v>10.391001119771406</v>
      </c>
      <c r="G313" s="1">
        <f t="shared" si="136"/>
        <v>5279.937826645576</v>
      </c>
    </row>
    <row r="314" spans="1:7">
      <c r="A314" s="1">
        <v>298</v>
      </c>
      <c r="B314" s="1">
        <f t="shared" si="131"/>
        <v>-13.12236820351862</v>
      </c>
      <c r="C314" s="1">
        <f t="shared" si="132"/>
        <v>-0.22902853081041327</v>
      </c>
      <c r="D314" s="1">
        <f t="shared" si="133"/>
        <v>1.3543499996587716</v>
      </c>
      <c r="E314" s="1">
        <f t="shared" si="134"/>
        <v>77.598538963992098</v>
      </c>
      <c r="F314" s="1">
        <f t="shared" si="135"/>
        <v>10.346471861865613</v>
      </c>
      <c r="G314" s="1">
        <f t="shared" si="136"/>
        <v>5217.2711782047809</v>
      </c>
    </row>
    <row r="315" spans="1:7">
      <c r="A315" s="1">
        <v>299</v>
      </c>
      <c r="B315" s="1">
        <f t="shared" si="131"/>
        <v>-13.454959682356419</v>
      </c>
      <c r="C315" s="1">
        <f t="shared" si="132"/>
        <v>-0.2348333471802099</v>
      </c>
      <c r="D315" s="1">
        <f t="shared" si="133"/>
        <v>1.3485654082001617</v>
      </c>
      <c r="E315" s="1">
        <f t="shared" si="134"/>
        <v>77.267106287206317</v>
      </c>
      <c r="F315" s="1">
        <f t="shared" si="135"/>
        <v>10.302280838294177</v>
      </c>
      <c r="G315" s="1">
        <f t="shared" si="136"/>
        <v>5155.3293496726874</v>
      </c>
    </row>
    <row r="316" spans="1:7">
      <c r="A316" s="1">
        <v>300</v>
      </c>
      <c r="B316" s="1">
        <f t="shared" si="131"/>
        <v>-13.783564166258486</v>
      </c>
      <c r="C316" s="1">
        <f t="shared" si="132"/>
        <v>-0.2405685773611177</v>
      </c>
      <c r="D316" s="1">
        <f t="shared" si="133"/>
        <v>1.3428268951816471</v>
      </c>
      <c r="E316" s="1">
        <f t="shared" si="134"/>
        <v>76.938313710564557</v>
      </c>
      <c r="F316" s="1">
        <f t="shared" si="135"/>
        <v>10.258441828075275</v>
      </c>
      <c r="G316" s="1">
        <f t="shared" si="136"/>
        <v>5094.1331884245274</v>
      </c>
    </row>
    <row r="317" spans="1:7">
      <c r="A317" s="1">
        <v>301</v>
      </c>
      <c r="B317" s="1">
        <f t="shared" si="131"/>
        <v>-14.108084282624416</v>
      </c>
      <c r="C317" s="1">
        <f t="shared" si="132"/>
        <v>-0.24623252188065831</v>
      </c>
      <c r="D317" s="1">
        <f t="shared" si="133"/>
        <v>1.3371363009844526</v>
      </c>
      <c r="E317" s="1">
        <f t="shared" si="134"/>
        <v>76.612266680143676</v>
      </c>
      <c r="F317" s="1">
        <f t="shared" si="135"/>
        <v>10.214968890685823</v>
      </c>
      <c r="G317" s="1">
        <f t="shared" si="136"/>
        <v>5033.7031172083489</v>
      </c>
    </row>
    <row r="318" spans="1:7">
      <c r="A318" s="1">
        <v>302</v>
      </c>
      <c r="B318" s="1">
        <f t="shared" si="131"/>
        <v>-14.428423869140007</v>
      </c>
      <c r="C318" s="1">
        <f t="shared" si="132"/>
        <v>-0.25182350238983259</v>
      </c>
      <c r="D318" s="1">
        <f t="shared" si="133"/>
        <v>1.331495502497003</v>
      </c>
      <c r="E318" s="1">
        <f t="shared" si="134"/>
        <v>76.289072733729043</v>
      </c>
      <c r="F318" s="1">
        <f t="shared" si="135"/>
        <v>10.171876364497205</v>
      </c>
      <c r="G318" s="1">
        <f t="shared" si="136"/>
        <v>4974.0591238317538</v>
      </c>
    </row>
    <row r="319" spans="1:7">
      <c r="A319" s="1">
        <v>303</v>
      </c>
      <c r="B319" s="1">
        <f t="shared" si="131"/>
        <v>-14.744488002272313</v>
      </c>
      <c r="C319" s="1">
        <f t="shared" si="132"/>
        <v>-0.25733986216045301</v>
      </c>
      <c r="D319" s="1">
        <f t="shared" si="133"/>
        <v>1.3259064127862377</v>
      </c>
      <c r="E319" s="1">
        <f t="shared" si="134"/>
        <v>75.968841481982196</v>
      </c>
      <c r="F319" s="1">
        <f t="shared" si="135"/>
        <v>10.129178864264292</v>
      </c>
      <c r="G319" s="1">
        <f t="shared" si="136"/>
        <v>4915.2207517754568</v>
      </c>
    </row>
    <row r="320" spans="1:7">
      <c r="A320" s="1">
        <v>304</v>
      </c>
      <c r="B320" s="1">
        <f t="shared" si="131"/>
        <v>-15.056183025397434</v>
      </c>
      <c r="C320" s="1">
        <f t="shared" si="132"/>
        <v>-0.26277996657606628</v>
      </c>
      <c r="D320" s="1">
        <f t="shared" si="133"/>
        <v>1.3203709806399024</v>
      </c>
      <c r="E320" s="1">
        <f t="shared" si="134"/>
        <v>75.651684582216134</v>
      </c>
      <c r="F320" s="1">
        <f t="shared" si="135"/>
        <v>10.086891277628819</v>
      </c>
      <c r="G320" s="1">
        <f t="shared" si="136"/>
        <v>4857.2070917544306</v>
      </c>
    </row>
    <row r="321" spans="1:7">
      <c r="A321" s="1">
        <v>305</v>
      </c>
      <c r="B321" s="1">
        <f t="shared" si="131"/>
        <v>-15.363416576553023</v>
      </c>
      <c r="C321" s="1">
        <f t="shared" si="132"/>
        <v>-0.26814220361632574</v>
      </c>
      <c r="D321" s="1">
        <f t="shared" si="133"/>
        <v>1.3148911899748019</v>
      </c>
      <c r="E321" s="1">
        <f t="shared" si="134"/>
        <v>75.337715704490691</v>
      </c>
      <c r="F321" s="1">
        <f t="shared" si="135"/>
        <v>10.045028760598759</v>
      </c>
      <c r="G321" s="1">
        <f t="shared" si="136"/>
        <v>4800.0367742444814</v>
      </c>
    </row>
    <row r="322" spans="1:7">
      <c r="A322" s="1">
        <v>306</v>
      </c>
      <c r="B322" s="1">
        <f t="shared" si="131"/>
        <v>-15.666097615807359</v>
      </c>
      <c r="C322" s="1">
        <f t="shared" si="132"/>
        <v>-0.27342498433467211</v>
      </c>
      <c r="D322" s="1">
        <f t="shared" si="133"/>
        <v>1.3094690591061315</v>
      </c>
      <c r="E322" s="1">
        <f t="shared" si="134"/>
        <v>75.027050489748277</v>
      </c>
      <c r="F322" s="1">
        <f t="shared" si="135"/>
        <v>10.003606731966437</v>
      </c>
      <c r="G322" s="1">
        <f t="shared" si="136"/>
        <v>4743.7279629891827</v>
      </c>
    </row>
    <row r="323" spans="1:7">
      <c r="A323" s="1">
        <v>307</v>
      </c>
      <c r="B323" s="1">
        <f t="shared" si="131"/>
        <v>-15.964136452236021</v>
      </c>
      <c r="C323" s="1">
        <f t="shared" si="132"/>
        <v>-0.27862674332916504</v>
      </c>
      <c r="D323" s="1">
        <f t="shared" si="133"/>
        <v>1.3041066398732002</v>
      </c>
      <c r="E323" s="1">
        <f t="shared" si="134"/>
        <v>74.719806499721528</v>
      </c>
      <c r="F323" s="1">
        <f t="shared" si="135"/>
        <v>9.9626408666295365</v>
      </c>
      <c r="G323" s="1">
        <f t="shared" si="136"/>
        <v>4688.2983494991058</v>
      </c>
    </row>
    <row r="324" spans="1:7">
      <c r="A324" s="1">
        <v>308</v>
      </c>
      <c r="B324" s="1">
        <f t="shared" si="131"/>
        <v>-16.257444770499632</v>
      </c>
      <c r="C324" s="1">
        <f t="shared" si="132"/>
        <v>-0.28374593920635249</v>
      </c>
      <c r="D324" s="1">
        <f t="shared" si="133"/>
        <v>1.2988060166170281</v>
      </c>
      <c r="E324" s="1">
        <f t="shared" si="134"/>
        <v>74.416103158353977</v>
      </c>
      <c r="F324" s="1">
        <f t="shared" si="135"/>
        <v>9.9221470877805302</v>
      </c>
      <c r="G324" s="1">
        <f t="shared" si="136"/>
        <v>4633.7651485516826</v>
      </c>
    </row>
    <row r="325" spans="1:7">
      <c r="A325" s="1">
        <v>309</v>
      </c>
      <c r="B325" s="1">
        <f t="shared" si="131"/>
        <v>-16.54593565701332</v>
      </c>
      <c r="C325" s="1">
        <f t="shared" si="132"/>
        <v>-0.28878105503801366</v>
      </c>
      <c r="D325" s="1">
        <f t="shared" si="133"/>
        <v>1.2935693050056181</v>
      </c>
      <c r="E325" s="1">
        <f t="shared" si="134"/>
        <v>74.116061684493033</v>
      </c>
      <c r="F325" s="1">
        <f t="shared" si="135"/>
        <v>9.882141557932405</v>
      </c>
      <c r="G325" s="1">
        <f t="shared" si="136"/>
        <v>4580.1450946971308</v>
      </c>
    </row>
    <row r="326" spans="1:7">
      <c r="A326" s="1">
        <v>310</v>
      </c>
      <c r="B326" s="1">
        <f t="shared" si="131"/>
        <v>-16.829523625701299</v>
      </c>
      <c r="C326" s="1">
        <f t="shared" si="132"/>
        <v>-0.29373059881066144</v>
      </c>
      <c r="D326" s="1">
        <f t="shared" si="133"/>
        <v>1.2883986507029643</v>
      </c>
      <c r="E326" s="1">
        <f t="shared" si="134"/>
        <v>73.819805015629811</v>
      </c>
      <c r="F326" s="1">
        <f t="shared" si="135"/>
        <v>9.8426406687506418</v>
      </c>
      <c r="G326" s="1">
        <f t="shared" si="136"/>
        <v>4527.4544397719856</v>
      </c>
    </row>
    <row r="327" spans="1:7">
      <c r="A327" s="1">
        <v>311</v>
      </c>
      <c r="B327" s="1">
        <f t="shared" si="131"/>
        <v>-17.108124643328114</v>
      </c>
      <c r="C327" s="1">
        <f t="shared" si="132"/>
        <v>-0.29859310386765614</v>
      </c>
      <c r="D327" s="1">
        <f t="shared" si="133"/>
        <v>1.2832962278782576</v>
      </c>
      <c r="E327" s="1">
        <f t="shared" si="134"/>
        <v>73.527457722482893</v>
      </c>
      <c r="F327" s="1">
        <f t="shared" si="135"/>
        <v>9.8036610296643865</v>
      </c>
      <c r="G327" s="1">
        <f t="shared" si="136"/>
        <v>4475.7089514185282</v>
      </c>
    </row>
    <row r="328" spans="1:7">
      <c r="A328" s="1">
        <v>312</v>
      </c>
      <c r="B328" s="1">
        <f t="shared" si="131"/>
        <v>-17.381656154399572</v>
      </c>
      <c r="C328" s="1">
        <f t="shared" si="132"/>
        <v>-0.30336712934380838</v>
      </c>
      <c r="D328" s="1">
        <f t="shared" si="133"/>
        <v>1.278264237552136</v>
      </c>
      <c r="E328" s="1">
        <f t="shared" si="134"/>
        <v>73.239145914245469</v>
      </c>
      <c r="F328" s="1">
        <f t="shared" si="135"/>
        <v>9.7652194552327298</v>
      </c>
      <c r="G328" s="1">
        <f t="shared" si="136"/>
        <v>4424.9239126044185</v>
      </c>
    </row>
    <row r="329" spans="1:7">
      <c r="A329" s="1">
        <v>313</v>
      </c>
      <c r="B329" s="1">
        <f t="shared" si="131"/>
        <v>-17.650037105625593</v>
      </c>
      <c r="C329" s="1">
        <f t="shared" si="132"/>
        <v>-0.30805126059233678</v>
      </c>
      <c r="D329" s="1">
        <f t="shared" si="133"/>
        <v>1.2733049057773138</v>
      </c>
      <c r="E329" s="1">
        <f t="shared" si="134"/>
        <v>72.954997134343031</v>
      </c>
      <c r="F329" s="1">
        <f t="shared" si="135"/>
        <v>9.7273329512457369</v>
      </c>
      <c r="G329" s="1">
        <f t="shared" si="136"/>
        <v>4375.1141221332755</v>
      </c>
    </row>
    <row r="330" spans="1:7">
      <c r="A330" s="1">
        <v>314</v>
      </c>
      <c r="B330" s="1">
        <f t="shared" si="131"/>
        <v>-17.91318796993821</v>
      </c>
      <c r="C330" s="1">
        <f t="shared" si="132"/>
        <v>-0.3126441096040608</v>
      </c>
      <c r="D330" s="1">
        <f t="shared" si="133"/>
        <v>1.2684204816514326</v>
      </c>
      <c r="E330" s="1">
        <f t="shared" si="134"/>
        <v>72.675140246578167</v>
      </c>
      <c r="F330" s="1">
        <f t="shared" si="135"/>
        <v>9.6900186995437565</v>
      </c>
      <c r="G330" s="1">
        <f t="shared" si="136"/>
        <v>4326.2938961328746</v>
      </c>
    </row>
    <row r="331" spans="1:7">
      <c r="A331" s="1">
        <v>315</v>
      </c>
      <c r="B331" s="1">
        <f t="shared" si="131"/>
        <v>-18.171030770057108</v>
      </c>
      <c r="C331" s="1">
        <f t="shared" si="132"/>
        <v>-0.3171443154186972</v>
      </c>
      <c r="D331" s="1">
        <f t="shared" si="133"/>
        <v>1.2636132351605758</v>
      </c>
      <c r="E331" s="1">
        <f t="shared" si="134"/>
        <v>72.399705311572987</v>
      </c>
      <c r="F331" s="1">
        <f t="shared" si="135"/>
        <v>9.6532940415430666</v>
      </c>
      <c r="G331" s="1">
        <f t="shared" si="136"/>
        <v>4278.4770705039282</v>
      </c>
    </row>
    <row r="332" spans="1:7">
      <c r="A332" s="1">
        <v>316</v>
      </c>
      <c r="B332" s="1">
        <f t="shared" si="131"/>
        <v>-18.423489101595852</v>
      </c>
      <c r="C332" s="1">
        <f t="shared" si="132"/>
        <v>-0.32155054452813969</v>
      </c>
      <c r="D332" s="1">
        <f t="shared" si="133"/>
        <v>1.258885454852517</v>
      </c>
      <c r="E332" s="1">
        <f t="shared" si="134"/>
        <v>72.128823453456164</v>
      </c>
      <c r="F332" s="1">
        <f t="shared" si="135"/>
        <v>9.6171764604608221</v>
      </c>
      <c r="G332" s="1">
        <f t="shared" si="136"/>
        <v>4231.6770043082433</v>
      </c>
    </row>
    <row r="333" spans="1:7">
      <c r="A333" s="1">
        <v>317</v>
      </c>
      <c r="B333" s="1">
        <f t="shared" si="131"/>
        <v>-18.670488155702326</v>
      </c>
      <c r="C333" s="1">
        <f t="shared" si="132"/>
        <v>-0.32586149127160929</v>
      </c>
      <c r="D333" s="1">
        <f t="shared" si="133"/>
        <v>1.2542394453394661</v>
      </c>
      <c r="E333" s="1">
        <f t="shared" si="134"/>
        <v>71.86262671678071</v>
      </c>
      <c r="F333" s="1">
        <f t="shared" si="135"/>
        <v>9.5816835622374299</v>
      </c>
      <c r="G333" s="1">
        <f t="shared" si="136"/>
        <v>4185.9065840710691</v>
      </c>
    </row>
    <row r="334" spans="1:7">
      <c r="A334" s="1">
        <v>318</v>
      </c>
      <c r="B334" s="1">
        <f t="shared" si="131"/>
        <v>-18.911954741226136</v>
      </c>
      <c r="C334" s="1">
        <f t="shared" si="132"/>
        <v>-0.33007587822254825</v>
      </c>
      <c r="D334" s="1">
        <f t="shared" si="133"/>
        <v>1.2496775246308442</v>
      </c>
      <c r="E334" s="1">
        <f t="shared" si="134"/>
        <v>71.601247913703361</v>
      </c>
      <c r="F334" s="1">
        <f t="shared" si="135"/>
        <v>9.5468330551604481</v>
      </c>
      <c r="G334" s="1">
        <f t="shared" si="136"/>
        <v>4141.178228968487</v>
      </c>
    </row>
    <row r="335" spans="1:7">
      <c r="A335" s="1">
        <v>319</v>
      </c>
      <c r="B335" s="1">
        <f t="shared" si="131"/>
        <v>-19.147817306406733</v>
      </c>
      <c r="C335" s="1">
        <f t="shared" si="132"/>
        <v>-0.33419245656714941</v>
      </c>
      <c r="D335" s="1">
        <f t="shared" si="133"/>
        <v>1.2452020212974206</v>
      </c>
      <c r="E335" s="1">
        <f t="shared" si="134"/>
        <v>71.344820461501456</v>
      </c>
      <c r="F335" s="1">
        <f t="shared" si="135"/>
        <v>9.5126427282001931</v>
      </c>
      <c r="G335" s="1">
        <f t="shared" si="136"/>
        <v>4097.503896866604</v>
      </c>
    </row>
    <row r="336" spans="1:7">
      <c r="A336" s="1">
        <v>320</v>
      </c>
      <c r="B336" s="1">
        <f t="shared" si="131"/>
        <v>-19.378005960075672</v>
      </c>
      <c r="C336" s="1">
        <f t="shared" si="132"/>
        <v>-0.3382100064744053</v>
      </c>
      <c r="D336" s="1">
        <f t="shared" si="133"/>
        <v>1.2408152714690104</v>
      </c>
      <c r="E336" s="1">
        <f t="shared" si="134"/>
        <v>71.093478210553812</v>
      </c>
      <c r="F336" s="1">
        <f t="shared" si="135"/>
        <v>9.4791304280738409</v>
      </c>
      <c r="G336" s="1">
        <f t="shared" si="136"/>
        <v>4054.8950911752886</v>
      </c>
    </row>
    <row r="337" spans="1:7">
      <c r="A337" s="1">
        <v>321</v>
      </c>
      <c r="B337" s="1">
        <f t="shared" si="131"/>
        <v>-19.602452492367021</v>
      </c>
      <c r="C337" s="1">
        <f t="shared" si="132"/>
        <v>-0.34212733745757312</v>
      </c>
      <c r="D337" s="1">
        <f t="shared" si="133"/>
        <v>1.2365196156688434</v>
      </c>
      <c r="E337" s="1">
        <f t="shared" si="134"/>
        <v>70.847355262963347</v>
      </c>
      <c r="F337" s="1">
        <f t="shared" si="135"/>
        <v>9.4463140350617785</v>
      </c>
      <c r="G337" s="1">
        <f t="shared" si="136"/>
        <v>4013.3628684752393</v>
      </c>
    </row>
    <row r="338" spans="1:7">
      <c r="A338" s="1">
        <v>322</v>
      </c>
      <c r="B338" s="1">
        <f t="shared" ref="B338:B381" si="137">23.45*SIN(((2*PI()*(284+A338)))/365)</f>
        <v>-19.82109039492931</v>
      </c>
      <c r="C338" s="1">
        <f t="shared" ref="C338:C381" si="138">RADIANS(B338)</f>
        <v>-0.34594328872693964</v>
      </c>
      <c r="D338" s="1">
        <f t="shared" ref="D338:D381" si="139">ACOS(-TAN(E$5)*TAN(C338))</f>
        <v>1.2323173954886948</v>
      </c>
      <c r="E338" s="1">
        <f t="shared" ref="E338:E381" si="140">DEGREES(D338)</f>
        <v>70.606585782056129</v>
      </c>
      <c r="F338" s="1">
        <f t="shared" ref="F338:F381" si="141">(24*D338)/PI()</f>
        <v>9.4142114376074826</v>
      </c>
      <c r="G338" s="1">
        <f t="shared" ref="G338:G381" si="142">24*1367/PI()*(1+0.033*COS((A338)/365*2*PI()))*(COS(E$5)*COS(C338)*SIN(D338)+D340*SIN(E$5)*SIN(C338))</f>
        <v>3972.9178468733676</v>
      </c>
    </row>
    <row r="339" spans="1:7">
      <c r="A339" s="1">
        <v>323</v>
      </c>
      <c r="B339" s="1">
        <f t="shared" si="137"/>
        <v>-20.033854880633438</v>
      </c>
      <c r="C339" s="1">
        <f t="shared" si="138"/>
        <v>-0.34965672953378907</v>
      </c>
      <c r="D339" s="1">
        <f t="shared" si="139"/>
        <v>1.228210950109853</v>
      </c>
      <c r="E339" s="1">
        <f t="shared" si="140"/>
        <v>70.371303793047488</v>
      </c>
      <c r="F339" s="1">
        <f t="shared" si="141"/>
        <v>9.3828405057396669</v>
      </c>
      <c r="G339" s="1">
        <f t="shared" si="142"/>
        <v>3933.5702150376269</v>
      </c>
    </row>
    <row r="340" spans="1:7">
      <c r="A340" s="1">
        <v>324</v>
      </c>
      <c r="B340" s="1">
        <f t="shared" si="137"/>
        <v>-20.240682902770413</v>
      </c>
      <c r="C340" s="1">
        <f t="shared" si="138"/>
        <v>-0.35326655950546698</v>
      </c>
      <c r="D340" s="1">
        <f t="shared" si="139"/>
        <v>1.2242026126760657</v>
      </c>
      <c r="E340" s="1">
        <f t="shared" si="140"/>
        <v>70.141642975227171</v>
      </c>
      <c r="F340" s="1">
        <f t="shared" si="141"/>
        <v>9.3522190633636235</v>
      </c>
      <c r="G340" s="1">
        <f t="shared" si="142"/>
        <v>3895.3297418587949</v>
      </c>
    </row>
    <row r="341" spans="1:7">
      <c r="A341" s="1">
        <v>325</v>
      </c>
      <c r="B341" s="1">
        <f t="shared" si="137"/>
        <v>-20.4415131737336</v>
      </c>
      <c r="C341" s="1">
        <f t="shared" si="138"/>
        <v>-0.356771708971447</v>
      </c>
      <c r="D341" s="1">
        <f t="shared" si="139"/>
        <v>1.2202947065256626</v>
      </c>
      <c r="E341" s="1">
        <f t="shared" si="140"/>
        <v>69.917736446075864</v>
      </c>
      <c r="F341" s="1">
        <f t="shared" si="141"/>
        <v>9.3223648594767816</v>
      </c>
      <c r="G341" s="1">
        <f t="shared" si="142"/>
        <v>3858.2057866831979</v>
      </c>
    </row>
    <row r="342" spans="1:7">
      <c r="A342" s="1">
        <v>326</v>
      </c>
      <c r="B342" s="1">
        <f t="shared" si="137"/>
        <v>-20.636286183179408</v>
      </c>
      <c r="C342" s="1">
        <f t="shared" si="138"/>
        <v>-0.36017113928029432</v>
      </c>
      <c r="D342" s="1">
        <f t="shared" si="139"/>
        <v>1.2164895412911838</v>
      </c>
      <c r="E342" s="1">
        <f t="shared" si="140"/>
        <v>69.699716537790323</v>
      </c>
      <c r="F342" s="1">
        <f t="shared" si="141"/>
        <v>9.2932955383720444</v>
      </c>
      <c r="G342" s="1">
        <f t="shared" si="142"/>
        <v>3822.2073100572434</v>
      </c>
    </row>
    <row r="343" spans="1:7">
      <c r="A343" s="1">
        <v>327</v>
      </c>
      <c r="B343" s="1">
        <f t="shared" si="137"/>
        <v>-20.824944215661606</v>
      </c>
      <c r="C343" s="1">
        <f t="shared" si="138"/>
        <v>-0.36346384310744312</v>
      </c>
      <c r="D343" s="1">
        <f t="shared" si="139"/>
        <v>1.2127894088759252</v>
      </c>
      <c r="E343" s="1">
        <f t="shared" si="140"/>
        <v>69.487714566756452</v>
      </c>
      <c r="F343" s="1">
        <f t="shared" si="141"/>
        <v>9.2650286089008613</v>
      </c>
      <c r="G343" s="1">
        <f t="shared" si="142"/>
        <v>3787.3428849212787</v>
      </c>
    </row>
    <row r="344" spans="1:7">
      <c r="A344" s="1">
        <v>328</v>
      </c>
      <c r="B344" s="1">
        <f t="shared" si="137"/>
        <v>-21.007431367733616</v>
      </c>
      <c r="C344" s="1">
        <f t="shared" si="138"/>
        <v>-0.36664884475368725</v>
      </c>
      <c r="D344" s="1">
        <f t="shared" si="139"/>
        <v>1.2091965793179764</v>
      </c>
      <c r="E344" s="1">
        <f t="shared" si="140"/>
        <v>69.281860596576138</v>
      </c>
      <c r="F344" s="1">
        <f t="shared" si="141"/>
        <v>9.2375814128768194</v>
      </c>
      <c r="G344" s="1">
        <f t="shared" si="142"/>
        <v>3753.6207081877824</v>
      </c>
    </row>
    <row r="345" spans="1:7">
      <c r="A345" s="1">
        <v>329</v>
      </c>
      <c r="B345" s="1">
        <f t="shared" si="137"/>
        <v>-21.183693564513849</v>
      </c>
      <c r="C345" s="1">
        <f t="shared" si="138"/>
        <v>-0.36972520043430046</v>
      </c>
      <c r="D345" s="1">
        <f t="shared" si="139"/>
        <v>1.2057132965534232</v>
      </c>
      <c r="E345" s="1">
        <f t="shared" si="140"/>
        <v>69.082283195316577</v>
      </c>
      <c r="F345" s="1">
        <f t="shared" si="141"/>
        <v>9.2109710927088777</v>
      </c>
      <c r="G345" s="1">
        <f t="shared" si="142"/>
        <v>3721.0486126361347</v>
      </c>
    </row>
    <row r="346" spans="1:7">
      <c r="A346" s="1">
        <v>330</v>
      </c>
      <c r="B346" s="1">
        <f t="shared" si="137"/>
        <v>-21.353678575709367</v>
      </c>
      <c r="C346" s="1">
        <f t="shared" si="138"/>
        <v>-0.37269199855870172</v>
      </c>
      <c r="D346" s="1">
        <f t="shared" si="139"/>
        <v>1.2023417740915121</v>
      </c>
      <c r="E346" s="1">
        <f t="shared" si="140"/>
        <v>68.889109187715519</v>
      </c>
      <c r="F346" s="1">
        <f t="shared" si="141"/>
        <v>9.1852145583620679</v>
      </c>
      <c r="G346" s="1">
        <f t="shared" si="142"/>
        <v>3689.6340790541403</v>
      </c>
    </row>
    <row r="347" spans="1:7">
      <c r="A347" s="1">
        <v>331</v>
      </c>
      <c r="B347" s="1">
        <f t="shared" si="137"/>
        <v>-21.517336031092775</v>
      </c>
      <c r="C347" s="1">
        <f t="shared" si="138"/>
        <v>-0.3755483600005779</v>
      </c>
      <c r="D347" s="1">
        <f t="shared" si="139"/>
        <v>1.1990841906156651</v>
      </c>
      <c r="E347" s="1">
        <f t="shared" si="140"/>
        <v>68.702463403137926</v>
      </c>
      <c r="F347" s="1">
        <f t="shared" si="141"/>
        <v>9.1603284537517222</v>
      </c>
      <c r="G347" s="1">
        <f t="shared" si="142"/>
        <v>3659.3842485545611</v>
      </c>
    </row>
    <row r="348" spans="1:7">
      <c r="A348" s="1">
        <v>332</v>
      </c>
      <c r="B348" s="1">
        <f t="shared" si="137"/>
        <v>-21.674617435428036</v>
      </c>
      <c r="C348" s="1">
        <f t="shared" si="138"/>
        <v>-0.37829343835838869</v>
      </c>
      <c r="D348" s="1">
        <f t="shared" si="139"/>
        <v>1.1959426855252719</v>
      </c>
      <c r="E348" s="1">
        <f t="shared" si="140"/>
        <v>68.522468420139532</v>
      </c>
      <c r="F348" s="1">
        <f t="shared" si="141"/>
        <v>9.1363291226852716</v>
      </c>
      <c r="G348" s="1">
        <f t="shared" si="142"/>
        <v>3630.3059349934124</v>
      </c>
    </row>
    <row r="349" spans="1:7">
      <c r="A349" s="1">
        <v>333</v>
      </c>
      <c r="B349" s="1">
        <f t="shared" si="137"/>
        <v>-21.825476182840614</v>
      </c>
      <c r="C349" s="1">
        <f t="shared" si="138"/>
        <v>-0.38092642020617262</v>
      </c>
      <c r="D349" s="1">
        <f t="shared" si="139"/>
        <v>1.1929193544342078</v>
      </c>
      <c r="E349" s="1">
        <f t="shared" si="140"/>
        <v>68.34924430855088</v>
      </c>
      <c r="F349" s="1">
        <f t="shared" si="141"/>
        <v>9.1132325744734501</v>
      </c>
      <c r="G349" s="1">
        <f t="shared" si="142"/>
        <v>3602.405637415723</v>
      </c>
    </row>
    <row r="350" spans="1:7">
      <c r="A350" s="1">
        <v>334</v>
      </c>
      <c r="B350" s="1">
        <f t="shared" si="137"/>
        <v>-21.969867570627862</v>
      </c>
      <c r="C350" s="1">
        <f t="shared" si="138"/>
        <v>-0.38344652533458407</v>
      </c>
      <c r="D350" s="1">
        <f t="shared" si="139"/>
        <v>1.1900162446429532</v>
      </c>
      <c r="E350" s="1">
        <f t="shared" si="140"/>
        <v>68.182908370048878</v>
      </c>
      <c r="F350" s="1">
        <f t="shared" si="141"/>
        <v>9.0910544493398504</v>
      </c>
      <c r="G350" s="1">
        <f t="shared" si="142"/>
        <v>3575.6895524537317</v>
      </c>
    </row>
    <row r="351" spans="1:7">
      <c r="A351" s="1">
        <v>335</v>
      </c>
      <c r="B351" s="1">
        <f t="shared" si="137"/>
        <v>-22.107748812505367</v>
      </c>
      <c r="C351" s="1">
        <f t="shared" si="138"/>
        <v>-0.38585300698208519</v>
      </c>
      <c r="D351" s="1">
        <f t="shared" si="139"/>
        <v>1.1872353506020694</v>
      </c>
      <c r="E351" s="1">
        <f t="shared" si="140"/>
        <v>68.023574878233163</v>
      </c>
      <c r="F351" s="1">
        <f t="shared" si="141"/>
        <v>9.0698099837644204</v>
      </c>
      <c r="G351" s="1">
        <f t="shared" si="142"/>
        <v>3550.1635866023043</v>
      </c>
    </row>
    <row r="352" spans="1:7">
      <c r="A352" s="1">
        <v>336</v>
      </c>
      <c r="B352" s="1">
        <f t="shared" si="137"/>
        <v>-22.239079051285422</v>
      </c>
      <c r="C352" s="1">
        <f t="shared" si="138"/>
        <v>-0.38814515205622752</v>
      </c>
      <c r="D352" s="1">
        <f t="shared" si="139"/>
        <v>1.184578609385563</v>
      </c>
      <c r="E352" s="1">
        <f t="shared" si="140"/>
        <v>67.871354819268888</v>
      </c>
      <c r="F352" s="1">
        <f t="shared" si="141"/>
        <v>9.0495139759025189</v>
      </c>
      <c r="G352" s="1">
        <f t="shared" si="142"/>
        <v>3525.8333682965863</v>
      </c>
    </row>
    <row r="353" spans="1:7">
      <c r="A353" s="1">
        <v>337</v>
      </c>
      <c r="B353" s="1">
        <f t="shared" si="137"/>
        <v>-22.363819370983943</v>
      </c>
      <c r="C353" s="1">
        <f t="shared" si="138"/>
        <v>-0.39032228134495706</v>
      </c>
      <c r="D353" s="1">
        <f t="shared" si="139"/>
        <v>1.1820478961933516</v>
      </c>
      <c r="E353" s="1">
        <f t="shared" si="140"/>
        <v>67.726355634197091</v>
      </c>
      <c r="F353" s="1">
        <f t="shared" si="141"/>
        <v>9.0301807512262791</v>
      </c>
      <c r="G353" s="1">
        <f t="shared" si="142"/>
        <v>3502.7042597175086</v>
      </c>
    </row>
    <row r="354" spans="1:7">
      <c r="A354" s="1">
        <v>338</v>
      </c>
      <c r="B354" s="1">
        <f t="shared" si="137"/>
        <v>-22.481932808352092</v>
      </c>
      <c r="C354" s="1">
        <f t="shared" si="138"/>
        <v>-0.39238374971787932</v>
      </c>
      <c r="D354" s="1">
        <f t="shared" si="139"/>
        <v>1.1796450199026183</v>
      </c>
      <c r="E354" s="1">
        <f t="shared" si="140"/>
        <v>67.58868096404602</v>
      </c>
      <c r="F354" s="1">
        <f t="shared" si="141"/>
        <v>9.0118241285394713</v>
      </c>
      <c r="G354" s="1">
        <f t="shared" si="142"/>
        <v>3480.7813682521378</v>
      </c>
    </row>
    <row r="355" spans="1:7">
      <c r="A355" s="1">
        <v>339</v>
      </c>
      <c r="B355" s="1">
        <f t="shared" si="137"/>
        <v>-22.593384363829291</v>
      </c>
      <c r="C355" s="1">
        <f t="shared" si="138"/>
        <v>-0.39432894631742554</v>
      </c>
      <c r="D355" s="1">
        <f t="shared" si="139"/>
        <v>1.1773717186882811</v>
      </c>
      <c r="E355" s="1">
        <f t="shared" si="140"/>
        <v>67.458430398902536</v>
      </c>
      <c r="F355" s="1">
        <f t="shared" si="141"/>
        <v>8.9944573865203381</v>
      </c>
      <c r="G355" s="1">
        <f t="shared" si="142"/>
        <v>3460.0695575372588</v>
      </c>
    </row>
    <row r="356" spans="1:7">
      <c r="A356" s="1">
        <v>340</v>
      </c>
      <c r="B356" s="1">
        <f t="shared" si="137"/>
        <v>-22.698141011914302</v>
      </c>
      <c r="C356" s="1">
        <f t="shared" si="138"/>
        <v>-0.39615729473986205</v>
      </c>
      <c r="D356" s="1">
        <f t="shared" si="139"/>
        <v>1.1752296557331214</v>
      </c>
      <c r="E356" s="1">
        <f t="shared" si="140"/>
        <v>67.335699232120575</v>
      </c>
      <c r="F356" s="1">
        <f t="shared" si="141"/>
        <v>8.9780932309494101</v>
      </c>
      <c r="G356" s="1">
        <f t="shared" si="142"/>
        <v>3440.5734580170388</v>
      </c>
    </row>
    <row r="357" spans="1:7">
      <c r="A357" s="1">
        <v>341</v>
      </c>
      <c r="B357" s="1">
        <f t="shared" si="137"/>
        <v>-22.79617171095148</v>
      </c>
      <c r="C357" s="1">
        <f t="shared" si="138"/>
        <v>-0.39786825320609243</v>
      </c>
      <c r="D357" s="1">
        <f t="shared" si="139"/>
        <v>1.1732204150482761</v>
      </c>
      <c r="E357" s="1">
        <f t="shared" si="140"/>
        <v>67.220578220852957</v>
      </c>
      <c r="F357" s="1">
        <f t="shared" si="141"/>
        <v>8.9627437627803932</v>
      </c>
      <c r="G357" s="1">
        <f t="shared" si="142"/>
        <v>3422.2974769478687</v>
      </c>
    </row>
    <row r="358" spans="1:7">
      <c r="A358" s="1">
        <v>342</v>
      </c>
      <c r="B358" s="1">
        <f t="shared" si="137"/>
        <v>-22.887447412329028</v>
      </c>
      <c r="C358" s="1">
        <f t="shared" si="138"/>
        <v>-0.39946131472219776</v>
      </c>
      <c r="D358" s="1">
        <f t="shared" si="139"/>
        <v>1.1713454974248132</v>
      </c>
      <c r="E358" s="1">
        <f t="shared" si="140"/>
        <v>67.113153354093839</v>
      </c>
      <c r="F358" s="1">
        <f t="shared" si="141"/>
        <v>8.9484204472125111</v>
      </c>
      <c r="G358" s="1">
        <f t="shared" si="142"/>
        <v>3405.2458077869692</v>
      </c>
    </row>
    <row r="359" spans="1:7">
      <c r="A359" s="1">
        <v>343</v>
      </c>
      <c r="B359" s="1">
        <f t="shared" si="137"/>
        <v>-22.971941069086739</v>
      </c>
      <c r="C359" s="1">
        <f t="shared" si="138"/>
        <v>-0.40093600722966977</v>
      </c>
      <c r="D359" s="1">
        <f t="shared" si="139"/>
        <v>1.1696063165369683</v>
      </c>
      <c r="E359" s="1">
        <f t="shared" si="140"/>
        <v>67.013505629410503</v>
      </c>
      <c r="F359" s="1">
        <f t="shared" si="141"/>
        <v>8.9351340839214011</v>
      </c>
      <c r="G359" s="1">
        <f t="shared" si="142"/>
        <v>3389.4224389045653</v>
      </c>
    </row>
    <row r="360" spans="1:7">
      <c r="A360" s="1">
        <v>344</v>
      </c>
      <c r="B360" s="1">
        <f t="shared" si="137"/>
        <v>-23.049627643930577</v>
      </c>
      <c r="C360" s="1">
        <f t="shared" si="138"/>
        <v>-0.40229189374529173</v>
      </c>
      <c r="D360" s="1">
        <f t="shared" si="139"/>
        <v>1.1680041952172977</v>
      </c>
      <c r="E360" s="1">
        <f t="shared" si="140"/>
        <v>66.921710839525446</v>
      </c>
      <c r="F360" s="1">
        <f t="shared" si="141"/>
        <v>8.9228947786033928</v>
      </c>
      <c r="G360" s="1">
        <f t="shared" si="142"/>
        <v>3374.8311615635762</v>
      </c>
    </row>
    <row r="361" spans="1:7">
      <c r="A361" s="1">
        <v>345</v>
      </c>
      <c r="B361" s="1">
        <f t="shared" si="137"/>
        <v>-23.120484116651824</v>
      </c>
      <c r="C361" s="1">
        <f t="shared" si="138"/>
        <v>-0.40352857249062707</v>
      </c>
      <c r="D361" s="1">
        <f t="shared" si="139"/>
        <v>1.1665403619235277</v>
      </c>
      <c r="E361" s="1">
        <f t="shared" si="140"/>
        <v>66.837839369881692</v>
      </c>
      <c r="F361" s="1">
        <f t="shared" si="141"/>
        <v>8.9117119159842257</v>
      </c>
      <c r="G361" s="1">
        <f t="shared" si="142"/>
        <v>3361.4755771150367</v>
      </c>
    </row>
    <row r="362" spans="1:7">
      <c r="A362" s="1">
        <v>346</v>
      </c>
      <c r="B362" s="1">
        <f t="shared" si="137"/>
        <v>-23.18448949094838</v>
      </c>
      <c r="C362" s="1">
        <f t="shared" si="138"/>
        <v>-0.40464567701107329</v>
      </c>
      <c r="D362" s="1">
        <f t="shared" si="139"/>
        <v>1.1652159474162367</v>
      </c>
      <c r="E362" s="1">
        <f t="shared" si="140"/>
        <v>66.761956008288024</v>
      </c>
      <c r="F362" s="1">
        <f t="shared" si="141"/>
        <v>8.9015941344384029</v>
      </c>
      <c r="G362" s="1">
        <f t="shared" si="142"/>
        <v>3349.3591033623202</v>
      </c>
    </row>
    <row r="363" spans="1:7">
      <c r="A363" s="1">
        <v>347</v>
      </c>
      <c r="B363" s="1">
        <f t="shared" si="137"/>
        <v>-23.241624800646509</v>
      </c>
      <c r="C363" s="1">
        <f t="shared" si="138"/>
        <v>-0.40564287628445228</v>
      </c>
      <c r="D363" s="1">
        <f t="shared" si="139"/>
        <v>1.1640319816656644</v>
      </c>
      <c r="E363" s="1">
        <f t="shared" si="140"/>
        <v>66.694119767692186</v>
      </c>
      <c r="F363" s="1">
        <f t="shared" si="141"/>
        <v>8.8925493023589581</v>
      </c>
      <c r="G363" s="1">
        <f t="shared" si="142"/>
        <v>3338.4849800521306</v>
      </c>
    </row>
    <row r="364" spans="1:7">
      <c r="A364" s="1">
        <v>348</v>
      </c>
      <c r="B364" s="1">
        <f t="shared" si="137"/>
        <v>-23.291873115320865</v>
      </c>
      <c r="C364" s="1">
        <f t="shared" si="138"/>
        <v>-0.40651987481909801</v>
      </c>
      <c r="D364" s="1">
        <f t="shared" si="139"/>
        <v>1.1629893910049829</v>
      </c>
      <c r="E364" s="1">
        <f t="shared" si="140"/>
        <v>66.634383723075388</v>
      </c>
      <c r="F364" s="1">
        <f t="shared" si="141"/>
        <v>8.8845844964100529</v>
      </c>
      <c r="G364" s="1">
        <f t="shared" si="142"/>
        <v>3328.8562734557836</v>
      </c>
    </row>
    <row r="365" spans="1:7">
      <c r="A365" s="1">
        <v>349</v>
      </c>
      <c r="B365" s="1">
        <f t="shared" si="137"/>
        <v>-23.335219545311357</v>
      </c>
      <c r="C365" s="1">
        <f t="shared" si="138"/>
        <v>-0.40727641274141729</v>
      </c>
      <c r="D365" s="1">
        <f t="shared" si="139"/>
        <v>1.1620889955461922</v>
      </c>
      <c r="E365" s="1">
        <f t="shared" si="140"/>
        <v>66.582794863393929</v>
      </c>
      <c r="F365" s="1">
        <f t="shared" si="141"/>
        <v>8.8777059817858586</v>
      </c>
      <c r="G365" s="1">
        <f t="shared" si="142"/>
        <v>3320.475880009747</v>
      </c>
    </row>
    <row r="366" spans="1:7">
      <c r="A366" s="1">
        <v>350</v>
      </c>
      <c r="B366" s="1">
        <f t="shared" si="137"/>
        <v>-23.371651246135286</v>
      </c>
      <c r="C366" s="1">
        <f t="shared" si="138"/>
        <v>-0.40791226587289642</v>
      </c>
      <c r="D366" s="1">
        <f t="shared" si="139"/>
        <v>1.1613315068735153</v>
      </c>
      <c r="E366" s="1">
        <f t="shared" si="140"/>
        <v>66.539393959420579</v>
      </c>
      <c r="F366" s="1">
        <f t="shared" si="141"/>
        <v>8.8719191945894114</v>
      </c>
      <c r="G366" s="1">
        <f t="shared" si="142"/>
        <v>3313.3465289902924</v>
      </c>
    </row>
    <row r="367" spans="1:7">
      <c r="A367" s="1">
        <v>351</v>
      </c>
      <c r="B367" s="1">
        <f t="shared" si="137"/>
        <v>-23.401157422293444</v>
      </c>
      <c r="C367" s="1">
        <f t="shared" si="138"/>
        <v>-0.40842724579652973</v>
      </c>
      <c r="D367" s="1">
        <f t="shared" si="139"/>
        <v>1.1607175260277192</v>
      </c>
      <c r="E367" s="1">
        <f t="shared" si="140"/>
        <v>66.504215448254584</v>
      </c>
      <c r="F367" s="1">
        <f t="shared" si="141"/>
        <v>8.8672287264339449</v>
      </c>
      <c r="G367" s="1">
        <f t="shared" si="142"/>
        <v>3307.4707842031166</v>
      </c>
    </row>
    <row r="368" spans="1:7">
      <c r="A368" s="1">
        <v>352</v>
      </c>
      <c r="B368" s="1">
        <f t="shared" si="137"/>
        <v>-23.423729330469037</v>
      </c>
      <c r="C368" s="1">
        <f t="shared" si="138"/>
        <v>-0.40882119991265159</v>
      </c>
      <c r="D368" s="1">
        <f t="shared" si="139"/>
        <v>1.1602475417932077</v>
      </c>
      <c r="E368" s="1">
        <f t="shared" si="140"/>
        <v>66.477287335179398</v>
      </c>
      <c r="F368" s="1">
        <f t="shared" si="141"/>
        <v>8.8636383113572528</v>
      </c>
      <c r="G368" s="1">
        <f t="shared" si="142"/>
        <v>3302.8510446747455</v>
      </c>
    </row>
    <row r="369" spans="1:7">
      <c r="A369" s="1">
        <v>353</v>
      </c>
      <c r="B369" s="1">
        <f t="shared" si="137"/>
        <v>-23.439360282118528</v>
      </c>
      <c r="C369" s="1">
        <f t="shared" si="138"/>
        <v>-0.40909401148415531</v>
      </c>
      <c r="D369" s="1">
        <f t="shared" si="139"/>
        <v>1.1599219292980409</v>
      </c>
      <c r="E369" s="1">
        <f t="shared" si="140"/>
        <v>66.458631113449613</v>
      </c>
      <c r="F369" s="1">
        <f t="shared" si="141"/>
        <v>8.8611508151266154</v>
      </c>
      <c r="G369" s="1">
        <f t="shared" si="142"/>
        <v>3299.4895443387531</v>
      </c>
    </row>
    <row r="370" spans="1:7">
      <c r="A370" s="1">
        <v>354</v>
      </c>
      <c r="B370" s="1">
        <f t="shared" si="137"/>
        <v>-23.448045645453604</v>
      </c>
      <c r="C370" s="1">
        <f t="shared" si="138"/>
        <v>-0.40924559967108437</v>
      </c>
      <c r="D370" s="1">
        <f t="shared" si="139"/>
        <v>1.1597409489352355</v>
      </c>
      <c r="E370" s="1">
        <f t="shared" si="140"/>
        <v>66.448261702486121</v>
      </c>
      <c r="F370" s="1">
        <f t="shared" si="141"/>
        <v>8.859768226998149</v>
      </c>
      <c r="G370" s="1">
        <f t="shared" si="142"/>
        <v>3297.3883507159144</v>
      </c>
    </row>
    <row r="371" spans="1:7">
      <c r="A371" s="1">
        <v>355</v>
      </c>
      <c r="B371" s="1">
        <f t="shared" si="137"/>
        <v>-23.449782846813658</v>
      </c>
      <c r="C371" s="1">
        <f t="shared" si="138"/>
        <v>-0.40927591955458742</v>
      </c>
      <c r="D371" s="1">
        <f t="shared" si="139"/>
        <v>1.159704745611819</v>
      </c>
      <c r="E371" s="1">
        <f t="shared" si="140"/>
        <v>66.446187404850008</v>
      </c>
      <c r="F371" s="1">
        <f t="shared" si="141"/>
        <v>8.859491653980001</v>
      </c>
      <c r="G371" s="1">
        <f t="shared" si="142"/>
        <v>3296.5493625934337</v>
      </c>
    </row>
    <row r="372" spans="1:7">
      <c r="A372" s="1">
        <v>356</v>
      </c>
      <c r="B372" s="1">
        <f t="shared" si="137"/>
        <v>-23.444571371428442</v>
      </c>
      <c r="C372" s="1">
        <f t="shared" si="138"/>
        <v>-0.40918496215022876</v>
      </c>
      <c r="D372" s="1">
        <f t="shared" si="139"/>
        <v>1.1598133483301638</v>
      </c>
      <c r="E372" s="1">
        <f t="shared" si="140"/>
        <v>66.452409882254813</v>
      </c>
      <c r="F372" s="1">
        <f t="shared" si="141"/>
        <v>8.860321317633975</v>
      </c>
      <c r="G372" s="1">
        <f t="shared" si="142"/>
        <v>3296.9743067144504</v>
      </c>
    </row>
    <row r="373" spans="1:7">
      <c r="A373" s="1">
        <v>357</v>
      </c>
      <c r="B373" s="1">
        <f t="shared" si="137"/>
        <v>-23.432412763570579</v>
      </c>
      <c r="C373" s="1">
        <f t="shared" si="138"/>
        <v>-0.40897275441065017</v>
      </c>
      <c r="D373" s="1">
        <f t="shared" si="139"/>
        <v>1.1600666701041265</v>
      </c>
      <c r="E373" s="1">
        <f t="shared" si="140"/>
        <v>66.466924150761642</v>
      </c>
      <c r="F373" s="1">
        <f t="shared" si="141"/>
        <v>8.8622565534348858</v>
      </c>
      <c r="G373" s="1">
        <f t="shared" si="142"/>
        <v>3298.6647334947525</v>
      </c>
    </row>
    <row r="374" spans="1:7">
      <c r="A374" s="1">
        <v>358</v>
      </c>
      <c r="B374" s="1">
        <f t="shared" si="137"/>
        <v>-23.413310626097985</v>
      </c>
      <c r="C374" s="1">
        <f t="shared" si="138"/>
        <v>-0.40863935921758482</v>
      </c>
      <c r="D374" s="1">
        <f t="shared" si="139"/>
        <v>1.160464508210501</v>
      </c>
      <c r="E374" s="1">
        <f t="shared" si="140"/>
        <v>66.489718595186375</v>
      </c>
      <c r="F374" s="1">
        <f t="shared" si="141"/>
        <v>8.8652958126915173</v>
      </c>
      <c r="G374" s="1">
        <f t="shared" si="142"/>
        <v>3301.6220117893072</v>
      </c>
    </row>
    <row r="375" spans="1:7">
      <c r="A375" s="1">
        <v>359</v>
      </c>
      <c r="B375" s="1">
        <f t="shared" si="137"/>
        <v>-23.387270619386246</v>
      </c>
      <c r="C375" s="1">
        <f t="shared" si="138"/>
        <v>-0.40818487536322356</v>
      </c>
      <c r="D375" s="1">
        <f t="shared" si="139"/>
        <v>1.161006544774267</v>
      </c>
      <c r="E375" s="1">
        <f t="shared" si="140"/>
        <v>66.520775002631936</v>
      </c>
      <c r="F375" s="1">
        <f t="shared" si="141"/>
        <v>8.8694366670175917</v>
      </c>
      <c r="G375" s="1">
        <f t="shared" si="142"/>
        <v>3305.8473227366076</v>
      </c>
    </row>
    <row r="376" spans="1:7">
      <c r="A376" s="1">
        <v>360</v>
      </c>
      <c r="B376" s="1">
        <f t="shared" si="137"/>
        <v>-23.354300459651352</v>
      </c>
      <c r="C376" s="1">
        <f t="shared" si="138"/>
        <v>-0.4076094375209412</v>
      </c>
      <c r="D376" s="1">
        <f t="shared" si="139"/>
        <v>1.161692347684101</v>
      </c>
      <c r="E376" s="1">
        <f t="shared" si="140"/>
        <v>66.560068614943219</v>
      </c>
      <c r="F376" s="1">
        <f t="shared" si="141"/>
        <v>8.8746758153257623</v>
      </c>
      <c r="G376" s="1">
        <f t="shared" si="142"/>
        <v>3311.3416527139566</v>
      </c>
    </row>
    <row r="377" spans="1:7">
      <c r="A377" s="1">
        <v>361</v>
      </c>
      <c r="B377" s="1">
        <f t="shared" si="137"/>
        <v>-23.31440991666317</v>
      </c>
      <c r="C377" s="1">
        <f t="shared" si="138"/>
        <v>-0.40691321620538912</v>
      </c>
      <c r="D377" s="1">
        <f t="shared" si="139"/>
        <v>1.162521371832645</v>
      </c>
      <c r="E377" s="1">
        <f t="shared" si="140"/>
        <v>66.607568199769219</v>
      </c>
      <c r="F377" s="1">
        <f t="shared" si="141"/>
        <v>8.8810090933025627</v>
      </c>
      <c r="G377" s="1">
        <f t="shared" si="142"/>
        <v>3318.1057854416385</v>
      </c>
    </row>
    <row r="378" spans="1:7">
      <c r="A378" s="1">
        <v>362</v>
      </c>
      <c r="B378" s="1">
        <f t="shared" si="137"/>
        <v>-23.267610810850517</v>
      </c>
      <c r="C378" s="1">
        <f t="shared" si="138"/>
        <v>-0.40609641772196908</v>
      </c>
      <c r="D378" s="1">
        <f t="shared" si="139"/>
        <v>1.1634929606741087</v>
      </c>
      <c r="E378" s="1">
        <f t="shared" si="140"/>
        <v>66.663236139807097</v>
      </c>
      <c r="F378" s="1">
        <f t="shared" si="141"/>
        <v>8.8884314853076116</v>
      </c>
      <c r="G378" s="1">
        <f t="shared" si="142"/>
        <v>3326.1402932783885</v>
      </c>
    </row>
    <row r="379" spans="1:7">
      <c r="A379" s="1">
        <v>363</v>
      </c>
      <c r="B379" s="1">
        <f t="shared" si="137"/>
        <v>-23.213917009798429</v>
      </c>
      <c r="C379" s="1">
        <f t="shared" si="138"/>
        <v>-0.40515928410569935</v>
      </c>
      <c r="D379" s="1">
        <f t="shared" si="139"/>
        <v>1.1646063480899409</v>
      </c>
      <c r="E379" s="1">
        <f t="shared" si="140"/>
        <v>66.727028539697258</v>
      </c>
      <c r="F379" s="1">
        <f t="shared" si="141"/>
        <v>8.896937138626301</v>
      </c>
      <c r="G379" s="1">
        <f t="shared" si="142"/>
        <v>3335.44552775478</v>
      </c>
    </row>
    <row r="380" spans="1:7">
      <c r="A380" s="1">
        <v>364</v>
      </c>
      <c r="B380" s="1">
        <f t="shared" si="137"/>
        <v>-23.153344424138986</v>
      </c>
      <c r="C380" s="1">
        <f t="shared" si="138"/>
        <v>-0.40410209304949579</v>
      </c>
      <c r="D380" s="1">
        <f t="shared" si="139"/>
        <v>1.1658606605515545</v>
      </c>
      <c r="E380" s="1">
        <f t="shared" si="140"/>
        <v>66.798895349938377</v>
      </c>
      <c r="F380" s="1">
        <f t="shared" si="141"/>
        <v>8.906519379991785</v>
      </c>
      <c r="G380" s="1">
        <f t="shared" si="142"/>
        <v>6705.0492622468646</v>
      </c>
    </row>
    <row r="381" spans="1:7">
      <c r="A381" s="1">
        <v>365</v>
      </c>
      <c r="B381" s="1">
        <f t="shared" si="137"/>
        <v>-23.085911002836561</v>
      </c>
      <c r="C381" s="1">
        <f t="shared" si="138"/>
        <v>-0.40292515782188398</v>
      </c>
      <c r="D381" s="1">
        <f t="shared" si="139"/>
        <v>1.1672549195674513</v>
      </c>
      <c r="E381" s="1">
        <f t="shared" si="140"/>
        <v>66.878780507097332</v>
      </c>
      <c r="F381" s="1">
        <f t="shared" si="141"/>
        <v>8.9171707342796438</v>
      </c>
      <c r="G381" s="1">
        <f t="shared" si="142"/>
        <v>6712.4535569094942</v>
      </c>
    </row>
  </sheetData>
  <mergeCells count="27">
    <mergeCell ref="R14:S14"/>
    <mergeCell ref="R15:S15"/>
    <mergeCell ref="R16:S16"/>
    <mergeCell ref="A2:C2"/>
    <mergeCell ref="A5:C5"/>
    <mergeCell ref="A6:C6"/>
    <mergeCell ref="Y34:AD34"/>
    <mergeCell ref="Y35:AA35"/>
    <mergeCell ref="AB35:AD35"/>
    <mergeCell ref="Y18:AD18"/>
    <mergeCell ref="Y19:AA19"/>
    <mergeCell ref="AB19:AD19"/>
    <mergeCell ref="Y50:AD50"/>
    <mergeCell ref="Y51:AA51"/>
    <mergeCell ref="AB51:AD51"/>
    <mergeCell ref="Y66:AD66"/>
    <mergeCell ref="Y67:AA67"/>
    <mergeCell ref="AB67:AD67"/>
    <mergeCell ref="Y114:AD114"/>
    <mergeCell ref="Y115:AA115"/>
    <mergeCell ref="AB115:AD115"/>
    <mergeCell ref="Y82:AD82"/>
    <mergeCell ref="Y83:AA83"/>
    <mergeCell ref="AB83:AD83"/>
    <mergeCell ref="Y98:AD98"/>
    <mergeCell ref="Y99:AA99"/>
    <mergeCell ref="AB99:AD99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7F-AF22-4A28-8C4E-9B00BA4F79C3}">
  <dimension ref="A1:F16"/>
  <sheetViews>
    <sheetView workbookViewId="0">
      <selection activeCell="C8" sqref="C8"/>
    </sheetView>
  </sheetViews>
  <sheetFormatPr defaultRowHeight="15"/>
  <cols>
    <col min="2" max="2" width="22.140625" bestFit="1" customWidth="1"/>
    <col min="3" max="3" width="56" bestFit="1" customWidth="1"/>
    <col min="4" max="4" width="10.7109375" bestFit="1" customWidth="1"/>
    <col min="5" max="6" width="12.85546875" bestFit="1" customWidth="1"/>
  </cols>
  <sheetData>
    <row r="1" spans="1:6">
      <c r="A1" s="29"/>
      <c r="C1" s="26" t="s">
        <v>74</v>
      </c>
    </row>
    <row r="2" spans="1:6" ht="18.75">
      <c r="A2" s="29"/>
      <c r="B2" s="29" t="s">
        <v>97</v>
      </c>
      <c r="C2" s="38" t="s">
        <v>110</v>
      </c>
      <c r="D2" s="35" t="s">
        <v>55</v>
      </c>
      <c r="E2" s="26" t="s">
        <v>75</v>
      </c>
      <c r="F2" s="26" t="s">
        <v>76</v>
      </c>
    </row>
    <row r="3" spans="1:6">
      <c r="A3" s="29"/>
      <c r="B3" s="26" t="s">
        <v>73</v>
      </c>
      <c r="C3" s="26" t="s">
        <v>77</v>
      </c>
      <c r="D3" s="35" t="s">
        <v>78</v>
      </c>
      <c r="E3" s="26" t="s">
        <v>112</v>
      </c>
      <c r="F3" s="26" t="s">
        <v>111</v>
      </c>
    </row>
    <row r="4" spans="1:6">
      <c r="A4" s="30"/>
    </row>
    <row r="5" spans="1:6">
      <c r="A5" s="37" t="s">
        <v>98</v>
      </c>
      <c r="B5" s="33">
        <f>Sheet1!V21/Sheet1!N21</f>
        <v>0.45597372547345633</v>
      </c>
      <c r="C5" s="33">
        <f>IF(Sheet1!L21&lt;81.4,1.391-3.56*B5+4.189*B5*B5-2.137*B5*B5*B5,1.311-3.022*B5+3.472*B5^2-1.821*B5^3)</f>
        <v>0.43608428002111688</v>
      </c>
      <c r="D5">
        <v>1717.9032259999999</v>
      </c>
      <c r="E5">
        <f>C5*D5</f>
        <v>749.15059145616397</v>
      </c>
      <c r="F5">
        <f>D5-E5</f>
        <v>968.75263454383594</v>
      </c>
    </row>
    <row r="6" spans="1:6">
      <c r="A6" s="37" t="s">
        <v>99</v>
      </c>
      <c r="B6" s="33">
        <f>Sheet1!V22/Sheet1!N22</f>
        <v>0.47540653363277829</v>
      </c>
      <c r="C6" s="33">
        <f>IF(Sheet1!L22&lt;81.4,1.391-3.56*B6+4.189*B6*B6-2.137*B6*B6*B6,1.311-3.022*B6+3.472*B6^2-1.821*B6^3)</f>
        <v>0.41569953466689102</v>
      </c>
      <c r="D6" s="1">
        <v>2467.5892859999999</v>
      </c>
      <c r="E6">
        <f t="shared" ref="E6:E16" si="0">C6*D6</f>
        <v>1025.7757179392058</v>
      </c>
      <c r="F6">
        <f t="shared" ref="F6:F16" si="1">D6-E6</f>
        <v>1441.8135680607941</v>
      </c>
    </row>
    <row r="7" spans="1:6">
      <c r="A7" s="37" t="s">
        <v>100</v>
      </c>
      <c r="B7" s="33">
        <f>Sheet1!V23/Sheet1!N23</f>
        <v>0.45280340687186355</v>
      </c>
      <c r="C7" s="33">
        <f>IF(Sheet1!L23&lt;81.4,1.391-3.56*B7+4.189*B7*B7-2.137*B7*B7*B7,1.311-3.022*B7+3.472*B7^2-1.821*B7^3)</f>
        <v>0.48543620159486012</v>
      </c>
      <c r="D7" s="1">
        <v>3293.1451609999999</v>
      </c>
      <c r="E7">
        <f t="shared" si="0"/>
        <v>1598.611878256334</v>
      </c>
      <c r="F7">
        <f t="shared" si="1"/>
        <v>1694.5332827436659</v>
      </c>
    </row>
    <row r="8" spans="1:6">
      <c r="A8" s="37" t="s">
        <v>101</v>
      </c>
      <c r="B8" s="33">
        <f>Sheet1!V24/Sheet1!N24</f>
        <v>0.5498502765129939</v>
      </c>
      <c r="C8" s="33">
        <f>IF(Sheet1!L24&lt;81.4,1.391-3.56*B8+4.189*B8*B8-2.137*B8*B8*B8,1.311-3.022*B8+3.472*B8^2-1.821*B8^3)</f>
        <v>0.39633920259029087</v>
      </c>
      <c r="D8" s="1">
        <v>5185.3333329999996</v>
      </c>
      <c r="E8">
        <f t="shared" si="0"/>
        <v>2055.1508783660752</v>
      </c>
      <c r="F8">
        <f t="shared" si="1"/>
        <v>3130.1824546339244</v>
      </c>
    </row>
    <row r="9" spans="1:6">
      <c r="A9" s="37" t="s">
        <v>102</v>
      </c>
      <c r="B9" s="33">
        <f>Sheet1!V25/Sheet1!N25</f>
        <v>0.60021960293982157</v>
      </c>
      <c r="C9" s="33">
        <f>IF(Sheet1!L25&lt;81.4,1.391-3.56*B9+4.189*B9*B9-2.137*B9*B9*B9,1.311-3.022*B9+3.472*B9^2-1.821*B9^3)</f>
        <v>0.35420343424074124</v>
      </c>
      <c r="D9" s="1">
        <v>6587.419355</v>
      </c>
      <c r="E9">
        <f t="shared" si="0"/>
        <v>2333.2865583249286</v>
      </c>
      <c r="F9">
        <f t="shared" si="1"/>
        <v>4254.1327966750714</v>
      </c>
    </row>
    <row r="10" spans="1:6">
      <c r="A10" s="37" t="s">
        <v>103</v>
      </c>
      <c r="B10" s="33">
        <f>Sheet1!V26/Sheet1!N26</f>
        <v>0.61959749552245336</v>
      </c>
      <c r="C10" s="33">
        <f>IF(Sheet1!L26&lt;81.4,1.391-3.56*B10+4.189*B10*B10-2.137*B10*B10*B10,1.311-3.022*B10+3.472*B10^2-1.821*B10^3)</f>
        <v>0.33833025015966384</v>
      </c>
      <c r="D10" s="1">
        <v>7185.3333329999996</v>
      </c>
      <c r="E10">
        <f t="shared" si="0"/>
        <v>2431.0156240344609</v>
      </c>
      <c r="F10">
        <f t="shared" si="1"/>
        <v>4754.3177089655383</v>
      </c>
    </row>
    <row r="11" spans="1:6">
      <c r="A11" s="37" t="s">
        <v>104</v>
      </c>
      <c r="B11" s="33">
        <f>Sheet1!V27/Sheet1!N27</f>
        <v>0.6478922996252664</v>
      </c>
      <c r="C11" s="33">
        <f>IF(Sheet1!L27&lt;81.4,1.391-3.56*B11+4.189*B11*B11-2.137*B11*B11*B11,1.311-3.022*B11+3.472*B11^2-1.821*B11^3)</f>
        <v>0.31524851556365624</v>
      </c>
      <c r="D11" s="1">
        <v>7299.6774189999996</v>
      </c>
      <c r="E11">
        <f t="shared" si="0"/>
        <v>2301.2124704332914</v>
      </c>
      <c r="F11">
        <f t="shared" si="1"/>
        <v>4998.4649485667087</v>
      </c>
    </row>
    <row r="12" spans="1:6">
      <c r="A12" s="37" t="s">
        <v>105</v>
      </c>
      <c r="B12" s="33">
        <f>Sheet1!V28/Sheet1!N28</f>
        <v>0.63795028292700462</v>
      </c>
      <c r="C12" s="33">
        <f>IF(Sheet1!L28&lt;81.4,1.391-3.56*B12+4.189*B12*B12-2.137*B12*B12*B12,1.311-3.022*B12+3.472*B12^2-1.821*B12^3)</f>
        <v>0.32335840262238552</v>
      </c>
      <c r="D12" s="1">
        <v>6381.8548389999996</v>
      </c>
      <c r="E12">
        <f t="shared" si="0"/>
        <v>2063.6263865069814</v>
      </c>
      <c r="F12">
        <f t="shared" si="1"/>
        <v>4318.2284524930183</v>
      </c>
    </row>
    <row r="13" spans="1:6">
      <c r="A13" s="37" t="s">
        <v>106</v>
      </c>
      <c r="B13" s="33">
        <f>Sheet1!V29/Sheet1!N29</f>
        <v>0.58292163132893959</v>
      </c>
      <c r="C13" s="33">
        <f>IF(Sheet1!L29&lt;81.4,1.391-3.56*B13+4.189*B13*B13-2.137*B13*B13*B13,1.311-3.022*B13+3.472*B13^2-1.821*B13^3)</f>
        <v>0.36849291430947301</v>
      </c>
      <c r="D13" s="1">
        <v>4698.5</v>
      </c>
      <c r="E13">
        <f t="shared" si="0"/>
        <v>1731.3639578830589</v>
      </c>
      <c r="F13">
        <f t="shared" si="1"/>
        <v>2967.1360421169411</v>
      </c>
    </row>
    <row r="14" spans="1:6">
      <c r="A14" s="37" t="s">
        <v>107</v>
      </c>
      <c r="B14" s="33">
        <f>Sheet1!V30/Sheet1!N30</f>
        <v>0.54732086325136564</v>
      </c>
      <c r="C14" s="33">
        <f>IF(Sheet1!L30&lt;81.4,1.391-3.56*B14+4.189*B14*B14-2.137*B14*B14*B14,1.311-3.022*B14+3.472*B14^2-1.821*B14^3)</f>
        <v>0.3470221807740968</v>
      </c>
      <c r="D14" s="1">
        <v>3225.16129</v>
      </c>
      <c r="E14">
        <f t="shared" si="0"/>
        <v>1119.2025042039993</v>
      </c>
      <c r="F14">
        <f t="shared" si="1"/>
        <v>2105.9587857960005</v>
      </c>
    </row>
    <row r="15" spans="1:6">
      <c r="A15" s="37" t="s">
        <v>108</v>
      </c>
      <c r="B15" s="33">
        <f>Sheet1!V31/Sheet1!N31</f>
        <v>0.46382442236449611</v>
      </c>
      <c r="C15" s="33">
        <f>IF(Sheet1!L31&lt;81.4,1.391-3.56*B15+4.189*B15*B15-2.137*B15*B15*B15,1.311-3.022*B15+3.472*B15^2-1.821*B15^3)</f>
        <v>0.42773921785755598</v>
      </c>
      <c r="D15" s="1">
        <v>1928.916667</v>
      </c>
      <c r="E15">
        <f t="shared" si="0"/>
        <v>825.07330645498371</v>
      </c>
      <c r="F15">
        <f t="shared" si="1"/>
        <v>1103.8433605450164</v>
      </c>
    </row>
    <row r="16" spans="1:6">
      <c r="A16" s="37" t="s">
        <v>109</v>
      </c>
      <c r="B16" s="33">
        <f>Sheet1!V32/Sheet1!N32</f>
        <v>0.40536098324406306</v>
      </c>
      <c r="C16" s="33">
        <f>IF(Sheet1!L32&lt;81.4,1.391-3.56*B16+4.189*B16*B16-2.137*B16*B16*B16,1.311-3.022*B16+3.472*B16^2-1.821*B16^3)</f>
        <v>0.49389990650067128</v>
      </c>
      <c r="D16" s="1">
        <v>1451.1290320000001</v>
      </c>
      <c r="E16">
        <f t="shared" si="0"/>
        <v>716.71249322520964</v>
      </c>
      <c r="F16">
        <f t="shared" si="1"/>
        <v>734.41653877479041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C3A8-BE49-4B2A-8435-6CB65554CD8C}">
  <dimension ref="A1:AP116"/>
  <sheetViews>
    <sheetView topLeftCell="R55" zoomScaleNormal="100" workbookViewId="0">
      <selection activeCell="A98" sqref="A98:T98"/>
    </sheetView>
  </sheetViews>
  <sheetFormatPr defaultRowHeight="15"/>
  <cols>
    <col min="1" max="1" width="19.85546875" customWidth="1"/>
    <col min="5" max="5" width="12.85546875" bestFit="1" customWidth="1"/>
    <col min="20" max="20" width="12.85546875" bestFit="1" customWidth="1"/>
    <col min="21" max="22" width="12" bestFit="1" customWidth="1"/>
    <col min="23" max="23" width="12.7109375" bestFit="1" customWidth="1"/>
    <col min="28" max="28" width="12.7109375" bestFit="1" customWidth="1"/>
    <col min="41" max="41" width="12.28515625" bestFit="1" customWidth="1"/>
    <col min="42" max="42" width="24" bestFit="1" customWidth="1"/>
  </cols>
  <sheetData>
    <row r="1" spans="1:42">
      <c r="A1" s="58" t="s">
        <v>113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V1" s="56" t="s">
        <v>91</v>
      </c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24"/>
    </row>
    <row r="2" spans="1:42">
      <c r="A2" s="31" t="s">
        <v>96</v>
      </c>
      <c r="B2" s="29">
        <v>4</v>
      </c>
      <c r="C2" s="29">
        <v>5</v>
      </c>
      <c r="D2" s="29">
        <v>6</v>
      </c>
      <c r="E2" s="29">
        <v>7</v>
      </c>
      <c r="F2" s="29">
        <v>8</v>
      </c>
      <c r="G2" s="29">
        <v>9</v>
      </c>
      <c r="H2" s="29">
        <v>10</v>
      </c>
      <c r="I2" s="29">
        <v>11</v>
      </c>
      <c r="J2" s="29">
        <v>12</v>
      </c>
      <c r="K2" s="29">
        <v>13</v>
      </c>
      <c r="L2" s="29">
        <v>14</v>
      </c>
      <c r="M2" s="29">
        <v>15</v>
      </c>
      <c r="N2" s="29">
        <v>16</v>
      </c>
      <c r="O2" s="29">
        <v>17</v>
      </c>
      <c r="P2" s="29">
        <v>18</v>
      </c>
      <c r="Q2" s="29">
        <v>19</v>
      </c>
      <c r="R2" s="29">
        <v>20</v>
      </c>
      <c r="S2" s="29"/>
      <c r="T2" s="31"/>
      <c r="V2" s="31" t="s">
        <v>96</v>
      </c>
      <c r="W2" s="29">
        <v>4</v>
      </c>
      <c r="X2" s="29">
        <v>5</v>
      </c>
      <c r="Y2" s="29">
        <v>6</v>
      </c>
      <c r="Z2" s="29">
        <v>7</v>
      </c>
      <c r="AA2" s="29">
        <v>8</v>
      </c>
      <c r="AB2" s="29">
        <v>9</v>
      </c>
      <c r="AC2" s="29">
        <v>10</v>
      </c>
      <c r="AD2" s="29">
        <v>11</v>
      </c>
      <c r="AE2" s="29">
        <v>12</v>
      </c>
      <c r="AF2" s="29">
        <v>13</v>
      </c>
      <c r="AG2" s="29">
        <v>14</v>
      </c>
      <c r="AH2" s="29">
        <v>15</v>
      </c>
      <c r="AI2" s="29">
        <v>16</v>
      </c>
      <c r="AJ2" s="29">
        <v>17</v>
      </c>
      <c r="AK2" s="29">
        <v>18</v>
      </c>
      <c r="AL2" s="29">
        <v>19</v>
      </c>
      <c r="AM2" s="29">
        <v>20</v>
      </c>
      <c r="AN2" s="29"/>
      <c r="AO2" s="29"/>
      <c r="AP2" s="29"/>
    </row>
    <row r="3" spans="1:42">
      <c r="A3" s="28" t="s">
        <v>94</v>
      </c>
      <c r="B3" s="29">
        <f>(B2-12)*15</f>
        <v>-120</v>
      </c>
      <c r="C3" s="29">
        <f t="shared" ref="C3:R3" si="0">(C2-12)*15</f>
        <v>-105</v>
      </c>
      <c r="D3" s="29">
        <f t="shared" si="0"/>
        <v>-90</v>
      </c>
      <c r="E3" s="29">
        <f t="shared" si="0"/>
        <v>-75</v>
      </c>
      <c r="F3" s="29">
        <f t="shared" si="0"/>
        <v>-60</v>
      </c>
      <c r="G3" s="29">
        <f t="shared" si="0"/>
        <v>-45</v>
      </c>
      <c r="H3" s="29">
        <f t="shared" si="0"/>
        <v>-30</v>
      </c>
      <c r="I3" s="29">
        <f t="shared" si="0"/>
        <v>-15</v>
      </c>
      <c r="J3" s="29">
        <f t="shared" si="0"/>
        <v>0</v>
      </c>
      <c r="K3" s="29">
        <f t="shared" si="0"/>
        <v>15</v>
      </c>
      <c r="L3" s="29">
        <f t="shared" si="0"/>
        <v>30</v>
      </c>
      <c r="M3" s="29">
        <f t="shared" si="0"/>
        <v>45</v>
      </c>
      <c r="N3" s="29">
        <f t="shared" si="0"/>
        <v>60</v>
      </c>
      <c r="O3" s="29">
        <f t="shared" si="0"/>
        <v>75</v>
      </c>
      <c r="P3" s="29">
        <f t="shared" si="0"/>
        <v>90</v>
      </c>
      <c r="Q3" s="29">
        <f t="shared" si="0"/>
        <v>105</v>
      </c>
      <c r="R3" s="29">
        <f t="shared" si="0"/>
        <v>120</v>
      </c>
      <c r="S3" s="29"/>
      <c r="T3" s="24" t="s">
        <v>80</v>
      </c>
      <c r="V3" s="28" t="s">
        <v>94</v>
      </c>
      <c r="W3" s="29">
        <f>(W2-12)*15</f>
        <v>-120</v>
      </c>
      <c r="X3" s="29">
        <f t="shared" ref="X3" si="1">(X2-12)*15</f>
        <v>-105</v>
      </c>
      <c r="Y3" s="29">
        <f t="shared" ref="Y3" si="2">(Y2-12)*15</f>
        <v>-90</v>
      </c>
      <c r="Z3" s="29">
        <f t="shared" ref="Z3" si="3">(Z2-12)*15</f>
        <v>-75</v>
      </c>
      <c r="AA3" s="29">
        <f t="shared" ref="AA3" si="4">(AA2-12)*15</f>
        <v>-60</v>
      </c>
      <c r="AB3" s="29">
        <f t="shared" ref="AB3" si="5">(AB2-12)*15</f>
        <v>-45</v>
      </c>
      <c r="AC3" s="29">
        <f t="shared" ref="AC3" si="6">(AC2-12)*15</f>
        <v>-30</v>
      </c>
      <c r="AD3" s="29">
        <f t="shared" ref="AD3" si="7">(AD2-12)*15</f>
        <v>-15</v>
      </c>
      <c r="AE3" s="29">
        <f t="shared" ref="AE3" si="8">(AE2-12)*15</f>
        <v>0</v>
      </c>
      <c r="AF3" s="29">
        <f t="shared" ref="AF3" si="9">(AF2-12)*15</f>
        <v>15</v>
      </c>
      <c r="AG3" s="29">
        <f t="shared" ref="AG3" si="10">(AG2-12)*15</f>
        <v>30</v>
      </c>
      <c r="AH3" s="29">
        <f t="shared" ref="AH3" si="11">(AH2-12)*15</f>
        <v>45</v>
      </c>
      <c r="AI3" s="29">
        <f t="shared" ref="AI3" si="12">(AI2-12)*15</f>
        <v>60</v>
      </c>
      <c r="AJ3" s="29">
        <f t="shared" ref="AJ3" si="13">(AJ2-12)*15</f>
        <v>75</v>
      </c>
      <c r="AK3" s="29">
        <f t="shared" ref="AK3" si="14">(AK2-12)*15</f>
        <v>90</v>
      </c>
      <c r="AL3" s="29">
        <f t="shared" ref="AL3" si="15">(AL2-12)*15</f>
        <v>105</v>
      </c>
      <c r="AM3" s="29">
        <f t="shared" ref="AM3" si="16">(AM2-12)*15</f>
        <v>120</v>
      </c>
      <c r="AN3" s="29"/>
      <c r="AO3" s="24" t="s">
        <v>80</v>
      </c>
      <c r="AP3" s="36" t="s">
        <v>81</v>
      </c>
    </row>
    <row r="4" spans="1:42">
      <c r="A4" s="28" t="s">
        <v>95</v>
      </c>
      <c r="B4" s="29">
        <f>RADIANS(B3)</f>
        <v>-2.0943951023931953</v>
      </c>
      <c r="C4" s="29">
        <f t="shared" ref="C4:R4" si="17">RADIANS(C3)</f>
        <v>-1.8325957145940461</v>
      </c>
      <c r="D4" s="29">
        <f t="shared" si="17"/>
        <v>-1.5707963267948966</v>
      </c>
      <c r="E4" s="29">
        <f t="shared" si="17"/>
        <v>-1.3089969389957472</v>
      </c>
      <c r="F4" s="29">
        <f t="shared" si="17"/>
        <v>-1.0471975511965976</v>
      </c>
      <c r="G4" s="29">
        <f t="shared" si="17"/>
        <v>-0.78539816339744828</v>
      </c>
      <c r="H4" s="29">
        <f t="shared" si="17"/>
        <v>-0.52359877559829882</v>
      </c>
      <c r="I4" s="29">
        <f t="shared" si="17"/>
        <v>-0.26179938779914941</v>
      </c>
      <c r="J4" s="29">
        <f t="shared" si="17"/>
        <v>0</v>
      </c>
      <c r="K4" s="29">
        <f t="shared" si="17"/>
        <v>0.26179938779914941</v>
      </c>
      <c r="L4" s="29">
        <f t="shared" si="17"/>
        <v>0.52359877559829882</v>
      </c>
      <c r="M4" s="29">
        <f t="shared" si="17"/>
        <v>0.78539816339744828</v>
      </c>
      <c r="N4" s="29">
        <f t="shared" si="17"/>
        <v>1.0471975511965976</v>
      </c>
      <c r="O4" s="29">
        <f t="shared" si="17"/>
        <v>1.3089969389957472</v>
      </c>
      <c r="P4" s="29">
        <f t="shared" si="17"/>
        <v>1.5707963267948966</v>
      </c>
      <c r="Q4" s="29">
        <f t="shared" si="17"/>
        <v>1.8325957145940461</v>
      </c>
      <c r="R4" s="29">
        <f t="shared" si="17"/>
        <v>2.0943951023931953</v>
      </c>
      <c r="S4" s="29"/>
      <c r="T4" s="24"/>
      <c r="V4" s="28" t="s">
        <v>95</v>
      </c>
      <c r="W4" s="29">
        <f>RADIANS(W3)</f>
        <v>-2.0943951023931953</v>
      </c>
      <c r="X4" s="29">
        <f t="shared" ref="X4" si="18">RADIANS(X3)</f>
        <v>-1.8325957145940461</v>
      </c>
      <c r="Y4" s="29">
        <f t="shared" ref="Y4" si="19">RADIANS(Y3)</f>
        <v>-1.5707963267948966</v>
      </c>
      <c r="Z4" s="29">
        <f t="shared" ref="Z4" si="20">RADIANS(Z3)</f>
        <v>-1.3089969389957472</v>
      </c>
      <c r="AA4" s="29">
        <f t="shared" ref="AA4" si="21">RADIANS(AA3)</f>
        <v>-1.0471975511965976</v>
      </c>
      <c r="AB4" s="29">
        <f t="shared" ref="AB4" si="22">RADIANS(AB3)</f>
        <v>-0.78539816339744828</v>
      </c>
      <c r="AC4" s="29">
        <f t="shared" ref="AC4" si="23">RADIANS(AC3)</f>
        <v>-0.52359877559829882</v>
      </c>
      <c r="AD4" s="29">
        <f t="shared" ref="AD4" si="24">RADIANS(AD3)</f>
        <v>-0.26179938779914941</v>
      </c>
      <c r="AE4" s="29">
        <f t="shared" ref="AE4" si="25">RADIANS(AE3)</f>
        <v>0</v>
      </c>
      <c r="AF4" s="29">
        <f t="shared" ref="AF4" si="26">RADIANS(AF3)</f>
        <v>0.26179938779914941</v>
      </c>
      <c r="AG4" s="29">
        <f t="shared" ref="AG4" si="27">RADIANS(AG3)</f>
        <v>0.52359877559829882</v>
      </c>
      <c r="AH4" s="29">
        <f t="shared" ref="AH4" si="28">RADIANS(AH3)</f>
        <v>0.78539816339744828</v>
      </c>
      <c r="AI4" s="29">
        <f t="shared" ref="AI4" si="29">RADIANS(AI3)</f>
        <v>1.0471975511965976</v>
      </c>
      <c r="AJ4" s="29">
        <f t="shared" ref="AJ4" si="30">RADIANS(AJ3)</f>
        <v>1.3089969389957472</v>
      </c>
      <c r="AK4" s="29">
        <f t="shared" ref="AK4" si="31">RADIANS(AK3)</f>
        <v>1.5707963267948966</v>
      </c>
      <c r="AL4" s="29">
        <f t="shared" ref="AL4" si="32">RADIANS(AL3)</f>
        <v>1.8325957145940461</v>
      </c>
      <c r="AM4" s="29">
        <f t="shared" ref="AM4" si="33">RADIANS(AM3)</f>
        <v>2.0943951023931953</v>
      </c>
      <c r="AN4" s="29"/>
      <c r="AO4" s="24"/>
      <c r="AP4" s="25"/>
    </row>
    <row r="5" spans="1:42">
      <c r="A5" s="30"/>
      <c r="T5" s="24"/>
      <c r="V5" s="30"/>
      <c r="AO5" s="32"/>
      <c r="AP5" s="36"/>
    </row>
    <row r="6" spans="1:42">
      <c r="A6" s="37" t="s">
        <v>98</v>
      </c>
      <c r="B6">
        <f>IF(PI()/24*((0.409+0.5016*SIN(Sheet1!$K21-PI()/3))+(0.6609-0.4767*SIN(Sheet1!K$21-PI()/3))*COS(B$4))*((COS(B$4)-COS(Sheet1!$K21))/(SIN(Sheet1!$K21)-Sheet1!$K21*COS(Sheet1!$K21)))&lt;0,0,PI()/24*((0.409+0.5016*SIN(Sheet1!$K21-PI()/3))+(0.6609-0.4767*SIN(Sheet1!$K21-PI()/3))*COS(B$4))*((COS(B$4)-COS(Sheet1!$K21))/(SIN(Sheet1!$K21)-Sheet1!$K21*COS(Sheet1!$K21))))</f>
        <v>0</v>
      </c>
      <c r="C6">
        <f>IF(PI()/24*((0.409+0.5016*SIN(Sheet1!$K21-PI()/3))+(0.6609-0.4767*SIN(Sheet1!L$21-PI()/3))*COS(C$4))*((COS(C$4)-COS(Sheet1!$K21))/(SIN(Sheet1!$K21)-Sheet1!$K21*COS(Sheet1!$K21)))&lt;0,0,PI()/24*((0.409+0.5016*SIN(Sheet1!$K21-PI()/3))+(0.6609-0.4767*SIN(Sheet1!$K21-PI()/3))*COS(C$4))*((COS(C$4)-COS(Sheet1!$K21))/(SIN(Sheet1!$K21)-Sheet1!$K21*COS(Sheet1!$K21))))</f>
        <v>0</v>
      </c>
      <c r="D6">
        <f>IF(PI()/24*((0.409+0.5016*SIN(Sheet1!$K21-PI()/3))+(0.6609-0.4767*SIN(Sheet1!M$21-PI()/3))*COS(D$4))*((COS(D$4)-COS(Sheet1!$K21))/(SIN(Sheet1!$K21)-Sheet1!$K21*COS(Sheet1!$K21)))&lt;0,0,PI()/24*((0.409+0.5016*SIN(Sheet1!$K21-PI()/3))+(0.6609-0.4767*SIN(Sheet1!$K21-PI()/3))*COS(D$4))*((COS(D$4)-COS(Sheet1!$K21))/(SIN(Sheet1!$K21)-Sheet1!$K21*COS(Sheet1!$K21))))</f>
        <v>0</v>
      </c>
      <c r="E6">
        <f>IF(PI()/24*((0.409+0.5016*SIN(Sheet1!$K21-PI()/3))+(0.6609-0.4767*SIN(Sheet1!N$21-PI()/3))*COS(E$4))*((COS(E$4)-COS(Sheet1!$K21))/(SIN(Sheet1!$K21)-Sheet1!$K21*COS(Sheet1!$K21)))&lt;0,0,PI()/24*((0.409+0.5016*SIN(Sheet1!$K21-PI()/3))+(0.6609-0.4767*SIN(Sheet1!$K21-PI()/3))*COS(E$4))*((COS(E$4)-COS(Sheet1!$K21))/(SIN(Sheet1!$K21)-Sheet1!$K21*COS(Sheet1!$K21))))</f>
        <v>0</v>
      </c>
      <c r="F6">
        <f>IF(PI()/24*((0.409+0.5016*SIN(Sheet1!$K21-PI()/3))+(0.6609-0.4767*SIN(Sheet1!O$21-PI()/3))*COS(F$4))*((COS(F$4)-COS(Sheet1!$K21))/(SIN(Sheet1!$K21)-Sheet1!$K21*COS(Sheet1!$K21)))&lt;0,0,PI()/24*((0.409+0.5016*SIN(Sheet1!$K21-PI()/3))+(0.6609-0.4767*SIN(Sheet1!$K21-PI()/3))*COS(F$4))*((COS(F$4)-COS(Sheet1!$K21))/(SIN(Sheet1!$K21)-Sheet1!$K21*COS(Sheet1!$K21))))</f>
        <v>2.9838806236298004E-2</v>
      </c>
      <c r="G6">
        <f>IF(PI()/24*((0.409+0.5016*SIN(Sheet1!$K21-PI()/3))+(0.6609-0.4767*SIN(Sheet1!P$21-PI()/3))*COS(G$4))*((COS(G$4)-COS(Sheet1!$K21))/(SIN(Sheet1!$K21)-Sheet1!$K21*COS(Sheet1!$K21)))&lt;0,0,PI()/24*((0.409+0.5016*SIN(Sheet1!$K21-PI()/3))+(0.6609-0.4767*SIN(Sheet1!$K21-PI()/3))*COS(G$4))*((COS(G$4)-COS(Sheet1!$K21))/(SIN(Sheet1!$K21)-Sheet1!$K21*COS(Sheet1!$K21))))</f>
        <v>8.2404486419257725E-2</v>
      </c>
      <c r="H6">
        <f>IF(PI()/24*((0.409+0.5016*SIN(Sheet1!$K21-PI()/3))+(0.6609-0.4767*SIN(Sheet1!Q$21-PI()/3))*COS(H$4))*((COS(H$4)-COS(Sheet1!$K21))/(SIN(Sheet1!$K21)-Sheet1!$K21*COS(Sheet1!$K21)))&lt;0,0,PI()/24*((0.409+0.5016*SIN(Sheet1!$K21-PI()/3))+(0.6609-0.4767*SIN(Sheet1!$K21-PI()/3))*COS(H$4))*((COS(H$4)-COS(Sheet1!$K21))/(SIN(Sheet1!$K21)-Sheet1!$K21*COS(Sheet1!$K21))))</f>
        <v>0.13143054111540142</v>
      </c>
      <c r="I6">
        <f>IF(PI()/24*((0.409+0.5016*SIN(Sheet1!$K21-PI()/3))+(0.6609-0.4767*SIN(Sheet1!R$21-PI()/3))*COS(I$4))*((COS(I$4)-COS(Sheet1!$K21))/(SIN(Sheet1!$K21)-Sheet1!$K21*COS(Sheet1!$K21)))&lt;0,0,PI()/24*((0.409+0.5016*SIN(Sheet1!$K21-PI()/3))+(0.6609-0.4767*SIN(Sheet1!$K21-PI()/3))*COS(I$4))*((COS(I$4)-COS(Sheet1!$K21))/(SIN(Sheet1!$K21)-Sheet1!$K21*COS(Sheet1!$K21))))</f>
        <v>0.16611280371109852</v>
      </c>
      <c r="J6">
        <f>IF(PI()/24*((0.409+0.5016*SIN(Sheet1!$K21-PI()/3))+(0.6609-0.4767*SIN(Sheet1!S$21-PI()/3))*COS(J$4))*((COS(J$4)-COS(Sheet1!$K21))/(SIN(Sheet1!$K21)-Sheet1!$K21*COS(Sheet1!$K21)))&lt;0,0,PI()/24*((0.409+0.5016*SIN(Sheet1!$K21-PI()/3))+(0.6609-0.4767*SIN(Sheet1!$K21-PI()/3))*COS(J$4))*((COS(J$4)-COS(Sheet1!$K21))/(SIN(Sheet1!$K21)-Sheet1!$K21*COS(Sheet1!$K21))))</f>
        <v>0.17862435083450856</v>
      </c>
      <c r="K6">
        <f>IF(PI()/24*((0.409+0.5016*SIN(Sheet1!$K21-PI()/3))+(0.6609-0.4767*SIN(Sheet1!T$21-PI()/3))*COS(K$4))*((COS(K$4)-COS(Sheet1!$K21))/(SIN(Sheet1!$K21)-Sheet1!$K21*COS(Sheet1!$K21)))&lt;0,0,PI()/24*((0.409+0.5016*SIN(Sheet1!$K21-PI()/3))+(0.6609-0.4767*SIN(Sheet1!$K21-PI()/3))*COS(K$4))*((COS(K$4)-COS(Sheet1!$K21))/(SIN(Sheet1!$K21)-Sheet1!$K21*COS(Sheet1!$K21))))</f>
        <v>0.16611280371109852</v>
      </c>
      <c r="L6">
        <f>IF(PI()/24*((0.409+0.5016*SIN(Sheet1!$K21-PI()/3))+(0.6609-0.4767*SIN(Sheet1!U$21-PI()/3))*COS(L$4))*((COS(L$4)-COS(Sheet1!$K21))/(SIN(Sheet1!$K21)-Sheet1!$K21*COS(Sheet1!$K21)))&lt;0,0,PI()/24*((0.409+0.5016*SIN(Sheet1!$K21-PI()/3))+(0.6609-0.4767*SIN(Sheet1!$K21-PI()/3))*COS(L$4))*((COS(L$4)-COS(Sheet1!$K21))/(SIN(Sheet1!$K21)-Sheet1!$K21*COS(Sheet1!$K21))))</f>
        <v>0.13143054111540142</v>
      </c>
      <c r="M6">
        <f>IF(PI()/24*((0.409+0.5016*SIN(Sheet1!$K21-PI()/3))+(0.6609-0.4767*SIN(Sheet1!V$21-PI()/3))*COS(M$4))*((COS(M$4)-COS(Sheet1!$K21))/(SIN(Sheet1!$K21)-Sheet1!$K21*COS(Sheet1!$K21)))&lt;0,0,PI()/24*((0.409+0.5016*SIN(Sheet1!$K21-PI()/3))+(0.6609-0.4767*SIN(Sheet1!$K21-PI()/3))*COS(M$4))*((COS(M$4)-COS(Sheet1!$K21))/(SIN(Sheet1!$K21)-Sheet1!$K21*COS(Sheet1!$K21))))</f>
        <v>8.2404486419257725E-2</v>
      </c>
      <c r="N6">
        <f>IF(PI()/24*((0.409+0.5016*SIN(Sheet1!$K21-PI()/3))+(0.6609-0.4767*SIN(Sheet1!W$21-PI()/3))*COS(N$4))*((COS(N$4)-COS(Sheet1!$K21))/(SIN(Sheet1!$K21)-Sheet1!$K21*COS(Sheet1!$K21)))&lt;0,0,PI()/24*((0.409+0.5016*SIN(Sheet1!$K21-PI()/3))+(0.6609-0.4767*SIN(Sheet1!$K21-PI()/3))*COS(N$4))*((COS(N$4)-COS(Sheet1!$K21))/(SIN(Sheet1!$K21)-Sheet1!$K21*COS(Sheet1!$K21))))</f>
        <v>2.9838806236298004E-2</v>
      </c>
      <c r="O6">
        <f>IF(PI()/24*((0.409+0.5016*SIN(Sheet1!$K21-PI()/3))+(0.6609-0.4767*SIN(Sheet1!X$21-PI()/3))*COS(O$4))*((COS(O$4)-COS(Sheet1!$K21))/(SIN(Sheet1!$K21)-Sheet1!$K21*COS(Sheet1!$K21)))&lt;0,0,PI()/24*((0.409+0.5016*SIN(Sheet1!$K21-PI()/3))+(0.6609-0.4767*SIN(Sheet1!$K21-PI()/3))*COS(O$4))*((COS(O$4)-COS(Sheet1!$K21))/(SIN(Sheet1!$K21)-Sheet1!$K21*COS(Sheet1!$K21))))</f>
        <v>0</v>
      </c>
      <c r="P6">
        <f>IF(PI()/24*((0.409+0.5016*SIN(Sheet1!$K21-PI()/3))+(0.6609-0.4767*SIN(Sheet1!Y$21-PI()/3))*COS(P$4))*((COS(P$4)-COS(Sheet1!$K21))/(SIN(Sheet1!$K21)-Sheet1!$K21*COS(Sheet1!$K21)))&lt;0,0,PI()/24*((0.409+0.5016*SIN(Sheet1!$K21-PI()/3))+(0.6609-0.4767*SIN(Sheet1!$K21-PI()/3))*COS(P$4))*((COS(P$4)-COS(Sheet1!$K21))/(SIN(Sheet1!$K21)-Sheet1!$K21*COS(Sheet1!$K21))))</f>
        <v>0</v>
      </c>
      <c r="Q6">
        <f>IF(PI()/24*((0.409+0.5016*SIN(Sheet1!$K21-PI()/3))+(0.6609-0.4767*SIN(Sheet1!Z$21-PI()/3))*COS(Q$4))*((COS(Q$4)-COS(Sheet1!$K21))/(SIN(Sheet1!$K21)-Sheet1!$K21*COS(Sheet1!$K21)))&lt;0,0,PI()/24*((0.409+0.5016*SIN(Sheet1!$K21-PI()/3))+(0.6609-0.4767*SIN(Sheet1!$K21-PI()/3))*COS(Q$4))*((COS(Q$4)-COS(Sheet1!$K21))/(SIN(Sheet1!$K21)-Sheet1!$K21*COS(Sheet1!$K21))))</f>
        <v>0</v>
      </c>
      <c r="R6">
        <f>IF(PI()/24*((0.409+0.5016*SIN(Sheet1!$K21-PI()/3))+(0.6609-0.4767*SIN(Sheet1!AA$21-PI()/3))*COS(R$4))*((COS(R$4)-COS(Sheet1!$K21))/(SIN(Sheet1!$K21)-Sheet1!$K21*COS(Sheet1!$K21)))&lt;0,0,PI()/24*((0.409+0.5016*SIN(Sheet1!$K21-PI()/3))+(0.6609-0.4767*SIN(Sheet1!$K21-PI()/3))*COS(R$4))*((COS(R$4)-COS(Sheet1!$K21))/(SIN(Sheet1!$K21)-Sheet1!$K21*COS(Sheet1!$K21))))</f>
        <v>-4.3615452869781822E-2</v>
      </c>
      <c r="T6" s="27">
        <f>SUM(B6:R6)</f>
        <v>0.95458217292883796</v>
      </c>
      <c r="V6" s="37" t="s">
        <v>98</v>
      </c>
      <c r="W6">
        <f>B6*Sheet2!$D5</f>
        <v>0</v>
      </c>
      <c r="X6">
        <f>C6*Sheet2!$D5</f>
        <v>0</v>
      </c>
      <c r="Y6">
        <f>D6*Sheet2!$D5</f>
        <v>0</v>
      </c>
      <c r="Z6">
        <f>E6*Sheet2!$D5</f>
        <v>0</v>
      </c>
      <c r="AA6">
        <f>F6*Sheet2!$D5</f>
        <v>51.260181493325256</v>
      </c>
      <c r="AB6">
        <f>G6*Sheet2!$D5</f>
        <v>141.56293305651602</v>
      </c>
      <c r="AC6">
        <f>H6*Sheet2!$D5</f>
        <v>225.78495057707372</v>
      </c>
      <c r="AD6">
        <f>I6*Sheet2!$D5</f>
        <v>285.36572137520091</v>
      </c>
      <c r="AE6">
        <f>J6*Sheet2!$D5</f>
        <v>306.85934854075805</v>
      </c>
      <c r="AF6">
        <f>K6*Sheet2!$D5</f>
        <v>285.36572137520091</v>
      </c>
      <c r="AG6">
        <f>L6*Sheet2!$D5</f>
        <v>225.78495057707372</v>
      </c>
      <c r="AH6">
        <f>M6*Sheet2!$D5</f>
        <v>141.56293305651602</v>
      </c>
      <c r="AI6">
        <f>N6*Sheet2!$D5</f>
        <v>51.260181493325256</v>
      </c>
      <c r="AJ6">
        <f>O6*Sheet2!$D5</f>
        <v>0</v>
      </c>
      <c r="AK6">
        <f>P6*Sheet2!$D5</f>
        <v>0</v>
      </c>
      <c r="AL6">
        <f>Q6*Sheet2!$D5</f>
        <v>0</v>
      </c>
      <c r="AM6">
        <f>R6*Sheet2!$D5</f>
        <v>-74.927127188449148</v>
      </c>
      <c r="AO6" s="32">
        <f>SUM(W6:AM6)</f>
        <v>1639.8797943565405</v>
      </c>
      <c r="AP6" s="36">
        <f>AO6-Sheet2!D5</f>
        <v>-78.023431643459389</v>
      </c>
    </row>
    <row r="7" spans="1:42">
      <c r="A7" s="37" t="s">
        <v>99</v>
      </c>
      <c r="B7">
        <f>IF(PI()/24*((0.409+0.5016*SIN(Sheet1!$K22-PI()/3))+(0.6609-0.4767*SIN(Sheet1!K$21-PI()/3))*COS(B$4))*((COS(B$4)-COS(Sheet1!$K22))/(SIN(Sheet1!$K22)-Sheet1!$K22*COS(Sheet1!$K22)))&lt;0,0,PI()/24*((0.409+0.5016*SIN(Sheet1!$K22-PI()/3))+(0.6609-0.4767*SIN(Sheet1!$K22-PI()/3))*COS(B$4))*((COS(B$4)-COS(Sheet1!$K22))/(SIN(Sheet1!$K22)-Sheet1!$K22*COS(Sheet1!$K22))))</f>
        <v>0</v>
      </c>
      <c r="C7">
        <f>IF(PI()/24*((0.409+0.5016*SIN(Sheet1!$K22-PI()/3))+(0.6609-0.4767*SIN(Sheet1!L$21-PI()/3))*COS(C$4))*((COS(C$4)-COS(Sheet1!$K22))/(SIN(Sheet1!$K22)-Sheet1!$K22*COS(Sheet1!$K22)))&lt;0,0,PI()/24*((0.409+0.5016*SIN(Sheet1!$K22-PI()/3))+(0.6609-0.4767*SIN(Sheet1!$K22-PI()/3))*COS(C$4))*((COS(C$4)-COS(Sheet1!$K22))/(SIN(Sheet1!$K22)-Sheet1!$K22*COS(Sheet1!$K22))))</f>
        <v>0</v>
      </c>
      <c r="D7">
        <f>IF(PI()/24*((0.409+0.5016*SIN(Sheet1!$K22-PI()/3))+(0.6609-0.4767*SIN(Sheet1!M$21-PI()/3))*COS(D$4))*((COS(D$4)-COS(Sheet1!$K22))/(SIN(Sheet1!$K22)-Sheet1!$K22*COS(Sheet1!$K22)))&lt;0,0,PI()/24*((0.409+0.5016*SIN(Sheet1!$K22-PI()/3))+(0.6609-0.4767*SIN(Sheet1!$K22-PI()/3))*COS(D$4))*((COS(D$4)-COS(Sheet1!$K22))/(SIN(Sheet1!$K22)-Sheet1!$K22*COS(Sheet1!$K22))))</f>
        <v>0</v>
      </c>
      <c r="E7">
        <f>IF(PI()/24*((0.409+0.5016*SIN(Sheet1!$K22-PI()/3))+(0.6609-0.4767*SIN(Sheet1!N$21-PI()/3))*COS(E$4))*((COS(E$4)-COS(Sheet1!$K22))/(SIN(Sheet1!$K22)-Sheet1!$K22*COS(Sheet1!$K22)))&lt;0,0,PI()/24*((0.409+0.5016*SIN(Sheet1!$K22-PI()/3))+(0.6609-0.4767*SIN(Sheet1!$K22-PI()/3))*COS(E$4))*((COS(E$4)-COS(Sheet1!$K22))/(SIN(Sheet1!$K22)-Sheet1!$K22*COS(Sheet1!$K22))))</f>
        <v>5.3191345925856946E-3</v>
      </c>
      <c r="F7">
        <f>IF(PI()/24*((0.409+0.5016*SIN(Sheet1!$K22-PI()/3))+(0.6609-0.4767*SIN(Sheet1!O$21-PI()/3))*COS(F$4))*((COS(F$4)-COS(Sheet1!$K22))/(SIN(Sheet1!$K22)-Sheet1!$K22*COS(Sheet1!$K22)))&lt;0,0,PI()/24*((0.409+0.5016*SIN(Sheet1!$K22-PI()/3))+(0.6609-0.4767*SIN(Sheet1!$K22-PI()/3))*COS(F$4))*((COS(F$4)-COS(Sheet1!$K22))/(SIN(Sheet1!$K22)-Sheet1!$K22*COS(Sheet1!$K22))))</f>
        <v>4.4246161663172398E-2</v>
      </c>
      <c r="G7">
        <f>IF(PI()/24*((0.409+0.5016*SIN(Sheet1!$K22-PI()/3))+(0.6609-0.4767*SIN(Sheet1!P$21-PI()/3))*COS(G$4))*((COS(G$4)-COS(Sheet1!$K22))/(SIN(Sheet1!$K22)-Sheet1!$K22*COS(Sheet1!$K22)))&lt;0,0,PI()/24*((0.409+0.5016*SIN(Sheet1!$K22-PI()/3))+(0.6609-0.4767*SIN(Sheet1!$K22-PI()/3))*COS(G$4))*((COS(G$4)-COS(Sheet1!$K22))/(SIN(Sheet1!$K22)-Sheet1!$K22*COS(Sheet1!$K22))))</f>
        <v>8.694185183601201E-2</v>
      </c>
      <c r="H7">
        <f>IF(PI()/24*((0.409+0.5016*SIN(Sheet1!$K22-PI()/3))+(0.6609-0.4767*SIN(Sheet1!Q$21-PI()/3))*COS(H$4))*((COS(H$4)-COS(Sheet1!$K22))/(SIN(Sheet1!$K22)-Sheet1!$K22*COS(Sheet1!$K22)))&lt;0,0,PI()/24*((0.409+0.5016*SIN(Sheet1!$K22-PI()/3))+(0.6609-0.4767*SIN(Sheet1!$K22-PI()/3))*COS(H$4))*((COS(H$4)-COS(Sheet1!$K22))/(SIN(Sheet1!$K22)-Sheet1!$K22*COS(Sheet1!$K22))))</f>
        <v>0.12551017758751429</v>
      </c>
      <c r="I7">
        <f>IF(PI()/24*((0.409+0.5016*SIN(Sheet1!$K22-PI()/3))+(0.6609-0.4767*SIN(Sheet1!R$21-PI()/3))*COS(I$4))*((COS(I$4)-COS(Sheet1!$K22))/(SIN(Sheet1!$K22)-Sheet1!$K22*COS(Sheet1!$K22)))&lt;0,0,PI()/24*((0.409+0.5016*SIN(Sheet1!$K22-PI()/3))+(0.6609-0.4767*SIN(Sheet1!$K22-PI()/3))*COS(I$4))*((COS(I$4)-COS(Sheet1!$K22))/(SIN(Sheet1!$K22)-Sheet1!$K22*COS(Sheet1!$K22))))</f>
        <v>0.15233638445861081</v>
      </c>
      <c r="J7">
        <f>IF(PI()/24*((0.409+0.5016*SIN(Sheet1!$K22-PI()/3))+(0.6609-0.4767*SIN(Sheet1!S$21-PI()/3))*COS(J$4))*((COS(J$4)-COS(Sheet1!$K22))/(SIN(Sheet1!$K22)-Sheet1!$K22*COS(Sheet1!$K22)))&lt;0,0,PI()/24*((0.409+0.5016*SIN(Sheet1!$K22-PI()/3))+(0.6609-0.4767*SIN(Sheet1!$K22-PI()/3))*COS(J$4))*((COS(J$4)-COS(Sheet1!$K22))/(SIN(Sheet1!$K22)-Sheet1!$K22*COS(Sheet1!$K22))))</f>
        <v>0.1619420223023752</v>
      </c>
      <c r="K7">
        <f>IF(PI()/24*((0.409+0.5016*SIN(Sheet1!$K22-PI()/3))+(0.6609-0.4767*SIN(Sheet1!T$21-PI()/3))*COS(K$4))*((COS(K$4)-COS(Sheet1!$K22))/(SIN(Sheet1!$K22)-Sheet1!$K22*COS(Sheet1!$K22)))&lt;0,0,PI()/24*((0.409+0.5016*SIN(Sheet1!$K22-PI()/3))+(0.6609-0.4767*SIN(Sheet1!$K22-PI()/3))*COS(K$4))*((COS(K$4)-COS(Sheet1!$K22))/(SIN(Sheet1!$K22)-Sheet1!$K22*COS(Sheet1!$K22))))</f>
        <v>0.15233638445861081</v>
      </c>
      <c r="L7">
        <f>IF(PI()/24*((0.409+0.5016*SIN(Sheet1!$K22-PI()/3))+(0.6609-0.4767*SIN(Sheet1!U$21-PI()/3))*COS(L$4))*((COS(L$4)-COS(Sheet1!$K22))/(SIN(Sheet1!$K22)-Sheet1!$K22*COS(Sheet1!$K22)))&lt;0,0,PI()/24*((0.409+0.5016*SIN(Sheet1!$K22-PI()/3))+(0.6609-0.4767*SIN(Sheet1!$K22-PI()/3))*COS(L$4))*((COS(L$4)-COS(Sheet1!$K22))/(SIN(Sheet1!$K22)-Sheet1!$K22*COS(Sheet1!$K22))))</f>
        <v>0.12551017758751429</v>
      </c>
      <c r="M7">
        <f>IF(PI()/24*((0.409+0.5016*SIN(Sheet1!$K22-PI()/3))+(0.6609-0.4767*SIN(Sheet1!V$21-PI()/3))*COS(M$4))*((COS(M$4)-COS(Sheet1!$K22))/(SIN(Sheet1!$K22)-Sheet1!$K22*COS(Sheet1!$K22)))&lt;0,0,PI()/24*((0.409+0.5016*SIN(Sheet1!$K22-PI()/3))+(0.6609-0.4767*SIN(Sheet1!$K22-PI()/3))*COS(M$4))*((COS(M$4)-COS(Sheet1!$K22))/(SIN(Sheet1!$K22)-Sheet1!$K22*COS(Sheet1!$K22))))</f>
        <v>8.694185183601201E-2</v>
      </c>
      <c r="N7">
        <f>IF(PI()/24*((0.409+0.5016*SIN(Sheet1!$K22-PI()/3))+(0.6609-0.4767*SIN(Sheet1!W$21-PI()/3))*COS(N$4))*((COS(N$4)-COS(Sheet1!$K22))/(SIN(Sheet1!$K22)-Sheet1!$K22*COS(Sheet1!$K22)))&lt;0,0,PI()/24*((0.409+0.5016*SIN(Sheet1!$K22-PI()/3))+(0.6609-0.4767*SIN(Sheet1!$K22-PI()/3))*COS(N$4))*((COS(N$4)-COS(Sheet1!$K22))/(SIN(Sheet1!$K22)-Sheet1!$K22*COS(Sheet1!$K22))))</f>
        <v>4.4246161663172398E-2</v>
      </c>
      <c r="O7">
        <f>IF(PI()/24*((0.409+0.5016*SIN(Sheet1!$K22-PI()/3))+(0.6609-0.4767*SIN(Sheet1!X$21-PI()/3))*COS(O$4))*((COS(O$4)-COS(Sheet1!$K22))/(SIN(Sheet1!$K22)-Sheet1!$K22*COS(Sheet1!$K22)))&lt;0,0,PI()/24*((0.409+0.5016*SIN(Sheet1!$K22-PI()/3))+(0.6609-0.4767*SIN(Sheet1!$K22-PI()/3))*COS(O$4))*((COS(O$4)-COS(Sheet1!$K22))/(SIN(Sheet1!$K22)-Sheet1!$K22*COS(Sheet1!$K22))))</f>
        <v>5.3191345925856946E-3</v>
      </c>
      <c r="P7">
        <f>IF(PI()/24*((0.409+0.5016*SIN(Sheet1!$K22-PI()/3))+(0.6609-0.4767*SIN(Sheet1!Y$21-PI()/3))*COS(P$4))*((COS(P$4)-COS(Sheet1!$K22))/(SIN(Sheet1!$K22)-Sheet1!$K22*COS(Sheet1!$K22)))&lt;0,0,PI()/24*((0.409+0.5016*SIN(Sheet1!$K22-PI()/3))+(0.6609-0.4767*SIN(Sheet1!$K22-PI()/3))*COS(P$4))*((COS(P$4)-COS(Sheet1!$K22))/(SIN(Sheet1!$K22)-Sheet1!$K22*COS(Sheet1!$K22))))</f>
        <v>0</v>
      </c>
      <c r="Q7">
        <f>IF(PI()/24*((0.409+0.5016*SIN(Sheet1!$K22-PI()/3))+(0.6609-0.4767*SIN(Sheet1!Z$21-PI()/3))*COS(Q$4))*((COS(Q$4)-COS(Sheet1!$K22))/(SIN(Sheet1!$K22)-Sheet1!$K22*COS(Sheet1!$K22)))&lt;0,0,PI()/24*((0.409+0.5016*SIN(Sheet1!$K22-PI()/3))+(0.6609-0.4767*SIN(Sheet1!$K22-PI()/3))*COS(Q$4))*((COS(Q$4)-COS(Sheet1!$K22))/(SIN(Sheet1!$K22)-Sheet1!$K22*COS(Sheet1!$K22))))</f>
        <v>0</v>
      </c>
      <c r="R7">
        <f>IF(PI()/24*((0.409+0.5016*SIN(Sheet1!$K22-PI()/3))+(0.6609-0.4767*SIN(Sheet1!AA$21-PI()/3))*COS(R$4))*((COS(R$4)-COS(Sheet1!$K22))/(SIN(Sheet1!$K22)-Sheet1!$K22*COS(Sheet1!$K22)))&lt;0,0,PI()/24*((0.409+0.5016*SIN(Sheet1!$K22-PI()/3))+(0.6609-0.4767*SIN(Sheet1!$K22-PI()/3))*COS(R$4))*((COS(R$4)-COS(Sheet1!$K22))/(SIN(Sheet1!$K22)-Sheet1!$K22*COS(Sheet1!$K22))))</f>
        <v>0</v>
      </c>
      <c r="T7" s="27">
        <f t="shared" ref="T7:T17" si="34">SUM(B7:R7)</f>
        <v>0.99064944257816556</v>
      </c>
      <c r="V7" s="37" t="s">
        <v>99</v>
      </c>
      <c r="W7">
        <f>B7*Sheet2!$D6</f>
        <v>0</v>
      </c>
      <c r="X7">
        <f>C7*Sheet2!$D6</f>
        <v>0</v>
      </c>
      <c r="Y7">
        <f>D7*Sheet2!$D6</f>
        <v>0</v>
      </c>
      <c r="Z7">
        <f>E7*Sheet2!$D6</f>
        <v>13.125439531456434</v>
      </c>
      <c r="AA7">
        <f>F7*Sheet2!$D6</f>
        <v>109.18135446666814</v>
      </c>
      <c r="AB7">
        <f>G7*Sheet2!$D6</f>
        <v>214.53678209554266</v>
      </c>
      <c r="AC7">
        <f>H7*Sheet2!$D6</f>
        <v>309.70756949890756</v>
      </c>
      <c r="AD7">
        <f>I7*Sheet2!$D6</f>
        <v>375.9036301580449</v>
      </c>
      <c r="AE7">
        <f>J7*Sheet2!$D6</f>
        <v>399.60639918651407</v>
      </c>
      <c r="AF7">
        <f>K7*Sheet2!$D6</f>
        <v>375.9036301580449</v>
      </c>
      <c r="AG7">
        <f>L7*Sheet2!$D6</f>
        <v>309.70756949890756</v>
      </c>
      <c r="AH7">
        <f>M7*Sheet2!$D6</f>
        <v>214.53678209554266</v>
      </c>
      <c r="AI7">
        <f>N7*Sheet2!$D6</f>
        <v>109.18135446666814</v>
      </c>
      <c r="AJ7">
        <f>O7*Sheet2!$D6</f>
        <v>13.125439531456434</v>
      </c>
      <c r="AK7">
        <f>P7*Sheet2!$D6</f>
        <v>0</v>
      </c>
      <c r="AL7">
        <f>Q7*Sheet2!$D6</f>
        <v>0</v>
      </c>
      <c r="AM7">
        <f>R7*Sheet2!$D6</f>
        <v>0</v>
      </c>
      <c r="AO7" s="32">
        <f t="shared" ref="AO7:AO17" si="35">SUM(W7:AM7)</f>
        <v>2444.515950687753</v>
      </c>
      <c r="AP7" s="36">
        <f>AO7-Sheet2!D6</f>
        <v>-23.073335312246854</v>
      </c>
    </row>
    <row r="8" spans="1:42">
      <c r="A8" s="37" t="s">
        <v>100</v>
      </c>
      <c r="B8">
        <f>IF(PI()/24*((0.409+0.5016*SIN(Sheet1!$K23-PI()/3))+(0.6609-0.4767*SIN(Sheet1!K$21-PI()/3))*COS(B$4))*((COS(B$4)-COS(Sheet1!$K23))/(SIN(Sheet1!$K23)-Sheet1!$K23*COS(Sheet1!$K23)))&lt;0,0,PI()/24*((0.409+0.5016*SIN(Sheet1!$K23-PI()/3))+(0.6609-0.4767*SIN(Sheet1!$K23-PI()/3))*COS(B$4))*((COS(B$4)-COS(Sheet1!$K23))/(SIN(Sheet1!$K23)-Sheet1!$K23*COS(Sheet1!$K23))))</f>
        <v>0</v>
      </c>
      <c r="C8">
        <f>IF(PI()/24*((0.409+0.5016*SIN(Sheet1!$K23-PI()/3))+(0.6609-0.4767*SIN(Sheet1!L$21-PI()/3))*COS(C$4))*((COS(C$4)-COS(Sheet1!$K23))/(SIN(Sheet1!$K23)-Sheet1!$K23*COS(Sheet1!$K23)))&lt;0,0,PI()/24*((0.409+0.5016*SIN(Sheet1!$K23-PI()/3))+(0.6609-0.4767*SIN(Sheet1!$K23-PI()/3))*COS(C$4))*((COS(C$4)-COS(Sheet1!$K23))/(SIN(Sheet1!$K23)-Sheet1!$K23*COS(Sheet1!$K23))))</f>
        <v>0</v>
      </c>
      <c r="D8">
        <f>IF(PI()/24*((0.409+0.5016*SIN(Sheet1!$K23-PI()/3))+(0.6609-0.4767*SIN(Sheet1!M$21-PI()/3))*COS(D$4))*((COS(D$4)-COS(Sheet1!$K23))/(SIN(Sheet1!$K23)-Sheet1!$K23*COS(Sheet1!$K23)))&lt;0,0,PI()/24*((0.409+0.5016*SIN(Sheet1!$K23-PI()/3))+(0.6609-0.4767*SIN(Sheet1!$K23-PI()/3))*COS(D$4))*((COS(D$4)-COS(Sheet1!$K23))/(SIN(Sheet1!$K23)-Sheet1!$K23*COS(Sheet1!$K23))))</f>
        <v>0</v>
      </c>
      <c r="E8">
        <f>IF(PI()/24*((0.409+0.5016*SIN(Sheet1!$K23-PI()/3))+(0.6609-0.4767*SIN(Sheet1!N$21-PI()/3))*COS(E$4))*((COS(E$4)-COS(Sheet1!$K23))/(SIN(Sheet1!$K23)-Sheet1!$K23*COS(Sheet1!$K23)))&lt;0,0,PI()/24*((0.409+0.5016*SIN(Sheet1!$K23-PI()/3))+(0.6609-0.4767*SIN(Sheet1!$K23-PI()/3))*COS(E$4))*((COS(E$4)-COS(Sheet1!$K23))/(SIN(Sheet1!$K23)-Sheet1!$K23*COS(Sheet1!$K23))))</f>
        <v>2.3188952685681403E-2</v>
      </c>
      <c r="F8">
        <f>IF(PI()/24*((0.409+0.5016*SIN(Sheet1!$K23-PI()/3))+(0.6609-0.4767*SIN(Sheet1!O$21-PI()/3))*COS(F$4))*((COS(F$4)-COS(Sheet1!$K23))/(SIN(Sheet1!$K23)-Sheet1!$K23*COS(Sheet1!$K23)))&lt;0,0,PI()/24*((0.409+0.5016*SIN(Sheet1!$K23-PI()/3))+(0.6609-0.4767*SIN(Sheet1!$K23-PI()/3))*COS(F$4))*((COS(F$4)-COS(Sheet1!$K23))/(SIN(Sheet1!$K23)-Sheet1!$K23*COS(Sheet1!$K23))))</f>
        <v>5.5387959389812641E-2</v>
      </c>
      <c r="G8">
        <f>IF(PI()/24*((0.409+0.5016*SIN(Sheet1!$K23-PI()/3))+(0.6609-0.4767*SIN(Sheet1!P$21-PI()/3))*COS(G$4))*((COS(G$4)-COS(Sheet1!$K23))/(SIN(Sheet1!$K23)-Sheet1!$K23*COS(Sheet1!$K23)))&lt;0,0,PI()/24*((0.409+0.5016*SIN(Sheet1!$K23-PI()/3))+(0.6609-0.4767*SIN(Sheet1!$K23-PI()/3))*COS(G$4))*((COS(G$4)-COS(Sheet1!$K23))/(SIN(Sheet1!$K23)-Sheet1!$K23*COS(Sheet1!$K23))))</f>
        <v>8.8709362246076298E-2</v>
      </c>
      <c r="H8">
        <f>IF(PI()/24*((0.409+0.5016*SIN(Sheet1!$K23-PI()/3))+(0.6609-0.4767*SIN(Sheet1!Q$21-PI()/3))*COS(H$4))*((COS(H$4)-COS(Sheet1!$K23))/(SIN(Sheet1!$K23)-Sheet1!$K23*COS(Sheet1!$K23)))&lt;0,0,PI()/24*((0.409+0.5016*SIN(Sheet1!$K23-PI()/3))+(0.6609-0.4767*SIN(Sheet1!$K23-PI()/3))*COS(H$4))*((COS(H$4)-COS(Sheet1!$K23))/(SIN(Sheet1!$K23)-Sheet1!$K23*COS(Sheet1!$K23))))</f>
        <v>0.11783107441748114</v>
      </c>
      <c r="I8">
        <f>IF(PI()/24*((0.409+0.5016*SIN(Sheet1!$K23-PI()/3))+(0.6609-0.4767*SIN(Sheet1!R$21-PI()/3))*COS(I$4))*((COS(I$4)-COS(Sheet1!$K23))/(SIN(Sheet1!$K23)-Sheet1!$K23*COS(Sheet1!$K23)))&lt;0,0,PI()/24*((0.409+0.5016*SIN(Sheet1!$K23-PI()/3))+(0.6609-0.4767*SIN(Sheet1!$K23-PI()/3))*COS(I$4))*((COS(I$4)-COS(Sheet1!$K23))/(SIN(Sheet1!$K23)-Sheet1!$K23*COS(Sheet1!$K23))))</f>
        <v>0.13771721104689197</v>
      </c>
      <c r="J8">
        <f>IF(PI()/24*((0.409+0.5016*SIN(Sheet1!$K23-PI()/3))+(0.6609-0.4767*SIN(Sheet1!S$21-PI()/3))*COS(J$4))*((COS(J$4)-COS(Sheet1!$K23))/(SIN(Sheet1!$K23)-Sheet1!$K23*COS(Sheet1!$K23)))&lt;0,0,PI()/24*((0.409+0.5016*SIN(Sheet1!$K23-PI()/3))+(0.6609-0.4767*SIN(Sheet1!$K23-PI()/3))*COS(J$4))*((COS(J$4)-COS(Sheet1!$K23))/(SIN(Sheet1!$K23)-Sheet1!$K23*COS(Sheet1!$K23))))</f>
        <v>0.14477886672332368</v>
      </c>
      <c r="K8">
        <f>IF(PI()/24*((0.409+0.5016*SIN(Sheet1!$K23-PI()/3))+(0.6609-0.4767*SIN(Sheet1!T$21-PI()/3))*COS(K$4))*((COS(K$4)-COS(Sheet1!$K23))/(SIN(Sheet1!$K23)-Sheet1!$K23*COS(Sheet1!$K23)))&lt;0,0,PI()/24*((0.409+0.5016*SIN(Sheet1!$K23-PI()/3))+(0.6609-0.4767*SIN(Sheet1!$K23-PI()/3))*COS(K$4))*((COS(K$4)-COS(Sheet1!$K23))/(SIN(Sheet1!$K23)-Sheet1!$K23*COS(Sheet1!$K23))))</f>
        <v>0.13771721104689197</v>
      </c>
      <c r="L8">
        <f>IF(PI()/24*((0.409+0.5016*SIN(Sheet1!$K23-PI()/3))+(0.6609-0.4767*SIN(Sheet1!U$21-PI()/3))*COS(L$4))*((COS(L$4)-COS(Sheet1!$K23))/(SIN(Sheet1!$K23)-Sheet1!$K23*COS(Sheet1!$K23)))&lt;0,0,PI()/24*((0.409+0.5016*SIN(Sheet1!$K23-PI()/3))+(0.6609-0.4767*SIN(Sheet1!$K23-PI()/3))*COS(L$4))*((COS(L$4)-COS(Sheet1!$K23))/(SIN(Sheet1!$K23)-Sheet1!$K23*COS(Sheet1!$K23))))</f>
        <v>0.11783107441748114</v>
      </c>
      <c r="M8">
        <f>IF(PI()/24*((0.409+0.5016*SIN(Sheet1!$K23-PI()/3))+(0.6609-0.4767*SIN(Sheet1!V$21-PI()/3))*COS(M$4))*((COS(M$4)-COS(Sheet1!$K23))/(SIN(Sheet1!$K23)-Sheet1!$K23*COS(Sheet1!$K23)))&lt;0,0,PI()/24*((0.409+0.5016*SIN(Sheet1!$K23-PI()/3))+(0.6609-0.4767*SIN(Sheet1!$K23-PI()/3))*COS(M$4))*((COS(M$4)-COS(Sheet1!$K23))/(SIN(Sheet1!$K23)-Sheet1!$K23*COS(Sheet1!$K23))))</f>
        <v>8.8709362246076298E-2</v>
      </c>
      <c r="N8">
        <f>IF(PI()/24*((0.409+0.5016*SIN(Sheet1!$K23-PI()/3))+(0.6609-0.4767*SIN(Sheet1!W$21-PI()/3))*COS(N$4))*((COS(N$4)-COS(Sheet1!$K23))/(SIN(Sheet1!$K23)-Sheet1!$K23*COS(Sheet1!$K23)))&lt;0,0,PI()/24*((0.409+0.5016*SIN(Sheet1!$K23-PI()/3))+(0.6609-0.4767*SIN(Sheet1!$K23-PI()/3))*COS(N$4))*((COS(N$4)-COS(Sheet1!$K23))/(SIN(Sheet1!$K23)-Sheet1!$K23*COS(Sheet1!$K23))))</f>
        <v>5.5387959389812641E-2</v>
      </c>
      <c r="O8">
        <f>IF(PI()/24*((0.409+0.5016*SIN(Sheet1!$K23-PI()/3))+(0.6609-0.4767*SIN(Sheet1!X$21-PI()/3))*COS(O$4))*((COS(O$4)-COS(Sheet1!$K23))/(SIN(Sheet1!$K23)-Sheet1!$K23*COS(Sheet1!$K23)))&lt;0,0,PI()/24*((0.409+0.5016*SIN(Sheet1!$K23-PI()/3))+(0.6609-0.4767*SIN(Sheet1!$K23-PI()/3))*COS(O$4))*((COS(O$4)-COS(Sheet1!$K23))/(SIN(Sheet1!$K23)-Sheet1!$K23*COS(Sheet1!$K23))))</f>
        <v>2.3188952685681403E-2</v>
      </c>
      <c r="P8">
        <f>IF(PI()/24*((0.409+0.5016*SIN(Sheet1!$K23-PI()/3))+(0.6609-0.4767*SIN(Sheet1!Y$21-PI()/3))*COS(P$4))*((COS(P$4)-COS(Sheet1!$K23))/(SIN(Sheet1!$K23)-Sheet1!$K23*COS(Sheet1!$K23)))&lt;0,0,PI()/24*((0.409+0.5016*SIN(Sheet1!$K23-PI()/3))+(0.6609-0.4767*SIN(Sheet1!$K23-PI()/3))*COS(P$4))*((COS(P$4)-COS(Sheet1!$K23))/(SIN(Sheet1!$K23)-Sheet1!$K23*COS(Sheet1!$K23))))</f>
        <v>0</v>
      </c>
      <c r="Q8">
        <f>IF(PI()/24*((0.409+0.5016*SIN(Sheet1!$K23-PI()/3))+(0.6609-0.4767*SIN(Sheet1!Z$21-PI()/3))*COS(Q$4))*((COS(Q$4)-COS(Sheet1!$K23))/(SIN(Sheet1!$K23)-Sheet1!$K23*COS(Sheet1!$K23)))&lt;0,0,PI()/24*((0.409+0.5016*SIN(Sheet1!$K23-PI()/3))+(0.6609-0.4767*SIN(Sheet1!$K23-PI()/3))*COS(Q$4))*((COS(Q$4)-COS(Sheet1!$K23))/(SIN(Sheet1!$K23)-Sheet1!$K23*COS(Sheet1!$K23))))</f>
        <v>0</v>
      </c>
      <c r="R8">
        <f>IF(PI()/24*((0.409+0.5016*SIN(Sheet1!$K23-PI()/3))+(0.6609-0.4767*SIN(Sheet1!AA$21-PI()/3))*COS(R$4))*((COS(R$4)-COS(Sheet1!$K23))/(SIN(Sheet1!$K23)-Sheet1!$K23*COS(Sheet1!$K23)))&lt;0,0,PI()/24*((0.409+0.5016*SIN(Sheet1!$K23-PI()/3))+(0.6609-0.4767*SIN(Sheet1!$K23-PI()/3))*COS(R$4))*((COS(R$4)-COS(Sheet1!$K23))/(SIN(Sheet1!$K23)-Sheet1!$K23*COS(Sheet1!$K23))))</f>
        <v>0</v>
      </c>
      <c r="T8" s="27">
        <f t="shared" si="34"/>
        <v>0.99044798629521069</v>
      </c>
      <c r="V8" s="37" t="s">
        <v>100</v>
      </c>
      <c r="W8">
        <f>B8*Sheet2!$D7</f>
        <v>0</v>
      </c>
      <c r="X8">
        <f>C8*Sheet2!$D7</f>
        <v>0</v>
      </c>
      <c r="Y8">
        <f>D8*Sheet2!$D7</f>
        <v>0</v>
      </c>
      <c r="Z8">
        <f>E8*Sheet2!$D7</f>
        <v>76.36458732550966</v>
      </c>
      <c r="AA8">
        <f>F8*Sheet2!$D7</f>
        <v>182.40059044222602</v>
      </c>
      <c r="AB8">
        <f>G8*Sheet2!$D7</f>
        <v>292.13280701606226</v>
      </c>
      <c r="AC8">
        <f>H8*Sheet2!$D7</f>
        <v>388.03483253335889</v>
      </c>
      <c r="AD8">
        <f>I8*Sheet2!$D7</f>
        <v>453.52276714548805</v>
      </c>
      <c r="AE8">
        <f>J8*Sheet2!$D7</f>
        <v>476.77782436497733</v>
      </c>
      <c r="AF8">
        <f>K8*Sheet2!$D7</f>
        <v>453.52276714548805</v>
      </c>
      <c r="AG8">
        <f>L8*Sheet2!$D7</f>
        <v>388.03483253335889</v>
      </c>
      <c r="AH8">
        <f>M8*Sheet2!$D7</f>
        <v>292.13280701606226</v>
      </c>
      <c r="AI8">
        <f>N8*Sheet2!$D7</f>
        <v>182.40059044222602</v>
      </c>
      <c r="AJ8">
        <f>O8*Sheet2!$D7</f>
        <v>76.36458732550966</v>
      </c>
      <c r="AK8">
        <f>P8*Sheet2!$D7</f>
        <v>0</v>
      </c>
      <c r="AL8">
        <f>Q8*Sheet2!$D7</f>
        <v>0</v>
      </c>
      <c r="AM8">
        <f>R8*Sheet2!$D7</f>
        <v>0</v>
      </c>
      <c r="AO8" s="32">
        <f t="shared" si="35"/>
        <v>3261.6889932902668</v>
      </c>
      <c r="AP8" s="36">
        <f>AO8-Sheet2!D7</f>
        <v>-31.456167709733108</v>
      </c>
    </row>
    <row r="9" spans="1:42">
      <c r="A9" s="37" t="s">
        <v>101</v>
      </c>
      <c r="B9">
        <f>IF(PI()/24*((0.409+0.5016*SIN(Sheet1!$K24-PI()/3))+(0.6609-0.4767*SIN(Sheet1!K$21-PI()/3))*COS(B$4))*((COS(B$4)-COS(Sheet1!$K24))/(SIN(Sheet1!$K24)-Sheet1!$K24*COS(Sheet1!$K24)))&lt;0,0,PI()/24*((0.409+0.5016*SIN(Sheet1!$K24-PI()/3))+(0.6609-0.4767*SIN(Sheet1!$K24-PI()/3))*COS(B$4))*((COS(B$4)-COS(Sheet1!$K24))/(SIN(Sheet1!$K24)-Sheet1!$K24*COS(Sheet1!$K24))))</f>
        <v>0</v>
      </c>
      <c r="C9">
        <f>IF(PI()/24*((0.409+0.5016*SIN(Sheet1!$K24-PI()/3))+(0.6609-0.4767*SIN(Sheet1!L$21-PI()/3))*COS(C$4))*((COS(C$4)-COS(Sheet1!$K24))/(SIN(Sheet1!$K24)-Sheet1!$K24*COS(Sheet1!$K24)))&lt;0,0,PI()/24*((0.409+0.5016*SIN(Sheet1!$K24-PI()/3))+(0.6609-0.4767*SIN(Sheet1!$K24-PI()/3))*COS(C$4))*((COS(C$4)-COS(Sheet1!$K24))/(SIN(Sheet1!$K24)-Sheet1!$K24*COS(Sheet1!$K24))))</f>
        <v>0</v>
      </c>
      <c r="D9">
        <f>IF(PI()/24*((0.409+0.5016*SIN(Sheet1!$K24-PI()/3))+(0.6609-0.4767*SIN(Sheet1!M$21-PI()/3))*COS(D$4))*((COS(D$4)-COS(Sheet1!$K24))/(SIN(Sheet1!$K24)-Sheet1!$K24*COS(Sheet1!$K24)))&lt;0,0,PI()/24*((0.409+0.5016*SIN(Sheet1!$K24-PI()/3))+(0.6609-0.4767*SIN(Sheet1!$K24-PI()/3))*COS(D$4))*((COS(D$4)-COS(Sheet1!$K24))/(SIN(Sheet1!$K24)-Sheet1!$K24*COS(Sheet1!$K24))))</f>
        <v>1.1685243738449778E-2</v>
      </c>
      <c r="E9">
        <f>IF(PI()/24*((0.409+0.5016*SIN(Sheet1!$K24-PI()/3))+(0.6609-0.4767*SIN(Sheet1!N$21-PI()/3))*COS(E$4))*((COS(E$4)-COS(Sheet1!$K24))/(SIN(Sheet1!$K24)-Sheet1!$K24*COS(Sheet1!$K24)))&lt;0,0,PI()/24*((0.409+0.5016*SIN(Sheet1!$K24-PI()/3))+(0.6609-0.4767*SIN(Sheet1!$K24-PI()/3))*COS(E$4))*((COS(E$4)-COS(Sheet1!$K24))/(SIN(Sheet1!$K24)-Sheet1!$K24*COS(Sheet1!$K24))))</f>
        <v>3.5264910390399584E-2</v>
      </c>
      <c r="F9">
        <f>IF(PI()/24*((0.409+0.5016*SIN(Sheet1!$K24-PI()/3))+(0.6609-0.4767*SIN(Sheet1!O$21-PI()/3))*COS(F$4))*((COS(F$4)-COS(Sheet1!$K24))/(SIN(Sheet1!$K24)-Sheet1!$K24*COS(Sheet1!$K24)))&lt;0,0,PI()/24*((0.409+0.5016*SIN(Sheet1!$K24-PI()/3))+(0.6609-0.4767*SIN(Sheet1!$K24-PI()/3))*COS(F$4))*((COS(F$4)-COS(Sheet1!$K24))/(SIN(Sheet1!$K24)-Sheet1!$K24*COS(Sheet1!$K24))))</f>
        <v>6.1784728919916758E-2</v>
      </c>
      <c r="G9">
        <f>IF(PI()/24*((0.409+0.5016*SIN(Sheet1!$K24-PI()/3))+(0.6609-0.4767*SIN(Sheet1!P$21-PI()/3))*COS(G$4))*((COS(G$4)-COS(Sheet1!$K24))/(SIN(Sheet1!$K24)-Sheet1!$K24*COS(Sheet1!$K24)))&lt;0,0,PI()/24*((0.409+0.5016*SIN(Sheet1!$K24-PI()/3))+(0.6609-0.4767*SIN(Sheet1!$K24-PI()/3))*COS(G$4))*((COS(G$4)-COS(Sheet1!$K24))/(SIN(Sheet1!$K24)-Sheet1!$K24*COS(Sheet1!$K24))))</f>
        <v>8.8058631375459773E-2</v>
      </c>
      <c r="H9">
        <f>IF(PI()/24*((0.409+0.5016*SIN(Sheet1!$K24-PI()/3))+(0.6609-0.4767*SIN(Sheet1!Q$21-PI()/3))*COS(H$4))*((COS(H$4)-COS(Sheet1!$K24))/(SIN(Sheet1!$K24)-Sheet1!$K24*COS(Sheet1!$K24)))&lt;0,0,PI()/24*((0.409+0.5016*SIN(Sheet1!$K24-PI()/3))+(0.6609-0.4767*SIN(Sheet1!$K24-PI()/3))*COS(H$4))*((COS(H$4)-COS(Sheet1!$K24))/(SIN(Sheet1!$K24)-Sheet1!$K24*COS(Sheet1!$K24))))</f>
        <v>0.11041263782414026</v>
      </c>
      <c r="I9">
        <f>IF(PI()/24*((0.409+0.5016*SIN(Sheet1!$K24-PI()/3))+(0.6609-0.4767*SIN(Sheet1!R$21-PI()/3))*COS(I$4))*((COS(I$4)-COS(Sheet1!$K24))/(SIN(Sheet1!$K24)-Sheet1!$K24*COS(Sheet1!$K24)))&lt;0,0,PI()/24*((0.409+0.5016*SIN(Sheet1!$K24-PI()/3))+(0.6609-0.4767*SIN(Sheet1!$K24-PI()/3))*COS(I$4))*((COS(I$4)-COS(Sheet1!$K24))/(SIN(Sheet1!$K24)-Sheet1!$K24*COS(Sheet1!$K24))))</f>
        <v>0.12543990276800299</v>
      </c>
      <c r="J9">
        <f>IF(PI()/24*((0.409+0.5016*SIN(Sheet1!$K24-PI()/3))+(0.6609-0.4767*SIN(Sheet1!S$21-PI()/3))*COS(J$4))*((COS(J$4)-COS(Sheet1!$K24))/(SIN(Sheet1!$K24)-Sheet1!$K24*COS(Sheet1!$K24)))&lt;0,0,PI()/24*((0.409+0.5016*SIN(Sheet1!$K24-PI()/3))+(0.6609-0.4767*SIN(Sheet1!$K24-PI()/3))*COS(J$4))*((COS(J$4)-COS(Sheet1!$K24))/(SIN(Sheet1!$K24)-Sheet1!$K24*COS(Sheet1!$K24))))</f>
        <v>0.13073755679002602</v>
      </c>
      <c r="K9">
        <f>IF(PI()/24*((0.409+0.5016*SIN(Sheet1!$K24-PI()/3))+(0.6609-0.4767*SIN(Sheet1!T$21-PI()/3))*COS(K$4))*((COS(K$4)-COS(Sheet1!$K24))/(SIN(Sheet1!$K24)-Sheet1!$K24*COS(Sheet1!$K24)))&lt;0,0,PI()/24*((0.409+0.5016*SIN(Sheet1!$K24-PI()/3))+(0.6609-0.4767*SIN(Sheet1!$K24-PI()/3))*COS(K$4))*((COS(K$4)-COS(Sheet1!$K24))/(SIN(Sheet1!$K24)-Sheet1!$K24*COS(Sheet1!$K24))))</f>
        <v>0.12543990276800299</v>
      </c>
      <c r="L9">
        <f>IF(PI()/24*((0.409+0.5016*SIN(Sheet1!$K24-PI()/3))+(0.6609-0.4767*SIN(Sheet1!U$21-PI()/3))*COS(L$4))*((COS(L$4)-COS(Sheet1!$K24))/(SIN(Sheet1!$K24)-Sheet1!$K24*COS(Sheet1!$K24)))&lt;0,0,PI()/24*((0.409+0.5016*SIN(Sheet1!$K24-PI()/3))+(0.6609-0.4767*SIN(Sheet1!$K24-PI()/3))*COS(L$4))*((COS(L$4)-COS(Sheet1!$K24))/(SIN(Sheet1!$K24)-Sheet1!$K24*COS(Sheet1!$K24))))</f>
        <v>0.11041263782414026</v>
      </c>
      <c r="M9">
        <f>IF(PI()/24*((0.409+0.5016*SIN(Sheet1!$K24-PI()/3))+(0.6609-0.4767*SIN(Sheet1!V$21-PI()/3))*COS(M$4))*((COS(M$4)-COS(Sheet1!$K24))/(SIN(Sheet1!$K24)-Sheet1!$K24*COS(Sheet1!$K24)))&lt;0,0,PI()/24*((0.409+0.5016*SIN(Sheet1!$K24-PI()/3))+(0.6609-0.4767*SIN(Sheet1!$K24-PI()/3))*COS(M$4))*((COS(M$4)-COS(Sheet1!$K24))/(SIN(Sheet1!$K24)-Sheet1!$K24*COS(Sheet1!$K24))))</f>
        <v>8.8058631375459773E-2</v>
      </c>
      <c r="N9">
        <f>IF(PI()/24*((0.409+0.5016*SIN(Sheet1!$K24-PI()/3))+(0.6609-0.4767*SIN(Sheet1!W$21-PI()/3))*COS(N$4))*((COS(N$4)-COS(Sheet1!$K24))/(SIN(Sheet1!$K24)-Sheet1!$K24*COS(Sheet1!$K24)))&lt;0,0,PI()/24*((0.409+0.5016*SIN(Sheet1!$K24-PI()/3))+(0.6609-0.4767*SIN(Sheet1!$K24-PI()/3))*COS(N$4))*((COS(N$4)-COS(Sheet1!$K24))/(SIN(Sheet1!$K24)-Sheet1!$K24*COS(Sheet1!$K24))))</f>
        <v>6.1784728919916758E-2</v>
      </c>
      <c r="O9">
        <f>IF(PI()/24*((0.409+0.5016*SIN(Sheet1!$K24-PI()/3))+(0.6609-0.4767*SIN(Sheet1!X$21-PI()/3))*COS(O$4))*((COS(O$4)-COS(Sheet1!$K24))/(SIN(Sheet1!$K24)-Sheet1!$K24*COS(Sheet1!$K24)))&lt;0,0,PI()/24*((0.409+0.5016*SIN(Sheet1!$K24-PI()/3))+(0.6609-0.4767*SIN(Sheet1!$K24-PI()/3))*COS(O$4))*((COS(O$4)-COS(Sheet1!$K24))/(SIN(Sheet1!$K24)-Sheet1!$K24*COS(Sheet1!$K24))))</f>
        <v>3.5264910390399584E-2</v>
      </c>
      <c r="P9">
        <f>IF(PI()/24*((0.409+0.5016*SIN(Sheet1!$K24-PI()/3))+(0.6609-0.4767*SIN(Sheet1!Y$21-PI()/3))*COS(P$4))*((COS(P$4)-COS(Sheet1!$K24))/(SIN(Sheet1!$K24)-Sheet1!$K24*COS(Sheet1!$K24)))&lt;0,0,PI()/24*((0.409+0.5016*SIN(Sheet1!$K24-PI()/3))+(0.6609-0.4767*SIN(Sheet1!$K24-PI()/3))*COS(P$4))*((COS(P$4)-COS(Sheet1!$K24))/(SIN(Sheet1!$K24)-Sheet1!$K24*COS(Sheet1!$K24))))</f>
        <v>1.1685243738449778E-2</v>
      </c>
      <c r="Q9">
        <f>IF(PI()/24*((0.409+0.5016*SIN(Sheet1!$K24-PI()/3))+(0.6609-0.4767*SIN(Sheet1!Z$21-PI()/3))*COS(Q$4))*((COS(Q$4)-COS(Sheet1!$K24))/(SIN(Sheet1!$K24)-Sheet1!$K24*COS(Sheet1!$K24)))&lt;0,0,PI()/24*((0.409+0.5016*SIN(Sheet1!$K24-PI()/3))+(0.6609-0.4767*SIN(Sheet1!$K24-PI()/3))*COS(Q$4))*((COS(Q$4)-COS(Sheet1!$K24))/(SIN(Sheet1!$K24)-Sheet1!$K24*COS(Sheet1!$K24))))</f>
        <v>0</v>
      </c>
      <c r="R9">
        <f>IF(PI()/24*((0.409+0.5016*SIN(Sheet1!$K24-PI()/3))+(0.6609-0.4767*SIN(Sheet1!AA$21-PI()/3))*COS(R$4))*((COS(R$4)-COS(Sheet1!$K24))/(SIN(Sheet1!$K24)-Sheet1!$K24*COS(Sheet1!$K24)))&lt;0,0,PI()/24*((0.409+0.5016*SIN(Sheet1!$K24-PI()/3))+(0.6609-0.4767*SIN(Sheet1!$K24-PI()/3))*COS(R$4))*((COS(R$4)-COS(Sheet1!$K24))/(SIN(Sheet1!$K24)-Sheet1!$K24*COS(Sheet1!$K24))))</f>
        <v>0</v>
      </c>
      <c r="T9" s="27">
        <f t="shared" si="34"/>
        <v>0.99602966682276417</v>
      </c>
      <c r="V9" s="37" t="s">
        <v>101</v>
      </c>
      <c r="W9">
        <f>B9*Sheet2!$D8</f>
        <v>0</v>
      </c>
      <c r="X9">
        <f>C9*Sheet2!$D8</f>
        <v>0</v>
      </c>
      <c r="Y9">
        <f>D9*Sheet2!$D8</f>
        <v>60.591883861213162</v>
      </c>
      <c r="Z9">
        <f>E9*Sheet2!$D8</f>
        <v>182.860315332597</v>
      </c>
      <c r="AA9">
        <f>F9*Sheet2!$D8</f>
        <v>320.37441433881344</v>
      </c>
      <c r="AB9">
        <f>G9*Sheet2!$D8</f>
        <v>456.61335652953119</v>
      </c>
      <c r="AC9">
        <f>H9*Sheet2!$D8</f>
        <v>572.52633129397111</v>
      </c>
      <c r="AD9">
        <f>I9*Sheet2!$D8</f>
        <v>650.44770911120474</v>
      </c>
      <c r="AE9">
        <f>J9*Sheet2!$D8</f>
        <v>677.91781109830231</v>
      </c>
      <c r="AF9">
        <f>K9*Sheet2!$D8</f>
        <v>650.44770911120474</v>
      </c>
      <c r="AG9">
        <f>L9*Sheet2!$D8</f>
        <v>572.52633129397111</v>
      </c>
      <c r="AH9">
        <f>M9*Sheet2!$D8</f>
        <v>456.61335652953119</v>
      </c>
      <c r="AI9">
        <f>N9*Sheet2!$D8</f>
        <v>320.37441433881344</v>
      </c>
      <c r="AJ9">
        <f>O9*Sheet2!$D8</f>
        <v>182.860315332597</v>
      </c>
      <c r="AK9">
        <f>P9*Sheet2!$D8</f>
        <v>60.591883861213162</v>
      </c>
      <c r="AL9">
        <f>Q9*Sheet2!$D8</f>
        <v>0</v>
      </c>
      <c r="AM9">
        <f>R9*Sheet2!$D8</f>
        <v>0</v>
      </c>
      <c r="AO9" s="32">
        <f t="shared" si="35"/>
        <v>5164.7458320329633</v>
      </c>
      <c r="AP9" s="36">
        <f>AO9-Sheet2!D8</f>
        <v>-20.587500967036249</v>
      </c>
    </row>
    <row r="10" spans="1:42">
      <c r="A10" s="37" t="s">
        <v>102</v>
      </c>
      <c r="B10">
        <f>IF(PI()/24*((0.409+0.5016*SIN(Sheet1!$K25-PI()/3))+(0.6609-0.4767*SIN(Sheet1!K$21-PI()/3))*COS(B$4))*((COS(B$4)-COS(Sheet1!$K25))/(SIN(Sheet1!$K25)-Sheet1!$K25*COS(Sheet1!$K25)))&lt;0,0,PI()/24*((0.409+0.5016*SIN(Sheet1!$K25-PI()/3))+(0.6609-0.4767*SIN(Sheet1!$K25-PI()/3))*COS(B$4))*((COS(B$4)-COS(Sheet1!$K25))/(SIN(Sheet1!$K25)-Sheet1!$K25*COS(Sheet1!$K25))))</f>
        <v>0</v>
      </c>
      <c r="C10">
        <f>IF(PI()/24*((0.409+0.5016*SIN(Sheet1!$K25-PI()/3))+(0.6609-0.4767*SIN(Sheet1!L$21-PI()/3))*COS(C$4))*((COS(C$4)-COS(Sheet1!$K25))/(SIN(Sheet1!$K25)-Sheet1!$K25*COS(Sheet1!$K25)))&lt;0,0,PI()/24*((0.409+0.5016*SIN(Sheet1!$K25-PI()/3))+(0.6609-0.4767*SIN(Sheet1!$K25-PI()/3))*COS(C$4))*((COS(C$4)-COS(Sheet1!$K25))/(SIN(Sheet1!$K25)-Sheet1!$K25*COS(Sheet1!$K25))))</f>
        <v>3.3235904451482819E-3</v>
      </c>
      <c r="D10">
        <f>IF(PI()/24*((0.409+0.5016*SIN(Sheet1!$K25-PI()/3))+(0.6609-0.4767*SIN(Sheet1!M$21-PI()/3))*COS(D$4))*((COS(D$4)-COS(Sheet1!$K25))/(SIN(Sheet1!$K25)-Sheet1!$K25*COS(Sheet1!$K25)))&lt;0,0,PI()/24*((0.409+0.5016*SIN(Sheet1!$K25-PI()/3))+(0.6609-0.4767*SIN(Sheet1!$K25-PI()/3))*COS(D$4))*((COS(D$4)-COS(Sheet1!$K25))/(SIN(Sheet1!$K25)-Sheet1!$K25*COS(Sheet1!$K25))))</f>
        <v>2.0893949722213909E-2</v>
      </c>
      <c r="E10">
        <f>IF(PI()/24*((0.409+0.5016*SIN(Sheet1!$K25-PI()/3))+(0.6609-0.4767*SIN(Sheet1!N$21-PI()/3))*COS(E$4))*((COS(E$4)-COS(Sheet1!$K25))/(SIN(Sheet1!$K25)-Sheet1!$K25*COS(Sheet1!$K25)))&lt;0,0,PI()/24*((0.409+0.5016*SIN(Sheet1!$K25-PI()/3))+(0.6609-0.4767*SIN(Sheet1!$K25-PI()/3))*COS(E$4))*((COS(E$4)-COS(Sheet1!$K25))/(SIN(Sheet1!$K25)-Sheet1!$K25*COS(Sheet1!$K25))))</f>
        <v>4.1927179185617051E-2</v>
      </c>
      <c r="F10">
        <f>IF(PI()/24*((0.409+0.5016*SIN(Sheet1!$K25-PI()/3))+(0.6609-0.4767*SIN(Sheet1!O$21-PI()/3))*COS(F$4))*((COS(F$4)-COS(Sheet1!$K25))/(SIN(Sheet1!$K25)-Sheet1!$K25*COS(Sheet1!$K25)))&lt;0,0,PI()/24*((0.409+0.5016*SIN(Sheet1!$K25-PI()/3))+(0.6609-0.4767*SIN(Sheet1!$K25-PI()/3))*COS(F$4))*((COS(F$4)-COS(Sheet1!$K25))/(SIN(Sheet1!$K25)-Sheet1!$K25*COS(Sheet1!$K25))))</f>
        <v>6.4643956811788181E-2</v>
      </c>
      <c r="G10">
        <f>IF(PI()/24*((0.409+0.5016*SIN(Sheet1!$K25-PI()/3))+(0.6609-0.4767*SIN(Sheet1!P$21-PI()/3))*COS(G$4))*((COS(G$4)-COS(Sheet1!$K25))/(SIN(Sheet1!$K25)-Sheet1!$K25*COS(Sheet1!$K25)))&lt;0,0,PI()/24*((0.409+0.5016*SIN(Sheet1!$K25-PI()/3))+(0.6609-0.4767*SIN(Sheet1!$K25-PI()/3))*COS(G$4))*((COS(G$4)-COS(Sheet1!$K25))/(SIN(Sheet1!$K25)-Sheet1!$K25*COS(Sheet1!$K25))))</f>
        <v>8.655104009436837E-2</v>
      </c>
      <c r="H10">
        <f>IF(PI()/24*((0.409+0.5016*SIN(Sheet1!$K25-PI()/3))+(0.6609-0.4767*SIN(Sheet1!Q$21-PI()/3))*COS(H$4))*((COS(H$4)-COS(Sheet1!$K25))/(SIN(Sheet1!$K25)-Sheet1!$K25*COS(Sheet1!$K25)))&lt;0,0,PI()/24*((0.409+0.5016*SIN(Sheet1!$K25-PI()/3))+(0.6609-0.4767*SIN(Sheet1!$K25-PI()/3))*COS(H$4))*((COS(H$4)-COS(Sheet1!$K25))/(SIN(Sheet1!$K25)-Sheet1!$K25*COS(Sheet1!$K25))))</f>
        <v>0.10486442366373752</v>
      </c>
      <c r="I10">
        <f>IF(PI()/24*((0.409+0.5016*SIN(Sheet1!$K25-PI()/3))+(0.6609-0.4767*SIN(Sheet1!R$21-PI()/3))*COS(I$4))*((COS(I$4)-COS(Sheet1!$K25))/(SIN(Sheet1!$K25)-Sheet1!$K25*COS(Sheet1!$K25)))&lt;0,0,PI()/24*((0.409+0.5016*SIN(Sheet1!$K25-PI()/3))+(0.6609-0.4767*SIN(Sheet1!$K25-PI()/3))*COS(I$4))*((COS(I$4)-COS(Sheet1!$K25))/(SIN(Sheet1!$K25)-Sheet1!$K25*COS(Sheet1!$K25))))</f>
        <v>0.11704500684686119</v>
      </c>
      <c r="J10">
        <f>IF(PI()/24*((0.409+0.5016*SIN(Sheet1!$K25-PI()/3))+(0.6609-0.4767*SIN(Sheet1!S$21-PI()/3))*COS(J$4))*((COS(J$4)-COS(Sheet1!$K25))/(SIN(Sheet1!$K25)-Sheet1!$K25*COS(Sheet1!$K25)))&lt;0,0,PI()/24*((0.409+0.5016*SIN(Sheet1!$K25-PI()/3))+(0.6609-0.4767*SIN(Sheet1!$K25-PI()/3))*COS(J$4))*((COS(J$4)-COS(Sheet1!$K25))/(SIN(Sheet1!$K25)-Sheet1!$K25*COS(Sheet1!$K25))))</f>
        <v>0.12131757137678964</v>
      </c>
      <c r="K10">
        <f>IF(PI()/24*((0.409+0.5016*SIN(Sheet1!$K25-PI()/3))+(0.6609-0.4767*SIN(Sheet1!T$21-PI()/3))*COS(K$4))*((COS(K$4)-COS(Sheet1!$K25))/(SIN(Sheet1!$K25)-Sheet1!$K25*COS(Sheet1!$K25)))&lt;0,0,PI()/24*((0.409+0.5016*SIN(Sheet1!$K25-PI()/3))+(0.6609-0.4767*SIN(Sheet1!$K25-PI()/3))*COS(K$4))*((COS(K$4)-COS(Sheet1!$K25))/(SIN(Sheet1!$K25)-Sheet1!$K25*COS(Sheet1!$K25))))</f>
        <v>0.11704500684686119</v>
      </c>
      <c r="L10">
        <f>IF(PI()/24*((0.409+0.5016*SIN(Sheet1!$K25-PI()/3))+(0.6609-0.4767*SIN(Sheet1!U$21-PI()/3))*COS(L$4))*((COS(L$4)-COS(Sheet1!$K25))/(SIN(Sheet1!$K25)-Sheet1!$K25*COS(Sheet1!$K25)))&lt;0,0,PI()/24*((0.409+0.5016*SIN(Sheet1!$K25-PI()/3))+(0.6609-0.4767*SIN(Sheet1!$K25-PI()/3))*COS(L$4))*((COS(L$4)-COS(Sheet1!$K25))/(SIN(Sheet1!$K25)-Sheet1!$K25*COS(Sheet1!$K25))))</f>
        <v>0.10486442366373752</v>
      </c>
      <c r="M10">
        <f>IF(PI()/24*((0.409+0.5016*SIN(Sheet1!$K25-PI()/3))+(0.6609-0.4767*SIN(Sheet1!V$21-PI()/3))*COS(M$4))*((COS(M$4)-COS(Sheet1!$K25))/(SIN(Sheet1!$K25)-Sheet1!$K25*COS(Sheet1!$K25)))&lt;0,0,PI()/24*((0.409+0.5016*SIN(Sheet1!$K25-PI()/3))+(0.6609-0.4767*SIN(Sheet1!$K25-PI()/3))*COS(M$4))*((COS(M$4)-COS(Sheet1!$K25))/(SIN(Sheet1!$K25)-Sheet1!$K25*COS(Sheet1!$K25))))</f>
        <v>8.655104009436837E-2</v>
      </c>
      <c r="N10">
        <f>IF(PI()/24*((0.409+0.5016*SIN(Sheet1!$K25-PI()/3))+(0.6609-0.4767*SIN(Sheet1!W$21-PI()/3))*COS(N$4))*((COS(N$4)-COS(Sheet1!$K25))/(SIN(Sheet1!$K25)-Sheet1!$K25*COS(Sheet1!$K25)))&lt;0,0,PI()/24*((0.409+0.5016*SIN(Sheet1!$K25-PI()/3))+(0.6609-0.4767*SIN(Sheet1!$K25-PI()/3))*COS(N$4))*((COS(N$4)-COS(Sheet1!$K25))/(SIN(Sheet1!$K25)-Sheet1!$K25*COS(Sheet1!$K25))))</f>
        <v>6.4643956811788181E-2</v>
      </c>
      <c r="O10">
        <f>IF(PI()/24*((0.409+0.5016*SIN(Sheet1!$K25-PI()/3))+(0.6609-0.4767*SIN(Sheet1!X$21-PI()/3))*COS(O$4))*((COS(O$4)-COS(Sheet1!$K25))/(SIN(Sheet1!$K25)-Sheet1!$K25*COS(Sheet1!$K25)))&lt;0,0,PI()/24*((0.409+0.5016*SIN(Sheet1!$K25-PI()/3))+(0.6609-0.4767*SIN(Sheet1!$K25-PI()/3))*COS(O$4))*((COS(O$4)-COS(Sheet1!$K25))/(SIN(Sheet1!$K25)-Sheet1!$K25*COS(Sheet1!$K25))))</f>
        <v>4.1927179185617051E-2</v>
      </c>
      <c r="P10">
        <f>IF(PI()/24*((0.409+0.5016*SIN(Sheet1!$K25-PI()/3))+(0.6609-0.4767*SIN(Sheet1!Y$21-PI()/3))*COS(P$4))*((COS(P$4)-COS(Sheet1!$K25))/(SIN(Sheet1!$K25)-Sheet1!$K25*COS(Sheet1!$K25)))&lt;0,0,PI()/24*((0.409+0.5016*SIN(Sheet1!$K25-PI()/3))+(0.6609-0.4767*SIN(Sheet1!$K25-PI()/3))*COS(P$4))*((COS(P$4)-COS(Sheet1!$K25))/(SIN(Sheet1!$K25)-Sheet1!$K25*COS(Sheet1!$K25))))</f>
        <v>2.0893949722213909E-2</v>
      </c>
      <c r="Q10">
        <f>IF(PI()/24*((0.409+0.5016*SIN(Sheet1!$K25-PI()/3))+(0.6609-0.4767*SIN(Sheet1!Z$21-PI()/3))*COS(Q$4))*((COS(Q$4)-COS(Sheet1!$K25))/(SIN(Sheet1!$K25)-Sheet1!$K25*COS(Sheet1!$K25)))&lt;0,0,PI()/24*((0.409+0.5016*SIN(Sheet1!$K25-PI()/3))+(0.6609-0.4767*SIN(Sheet1!$K25-PI()/3))*COS(Q$4))*((COS(Q$4)-COS(Sheet1!$K25))/(SIN(Sheet1!$K25)-Sheet1!$K25*COS(Sheet1!$K25))))</f>
        <v>3.3235904451482819E-3</v>
      </c>
      <c r="R10">
        <f>IF(PI()/24*((0.409+0.5016*SIN(Sheet1!$K25-PI()/3))+(0.6609-0.4767*SIN(Sheet1!AA$21-PI()/3))*COS(R$4))*((COS(R$4)-COS(Sheet1!$K25))/(SIN(Sheet1!$K25)-Sheet1!$K25*COS(Sheet1!$K25)))&lt;0,0,PI()/24*((0.409+0.5016*SIN(Sheet1!$K25-PI()/3))+(0.6609-0.4767*SIN(Sheet1!$K25-PI()/3))*COS(R$4))*((COS(R$4)-COS(Sheet1!$K25))/(SIN(Sheet1!$K25)-Sheet1!$K25*COS(Sheet1!$K25))))</f>
        <v>0</v>
      </c>
      <c r="T10" s="27">
        <f t="shared" si="34"/>
        <v>0.99981586491625851</v>
      </c>
      <c r="V10" s="37" t="s">
        <v>102</v>
      </c>
      <c r="W10">
        <f>B10*Sheet2!$D9</f>
        <v>0</v>
      </c>
      <c r="X10">
        <f>C10*Sheet2!$D9</f>
        <v>21.893884026462857</v>
      </c>
      <c r="Y10">
        <f>D10*Sheet2!$D9</f>
        <v>137.63720880250878</v>
      </c>
      <c r="Z10">
        <f>E10*Sheet2!$D9</f>
        <v>276.19191166788693</v>
      </c>
      <c r="AA10">
        <f>F10*Sheet2!$D9</f>
        <v>425.83685228575757</v>
      </c>
      <c r="AB10">
        <f>G10*Sheet2!$D9</f>
        <v>570.14799671302319</v>
      </c>
      <c r="AC10">
        <f>H10*Sheet2!$D9</f>
        <v>690.78593409342454</v>
      </c>
      <c r="AD10">
        <f>I10*Sheet2!$D9</f>
        <v>771.02454350912092</v>
      </c>
      <c r="AE10">
        <f>J10*Sheet2!$D9</f>
        <v>799.16971778905804</v>
      </c>
      <c r="AF10">
        <f>K10*Sheet2!$D9</f>
        <v>771.02454350912092</v>
      </c>
      <c r="AG10">
        <f>L10*Sheet2!$D9</f>
        <v>690.78593409342454</v>
      </c>
      <c r="AH10">
        <f>M10*Sheet2!$D9</f>
        <v>570.14799671302319</v>
      </c>
      <c r="AI10">
        <f>N10*Sheet2!$D9</f>
        <v>425.83685228575757</v>
      </c>
      <c r="AJ10">
        <f>O10*Sheet2!$D9</f>
        <v>276.19191166788693</v>
      </c>
      <c r="AK10">
        <f>P10*Sheet2!$D9</f>
        <v>137.63720880250878</v>
      </c>
      <c r="AL10">
        <f>Q10*Sheet2!$D9</f>
        <v>21.893884026462857</v>
      </c>
      <c r="AM10">
        <f>R10*Sheet2!$D9</f>
        <v>0</v>
      </c>
      <c r="AO10" s="32">
        <f t="shared" si="35"/>
        <v>6586.2063799854286</v>
      </c>
      <c r="AP10" s="36">
        <f>AO10-Sheet2!D9</f>
        <v>-1.2129750145713842</v>
      </c>
    </row>
    <row r="11" spans="1:42">
      <c r="A11" s="37" t="s">
        <v>103</v>
      </c>
      <c r="B11">
        <f>IF(PI()/24*((0.409+0.5016*SIN(Sheet1!$K26-PI()/3))+(0.6609-0.4767*SIN(Sheet1!K$21-PI()/3))*COS(B$4))*((COS(B$4)-COS(Sheet1!$K26))/(SIN(Sheet1!$K26)-Sheet1!$K26*COS(Sheet1!$K26)))&lt;0,0,PI()/24*((0.409+0.5016*SIN(Sheet1!$K26-PI()/3))+(0.6609-0.4767*SIN(Sheet1!$K26-PI()/3))*COS(B$4))*((COS(B$4)-COS(Sheet1!$K26))/(SIN(Sheet1!$K26)-Sheet1!$K26*COS(Sheet1!$K26))))</f>
        <v>0</v>
      </c>
      <c r="C11">
        <f>IF(PI()/24*((0.409+0.5016*SIN(Sheet1!$K26-PI()/3))+(0.6609-0.4767*SIN(Sheet1!L$21-PI()/3))*COS(C$4))*((COS(C$4)-COS(Sheet1!$K26))/(SIN(Sheet1!$K26)-Sheet1!$K26*COS(Sheet1!$K26)))&lt;0,0,PI()/24*((0.409+0.5016*SIN(Sheet1!$K26-PI()/3))+(0.6609-0.4767*SIN(Sheet1!$K26-PI()/3))*COS(C$4))*((COS(C$4)-COS(Sheet1!$K26))/(SIN(Sheet1!$K26)-Sheet1!$K26*COS(Sheet1!$K26))))</f>
        <v>7.5790179777909849E-3</v>
      </c>
      <c r="D11">
        <f>IF(PI()/24*((0.409+0.5016*SIN(Sheet1!$K26-PI()/3))+(0.6609-0.4767*SIN(Sheet1!M$21-PI()/3))*COS(D$4))*((COS(D$4)-COS(Sheet1!$K26))/(SIN(Sheet1!$K26)-Sheet1!$K26*COS(Sheet1!$K26)))&lt;0,0,PI()/24*((0.409+0.5016*SIN(Sheet1!$K26-PI()/3))+(0.6609-0.4767*SIN(Sheet1!$K26-PI()/3))*COS(D$4))*((COS(D$4)-COS(Sheet1!$K26))/(SIN(Sheet1!$K26)-Sheet1!$K26*COS(Sheet1!$K26))))</f>
        <v>2.4530182409669053E-2</v>
      </c>
      <c r="E11">
        <f>IF(PI()/24*((0.409+0.5016*SIN(Sheet1!$K26-PI()/3))+(0.6609-0.4767*SIN(Sheet1!N$21-PI()/3))*COS(E$4))*((COS(E$4)-COS(Sheet1!$K26))/(SIN(Sheet1!$K26)-Sheet1!$K26*COS(Sheet1!$K26)))&lt;0,0,PI()/24*((0.409+0.5016*SIN(Sheet1!$K26-PI()/3))+(0.6609-0.4767*SIN(Sheet1!$K26-PI()/3))*COS(E$4))*((COS(E$4)-COS(Sheet1!$K26))/(SIN(Sheet1!$K26)-Sheet1!$K26*COS(Sheet1!$K26))))</f>
        <v>4.4380295683243191E-2</v>
      </c>
      <c r="F11">
        <f>IF(PI()/24*((0.409+0.5016*SIN(Sheet1!$K26-PI()/3))+(0.6609-0.4767*SIN(Sheet1!O$21-PI()/3))*COS(F$4))*((COS(F$4)-COS(Sheet1!$K26))/(SIN(Sheet1!$K26)-Sheet1!$K26*COS(Sheet1!$K26)))&lt;0,0,PI()/24*((0.409+0.5016*SIN(Sheet1!$K26-PI()/3))+(0.6609-0.4767*SIN(Sheet1!$K26-PI()/3))*COS(F$4))*((COS(F$4)-COS(Sheet1!$K26))/(SIN(Sheet1!$K26)-Sheet1!$K26*COS(Sheet1!$K26))))</f>
        <v>6.548699916867777E-2</v>
      </c>
      <c r="G11">
        <f>IF(PI()/24*((0.409+0.5016*SIN(Sheet1!$K26-PI()/3))+(0.6609-0.4767*SIN(Sheet1!P$21-PI()/3))*COS(G$4))*((COS(G$4)-COS(Sheet1!$K26))/(SIN(Sheet1!$K26)-Sheet1!$K26*COS(Sheet1!$K26)))&lt;0,0,PI()/24*((0.409+0.5016*SIN(Sheet1!$K26-PI()/3))+(0.6609-0.4767*SIN(Sheet1!$K26-PI()/3))*COS(G$4))*((COS(G$4)-COS(Sheet1!$K26))/(SIN(Sheet1!$K26)-Sheet1!$K26*COS(Sheet1!$K26))))</f>
        <v>8.5620687012795307E-2</v>
      </c>
      <c r="H11">
        <f>IF(PI()/24*((0.409+0.5016*SIN(Sheet1!$K26-PI()/3))+(0.6609-0.4767*SIN(Sheet1!Q$21-PI()/3))*COS(H$4))*((COS(H$4)-COS(Sheet1!$K26))/(SIN(Sheet1!$K26)-Sheet1!$K26*COS(Sheet1!$K26)))&lt;0,0,PI()/24*((0.409+0.5016*SIN(Sheet1!$K26-PI()/3))+(0.6609-0.4767*SIN(Sheet1!$K26-PI()/3))*COS(H$4))*((COS(H$4)-COS(Sheet1!$K26))/(SIN(Sheet1!$K26)-Sheet1!$K26*COS(Sheet1!$K26))))</f>
        <v>0.102328456556285</v>
      </c>
      <c r="I11">
        <f>IF(PI()/24*((0.409+0.5016*SIN(Sheet1!$K26-PI()/3))+(0.6609-0.4767*SIN(Sheet1!R$21-PI()/3))*COS(I$4))*((COS(I$4)-COS(Sheet1!$K26))/(SIN(Sheet1!$K26)-Sheet1!$K26*COS(Sheet1!$K26)))&lt;0,0,PI()/24*((0.409+0.5016*SIN(Sheet1!$K26-PI()/3))+(0.6609-0.4767*SIN(Sheet1!$K26-PI()/3))*COS(I$4))*((COS(I$4)-COS(Sheet1!$K26))/(SIN(Sheet1!$K26)-Sheet1!$K26*COS(Sheet1!$K26))))</f>
        <v>0.11339087581042608</v>
      </c>
      <c r="J11">
        <f>IF(PI()/24*((0.409+0.5016*SIN(Sheet1!$K26-PI()/3))+(0.6609-0.4767*SIN(Sheet1!S$21-PI()/3))*COS(J$4))*((COS(J$4)-COS(Sheet1!$K26))/(SIN(Sheet1!$K26)-Sheet1!$K26*COS(Sheet1!$K26)))&lt;0,0,PI()/24*((0.409+0.5016*SIN(Sheet1!$K26-PI()/3))+(0.6609-0.4767*SIN(Sheet1!$K26-PI()/3))*COS(J$4))*((COS(J$4)-COS(Sheet1!$K26))/(SIN(Sheet1!$K26)-Sheet1!$K26*COS(Sheet1!$K26))))</f>
        <v>0.11726284029343914</v>
      </c>
      <c r="K11">
        <f>IF(PI()/24*((0.409+0.5016*SIN(Sheet1!$K26-PI()/3))+(0.6609-0.4767*SIN(Sheet1!T$21-PI()/3))*COS(K$4))*((COS(K$4)-COS(Sheet1!$K26))/(SIN(Sheet1!$K26)-Sheet1!$K26*COS(Sheet1!$K26)))&lt;0,0,PI()/24*((0.409+0.5016*SIN(Sheet1!$K26-PI()/3))+(0.6609-0.4767*SIN(Sheet1!$K26-PI()/3))*COS(K$4))*((COS(K$4)-COS(Sheet1!$K26))/(SIN(Sheet1!$K26)-Sheet1!$K26*COS(Sheet1!$K26))))</f>
        <v>0.11339087581042608</v>
      </c>
      <c r="L11">
        <f>IF(PI()/24*((0.409+0.5016*SIN(Sheet1!$K26-PI()/3))+(0.6609-0.4767*SIN(Sheet1!U$21-PI()/3))*COS(L$4))*((COS(L$4)-COS(Sheet1!$K26))/(SIN(Sheet1!$K26)-Sheet1!$K26*COS(Sheet1!$K26)))&lt;0,0,PI()/24*((0.409+0.5016*SIN(Sheet1!$K26-PI()/3))+(0.6609-0.4767*SIN(Sheet1!$K26-PI()/3))*COS(L$4))*((COS(L$4)-COS(Sheet1!$K26))/(SIN(Sheet1!$K26)-Sheet1!$K26*COS(Sheet1!$K26))))</f>
        <v>0.102328456556285</v>
      </c>
      <c r="M11">
        <f>IF(PI()/24*((0.409+0.5016*SIN(Sheet1!$K26-PI()/3))+(0.6609-0.4767*SIN(Sheet1!V$21-PI()/3))*COS(M$4))*((COS(M$4)-COS(Sheet1!$K26))/(SIN(Sheet1!$K26)-Sheet1!$K26*COS(Sheet1!$K26)))&lt;0,0,PI()/24*((0.409+0.5016*SIN(Sheet1!$K26-PI()/3))+(0.6609-0.4767*SIN(Sheet1!$K26-PI()/3))*COS(M$4))*((COS(M$4)-COS(Sheet1!$K26))/(SIN(Sheet1!$K26)-Sheet1!$K26*COS(Sheet1!$K26))))</f>
        <v>8.5620687012795307E-2</v>
      </c>
      <c r="N11">
        <f>IF(PI()/24*((0.409+0.5016*SIN(Sheet1!$K26-PI()/3))+(0.6609-0.4767*SIN(Sheet1!W$21-PI()/3))*COS(N$4))*((COS(N$4)-COS(Sheet1!$K26))/(SIN(Sheet1!$K26)-Sheet1!$K26*COS(Sheet1!$K26)))&lt;0,0,PI()/24*((0.409+0.5016*SIN(Sheet1!$K26-PI()/3))+(0.6609-0.4767*SIN(Sheet1!$K26-PI()/3))*COS(N$4))*((COS(N$4)-COS(Sheet1!$K26))/(SIN(Sheet1!$K26)-Sheet1!$K26*COS(Sheet1!$K26))))</f>
        <v>6.548699916867777E-2</v>
      </c>
      <c r="O11">
        <f>IF(PI()/24*((0.409+0.5016*SIN(Sheet1!$K26-PI()/3))+(0.6609-0.4767*SIN(Sheet1!X$21-PI()/3))*COS(O$4))*((COS(O$4)-COS(Sheet1!$K26))/(SIN(Sheet1!$K26)-Sheet1!$K26*COS(Sheet1!$K26)))&lt;0,0,PI()/24*((0.409+0.5016*SIN(Sheet1!$K26-PI()/3))+(0.6609-0.4767*SIN(Sheet1!$K26-PI()/3))*COS(O$4))*((COS(O$4)-COS(Sheet1!$K26))/(SIN(Sheet1!$K26)-Sheet1!$K26*COS(Sheet1!$K26))))</f>
        <v>4.4380295683243191E-2</v>
      </c>
      <c r="P11">
        <f>IF(PI()/24*((0.409+0.5016*SIN(Sheet1!$K26-PI()/3))+(0.6609-0.4767*SIN(Sheet1!Y$21-PI()/3))*COS(P$4))*((COS(P$4)-COS(Sheet1!$K26))/(SIN(Sheet1!$K26)-Sheet1!$K26*COS(Sheet1!$K26)))&lt;0,0,PI()/24*((0.409+0.5016*SIN(Sheet1!$K26-PI()/3))+(0.6609-0.4767*SIN(Sheet1!$K26-PI()/3))*COS(P$4))*((COS(P$4)-COS(Sheet1!$K26))/(SIN(Sheet1!$K26)-Sheet1!$K26*COS(Sheet1!$K26))))</f>
        <v>2.4530182409669053E-2</v>
      </c>
      <c r="Q11">
        <f>IF(PI()/24*((0.409+0.5016*SIN(Sheet1!$K26-PI()/3))+(0.6609-0.4767*SIN(Sheet1!Z$21-PI()/3))*COS(Q$4))*((COS(Q$4)-COS(Sheet1!$K26))/(SIN(Sheet1!$K26)-Sheet1!$K26*COS(Sheet1!$K26)))&lt;0,0,PI()/24*((0.409+0.5016*SIN(Sheet1!$K26-PI()/3))+(0.6609-0.4767*SIN(Sheet1!$K26-PI()/3))*COS(Q$4))*((COS(Q$4)-COS(Sheet1!$K26))/(SIN(Sheet1!$K26)-Sheet1!$K26*COS(Sheet1!$K26))))</f>
        <v>7.5790179777909849E-3</v>
      </c>
      <c r="R11">
        <f>IF(PI()/24*((0.409+0.5016*SIN(Sheet1!$K26-PI()/3))+(0.6609-0.4767*SIN(Sheet1!AA$21-PI()/3))*COS(R$4))*((COS(R$4)-COS(Sheet1!$K26))/(SIN(Sheet1!$K26)-Sheet1!$K26*COS(Sheet1!$K26)))&lt;0,0,PI()/24*((0.409+0.5016*SIN(Sheet1!$K26-PI()/3))+(0.6609-0.4767*SIN(Sheet1!$K26-PI()/3))*COS(R$4))*((COS(R$4)-COS(Sheet1!$K26))/(SIN(Sheet1!$K26)-Sheet1!$K26*COS(Sheet1!$K26))))</f>
        <v>0</v>
      </c>
      <c r="T11" s="27">
        <f t="shared" si="34"/>
        <v>1.0038958695312139</v>
      </c>
      <c r="V11" s="37" t="s">
        <v>103</v>
      </c>
      <c r="W11">
        <f>B11*Sheet2!$D10</f>
        <v>0</v>
      </c>
      <c r="X11">
        <f>C11*Sheet2!$D10</f>
        <v>54.457770507227814</v>
      </c>
      <c r="Y11">
        <f>D11*Sheet2!$D10</f>
        <v>176.25753733276531</v>
      </c>
      <c r="Z11">
        <f>E11*Sheet2!$D10</f>
        <v>318.88721790120331</v>
      </c>
      <c r="AA11">
        <f>F11*Sheet2!$D10</f>
        <v>470.54591800484366</v>
      </c>
      <c r="AB11">
        <f>G11*Sheet2!$D10</f>
        <v>615.21317638739833</v>
      </c>
      <c r="AC11">
        <f>H11*Sheet2!$D10</f>
        <v>735.264069808317</v>
      </c>
      <c r="AD11">
        <f>I11*Sheet2!$D10</f>
        <v>814.75123961871782</v>
      </c>
      <c r="AE11">
        <f>J11*Sheet2!$D10</f>
        <v>842.57259508270374</v>
      </c>
      <c r="AF11">
        <f>K11*Sheet2!$D10</f>
        <v>814.75123961871782</v>
      </c>
      <c r="AG11">
        <f>L11*Sheet2!$D10</f>
        <v>735.264069808317</v>
      </c>
      <c r="AH11">
        <f>M11*Sheet2!$D10</f>
        <v>615.21317638739833</v>
      </c>
      <c r="AI11">
        <f>N11*Sheet2!$D10</f>
        <v>470.54591800484366</v>
      </c>
      <c r="AJ11">
        <f>O11*Sheet2!$D10</f>
        <v>318.88721790120331</v>
      </c>
      <c r="AK11">
        <f>P11*Sheet2!$D10</f>
        <v>176.25753733276531</v>
      </c>
      <c r="AL11">
        <f>Q11*Sheet2!$D10</f>
        <v>54.457770507227814</v>
      </c>
      <c r="AM11">
        <f>R11*Sheet2!$D10</f>
        <v>0</v>
      </c>
      <c r="AO11" s="32">
        <f t="shared" si="35"/>
        <v>7213.3264542036504</v>
      </c>
      <c r="AP11" s="36">
        <f>AO11-Sheet2!D10</f>
        <v>27.993121203650844</v>
      </c>
    </row>
    <row r="12" spans="1:42">
      <c r="A12" s="37" t="s">
        <v>104</v>
      </c>
      <c r="B12">
        <f>IF(PI()/24*((0.409+0.5016*SIN(Sheet1!$K27-PI()/3))+(0.6609-0.4767*SIN(Sheet1!K$21-PI()/3))*COS(B$4))*((COS(B$4)-COS(Sheet1!$K27))/(SIN(Sheet1!$K27)-Sheet1!$K27*COS(Sheet1!$K27)))&lt;0,0,PI()/24*((0.409+0.5016*SIN(Sheet1!$K27-PI()/3))+(0.6609-0.4767*SIN(Sheet1!$K27-PI()/3))*COS(B$4))*((COS(B$4)-COS(Sheet1!$K27))/(SIN(Sheet1!$K27)-Sheet1!$K27*COS(Sheet1!$K27))))</f>
        <v>0</v>
      </c>
      <c r="C12">
        <f>IF(PI()/24*((0.409+0.5016*SIN(Sheet1!$K27-PI()/3))+(0.6609-0.4767*SIN(Sheet1!L$21-PI()/3))*COS(C$4))*((COS(C$4)-COS(Sheet1!$K27))/(SIN(Sheet1!$K27)-Sheet1!$K27*COS(Sheet1!$K27)))&lt;0,0,PI()/24*((0.409+0.5016*SIN(Sheet1!$K27-PI()/3))+(0.6609-0.4767*SIN(Sheet1!$K27-PI()/3))*COS(C$4))*((COS(C$4)-COS(Sheet1!$K27))/(SIN(Sheet1!$K27)-Sheet1!$K27*COS(Sheet1!$K27))))</f>
        <v>5.8218911164752019E-3</v>
      </c>
      <c r="D12">
        <f>IF(PI()/24*((0.409+0.5016*SIN(Sheet1!$K27-PI()/3))+(0.6609-0.4767*SIN(Sheet1!M$21-PI()/3))*COS(D$4))*((COS(D$4)-COS(Sheet1!$K27))/(SIN(Sheet1!$K27)-Sheet1!$K27*COS(Sheet1!$K27)))&lt;0,0,PI()/24*((0.409+0.5016*SIN(Sheet1!$K27-PI()/3))+(0.6609-0.4767*SIN(Sheet1!$K27-PI()/3))*COS(D$4))*((COS(D$4)-COS(Sheet1!$K27))/(SIN(Sheet1!$K27)-Sheet1!$K27*COS(Sheet1!$K27))))</f>
        <v>2.3044515219574603E-2</v>
      </c>
      <c r="E12">
        <f>IF(PI()/24*((0.409+0.5016*SIN(Sheet1!$K27-PI()/3))+(0.6609-0.4767*SIN(Sheet1!N$21-PI()/3))*COS(E$4))*((COS(E$4)-COS(Sheet1!$K27))/(SIN(Sheet1!$K27)-Sheet1!$K27*COS(Sheet1!$K27)))&lt;0,0,PI()/24*((0.409+0.5016*SIN(Sheet1!$K27-PI()/3))+(0.6609-0.4767*SIN(Sheet1!$K27-PI()/3))*COS(E$4))*((COS(E$4)-COS(Sheet1!$K27))/(SIN(Sheet1!$K27)-Sheet1!$K27*COS(Sheet1!$K27))))</f>
        <v>4.3392232669323204E-2</v>
      </c>
      <c r="F12">
        <f>IF(PI()/24*((0.409+0.5016*SIN(Sheet1!$K27-PI()/3))+(0.6609-0.4767*SIN(Sheet1!O$21-PI()/3))*COS(F$4))*((COS(F$4)-COS(Sheet1!$K27))/(SIN(Sheet1!$K27)-Sheet1!$K27*COS(Sheet1!$K27)))&lt;0,0,PI()/24*((0.409+0.5016*SIN(Sheet1!$K27-PI()/3))+(0.6609-0.4767*SIN(Sheet1!$K27-PI()/3))*COS(F$4))*((COS(F$4)-COS(Sheet1!$K27))/(SIN(Sheet1!$K27)-Sheet1!$K27*COS(Sheet1!$K27))))</f>
        <v>6.5166182002016987E-2</v>
      </c>
      <c r="G12">
        <f>IF(PI()/24*((0.409+0.5016*SIN(Sheet1!$K27-PI()/3))+(0.6609-0.4767*SIN(Sheet1!P$21-PI()/3))*COS(G$4))*((COS(G$4)-COS(Sheet1!$K27))/(SIN(Sheet1!$K27)-Sheet1!$K27*COS(Sheet1!$K27)))&lt;0,0,PI()/24*((0.409+0.5016*SIN(Sheet1!$K27-PI()/3))+(0.6609-0.4767*SIN(Sheet1!$K27-PI()/3))*COS(G$4))*((COS(G$4)-COS(Sheet1!$K27))/(SIN(Sheet1!$K27)-Sheet1!$K27*COS(Sheet1!$K27))))</f>
        <v>8.602956335771339E-2</v>
      </c>
      <c r="H12">
        <f>IF(PI()/24*((0.409+0.5016*SIN(Sheet1!$K27-PI()/3))+(0.6609-0.4767*SIN(Sheet1!Q$21-PI()/3))*COS(H$4))*((COS(H$4)-COS(Sheet1!$K27))/(SIN(Sheet1!$K27)-Sheet1!$K27*COS(Sheet1!$K27)))&lt;0,0,PI()/24*((0.409+0.5016*SIN(Sheet1!$K27-PI()/3))+(0.6609-0.4767*SIN(Sheet1!$K27-PI()/3))*COS(H$4))*((COS(H$4)-COS(Sheet1!$K27))/(SIN(Sheet1!$K27)-Sheet1!$K27*COS(Sheet1!$K27))))</f>
        <v>0.10339543243362084</v>
      </c>
      <c r="I12">
        <f>IF(PI()/24*((0.409+0.5016*SIN(Sheet1!$K27-PI()/3))+(0.6609-0.4767*SIN(Sheet1!R$21-PI()/3))*COS(I$4))*((COS(I$4)-COS(Sheet1!$K27))/(SIN(Sheet1!$K27)-Sheet1!$K27*COS(Sheet1!$K27)))&lt;0,0,PI()/24*((0.409+0.5016*SIN(Sheet1!$K27-PI()/3))+(0.6609-0.4767*SIN(Sheet1!$K27-PI()/3))*COS(I$4))*((COS(I$4)-COS(Sheet1!$K27))/(SIN(Sheet1!$K27)-Sheet1!$K27*COS(Sheet1!$K27))))</f>
        <v>0.11491519460890311</v>
      </c>
      <c r="J12">
        <f>IF(PI()/24*((0.409+0.5016*SIN(Sheet1!$K27-PI()/3))+(0.6609-0.4767*SIN(Sheet1!S$21-PI()/3))*COS(J$4))*((COS(J$4)-COS(Sheet1!$K27))/(SIN(Sheet1!$K27)-Sheet1!$K27*COS(Sheet1!$K27)))&lt;0,0,PI()/24*((0.409+0.5016*SIN(Sheet1!$K27-PI()/3))+(0.6609-0.4767*SIN(Sheet1!$K27-PI()/3))*COS(J$4))*((COS(J$4)-COS(Sheet1!$K27))/(SIN(Sheet1!$K27)-Sheet1!$K27*COS(Sheet1!$K27))))</f>
        <v>0.11895085593254967</v>
      </c>
      <c r="K12">
        <f>IF(PI()/24*((0.409+0.5016*SIN(Sheet1!$K27-PI()/3))+(0.6609-0.4767*SIN(Sheet1!T$21-PI()/3))*COS(K$4))*((COS(K$4)-COS(Sheet1!$K27))/(SIN(Sheet1!$K27)-Sheet1!$K27*COS(Sheet1!$K27)))&lt;0,0,PI()/24*((0.409+0.5016*SIN(Sheet1!$K27-PI()/3))+(0.6609-0.4767*SIN(Sheet1!$K27-PI()/3))*COS(K$4))*((COS(K$4)-COS(Sheet1!$K27))/(SIN(Sheet1!$K27)-Sheet1!$K27*COS(Sheet1!$K27))))</f>
        <v>0.11491519460890311</v>
      </c>
      <c r="L12">
        <f>IF(PI()/24*((0.409+0.5016*SIN(Sheet1!$K27-PI()/3))+(0.6609-0.4767*SIN(Sheet1!U$21-PI()/3))*COS(L$4))*((COS(L$4)-COS(Sheet1!$K27))/(SIN(Sheet1!$K27)-Sheet1!$K27*COS(Sheet1!$K27)))&lt;0,0,PI()/24*((0.409+0.5016*SIN(Sheet1!$K27-PI()/3))+(0.6609-0.4767*SIN(Sheet1!$K27-PI()/3))*COS(L$4))*((COS(L$4)-COS(Sheet1!$K27))/(SIN(Sheet1!$K27)-Sheet1!$K27*COS(Sheet1!$K27))))</f>
        <v>0.10339543243362084</v>
      </c>
      <c r="M12">
        <f>IF(PI()/24*((0.409+0.5016*SIN(Sheet1!$K27-PI()/3))+(0.6609-0.4767*SIN(Sheet1!V$21-PI()/3))*COS(M$4))*((COS(M$4)-COS(Sheet1!$K27))/(SIN(Sheet1!$K27)-Sheet1!$K27*COS(Sheet1!$K27)))&lt;0,0,PI()/24*((0.409+0.5016*SIN(Sheet1!$K27-PI()/3))+(0.6609-0.4767*SIN(Sheet1!$K27-PI()/3))*COS(M$4))*((COS(M$4)-COS(Sheet1!$K27))/(SIN(Sheet1!$K27)-Sheet1!$K27*COS(Sheet1!$K27))))</f>
        <v>8.602956335771339E-2</v>
      </c>
      <c r="N12">
        <f>IF(PI()/24*((0.409+0.5016*SIN(Sheet1!$K27-PI()/3))+(0.6609-0.4767*SIN(Sheet1!W$21-PI()/3))*COS(N$4))*((COS(N$4)-COS(Sheet1!$K27))/(SIN(Sheet1!$K27)-Sheet1!$K27*COS(Sheet1!$K27)))&lt;0,0,PI()/24*((0.409+0.5016*SIN(Sheet1!$K27-PI()/3))+(0.6609-0.4767*SIN(Sheet1!$K27-PI()/3))*COS(N$4))*((COS(N$4)-COS(Sheet1!$K27))/(SIN(Sheet1!$K27)-Sheet1!$K27*COS(Sheet1!$K27))))</f>
        <v>6.5166182002016987E-2</v>
      </c>
      <c r="O12">
        <f>IF(PI()/24*((0.409+0.5016*SIN(Sheet1!$K27-PI()/3))+(0.6609-0.4767*SIN(Sheet1!X$21-PI()/3))*COS(O$4))*((COS(O$4)-COS(Sheet1!$K27))/(SIN(Sheet1!$K27)-Sheet1!$K27*COS(Sheet1!$K27)))&lt;0,0,PI()/24*((0.409+0.5016*SIN(Sheet1!$K27-PI()/3))+(0.6609-0.4767*SIN(Sheet1!$K27-PI()/3))*COS(O$4))*((COS(O$4)-COS(Sheet1!$K27))/(SIN(Sheet1!$K27)-Sheet1!$K27*COS(Sheet1!$K27))))</f>
        <v>4.3392232669323204E-2</v>
      </c>
      <c r="P12">
        <f>IF(PI()/24*((0.409+0.5016*SIN(Sheet1!$K27-PI()/3))+(0.6609-0.4767*SIN(Sheet1!Y$21-PI()/3))*COS(P$4))*((COS(P$4)-COS(Sheet1!$K27))/(SIN(Sheet1!$K27)-Sheet1!$K27*COS(Sheet1!$K27)))&lt;0,0,PI()/24*((0.409+0.5016*SIN(Sheet1!$K27-PI()/3))+(0.6609-0.4767*SIN(Sheet1!$K27-PI()/3))*COS(P$4))*((COS(P$4)-COS(Sheet1!$K27))/(SIN(Sheet1!$K27)-Sheet1!$K27*COS(Sheet1!$K27))))</f>
        <v>2.3044515219574603E-2</v>
      </c>
      <c r="Q12">
        <f>IF(PI()/24*((0.409+0.5016*SIN(Sheet1!$K27-PI()/3))+(0.6609-0.4767*SIN(Sheet1!Z$21-PI()/3))*COS(Q$4))*((COS(Q$4)-COS(Sheet1!$K27))/(SIN(Sheet1!$K27)-Sheet1!$K27*COS(Sheet1!$K27)))&lt;0,0,PI()/24*((0.409+0.5016*SIN(Sheet1!$K27-PI()/3))+(0.6609-0.4767*SIN(Sheet1!$K27-PI()/3))*COS(Q$4))*((COS(Q$4)-COS(Sheet1!$K27))/(SIN(Sheet1!$K27)-Sheet1!$K27*COS(Sheet1!$K27))))</f>
        <v>5.8218911164752019E-3</v>
      </c>
      <c r="R12">
        <f>IF(PI()/24*((0.409+0.5016*SIN(Sheet1!$K27-PI()/3))+(0.6609-0.4767*SIN(Sheet1!AA$21-PI()/3))*COS(R$4))*((COS(R$4)-COS(Sheet1!$K27))/(SIN(Sheet1!$K27)-Sheet1!$K27*COS(Sheet1!$K27)))&lt;0,0,PI()/24*((0.409+0.5016*SIN(Sheet1!$K27-PI()/3))+(0.6609-0.4767*SIN(Sheet1!$K27-PI()/3))*COS(R$4))*((COS(R$4)-COS(Sheet1!$K27))/(SIN(Sheet1!$K27)-Sheet1!$K27*COS(Sheet1!$K27))))</f>
        <v>0</v>
      </c>
      <c r="T12" s="27">
        <f t="shared" si="34"/>
        <v>1.0024808787478043</v>
      </c>
      <c r="V12" s="37" t="s">
        <v>104</v>
      </c>
      <c r="W12">
        <f>B12*Sheet2!$D11</f>
        <v>0</v>
      </c>
      <c r="X12">
        <f>C12*Sheet2!$D11</f>
        <v>42.497927118810729</v>
      </c>
      <c r="Y12">
        <f>D12*Sheet2!$D11</f>
        <v>168.21752738013055</v>
      </c>
      <c r="Z12">
        <f>E12*Sheet2!$D11</f>
        <v>316.74930097625264</v>
      </c>
      <c r="AA12">
        <f>F12*Sheet2!$D11</f>
        <v>475.6921072425676</v>
      </c>
      <c r="AB12">
        <f>G12*Sheet2!$D11</f>
        <v>627.98806100873026</v>
      </c>
      <c r="AC12">
        <f>H12*Sheet2!$D11</f>
        <v>754.75330336344223</v>
      </c>
      <c r="AD12">
        <f>I12*Sheet2!$D11</f>
        <v>838.84385118660055</v>
      </c>
      <c r="AE12">
        <f>J12*Sheet2!$D11</f>
        <v>868.30287702155499</v>
      </c>
      <c r="AF12">
        <f>K12*Sheet2!$D11</f>
        <v>838.84385118660055</v>
      </c>
      <c r="AG12">
        <f>L12*Sheet2!$D11</f>
        <v>754.75330336344223</v>
      </c>
      <c r="AH12">
        <f>M12*Sheet2!$D11</f>
        <v>627.98806100873026</v>
      </c>
      <c r="AI12">
        <f>N12*Sheet2!$D11</f>
        <v>475.6921072425676</v>
      </c>
      <c r="AJ12">
        <f>O12*Sheet2!$D11</f>
        <v>316.74930097625264</v>
      </c>
      <c r="AK12">
        <f>P12*Sheet2!$D11</f>
        <v>168.21752738013055</v>
      </c>
      <c r="AL12">
        <f>Q12*Sheet2!$D11</f>
        <v>42.497927118810729</v>
      </c>
      <c r="AM12">
        <f>R12*Sheet2!$D11</f>
        <v>0</v>
      </c>
      <c r="AO12" s="32">
        <f t="shared" si="35"/>
        <v>7317.7870335746247</v>
      </c>
      <c r="AP12" s="36">
        <f>AO12-Sheet2!D11</f>
        <v>18.109614574625084</v>
      </c>
    </row>
    <row r="13" spans="1:42">
      <c r="A13" s="37" t="s">
        <v>105</v>
      </c>
      <c r="B13">
        <f>IF(PI()/24*((0.409+0.5016*SIN(Sheet1!$K28-PI()/3))+(0.6609-0.4767*SIN(Sheet1!K$21-PI()/3))*COS(B$4))*((COS(B$4)-COS(Sheet1!$K28))/(SIN(Sheet1!$K28)-Sheet1!$K28*COS(Sheet1!$K28)))&lt;0,0,PI()/24*((0.409+0.5016*SIN(Sheet1!$K28-PI()/3))+(0.6609-0.4767*SIN(Sheet1!$K28-PI()/3))*COS(B$4))*((COS(B$4)-COS(Sheet1!$K28))/(SIN(Sheet1!$K28)-Sheet1!$K28*COS(Sheet1!$K28))))</f>
        <v>0</v>
      </c>
      <c r="C13">
        <f>IF(PI()/24*((0.409+0.5016*SIN(Sheet1!$K28-PI()/3))+(0.6609-0.4767*SIN(Sheet1!L$21-PI()/3))*COS(C$4))*((COS(C$4)-COS(Sheet1!$K28))/(SIN(Sheet1!$K28)-Sheet1!$K28*COS(Sheet1!$K28)))&lt;0,0,PI()/24*((0.409+0.5016*SIN(Sheet1!$K28-PI()/3))+(0.6609-0.4767*SIN(Sheet1!$K28-PI()/3))*COS(C$4))*((COS(C$4)-COS(Sheet1!$K28))/(SIN(Sheet1!$K28)-Sheet1!$K28*COS(Sheet1!$K28))))</f>
        <v>0</v>
      </c>
      <c r="D13">
        <f>IF(PI()/24*((0.409+0.5016*SIN(Sheet1!$K28-PI()/3))+(0.6609-0.4767*SIN(Sheet1!M$21-PI()/3))*COS(D$4))*((COS(D$4)-COS(Sheet1!$K28))/(SIN(Sheet1!$K28)-Sheet1!$K28*COS(Sheet1!$K28)))&lt;0,0,PI()/24*((0.409+0.5016*SIN(Sheet1!$K28-PI()/3))+(0.6609-0.4767*SIN(Sheet1!$K28-PI()/3))*COS(D$4))*((COS(D$4)-COS(Sheet1!$K28))/(SIN(Sheet1!$K28)-Sheet1!$K28*COS(Sheet1!$K28))))</f>
        <v>1.59920850293815E-2</v>
      </c>
      <c r="E13">
        <f>IF(PI()/24*((0.409+0.5016*SIN(Sheet1!$K28-PI()/3))+(0.6609-0.4767*SIN(Sheet1!N$21-PI()/3))*COS(E$4))*((COS(E$4)-COS(Sheet1!$K28))/(SIN(Sheet1!$K28)-Sheet1!$K28*COS(Sheet1!$K28)))&lt;0,0,PI()/24*((0.409+0.5016*SIN(Sheet1!$K28-PI()/3))+(0.6609-0.4767*SIN(Sheet1!$K28-PI()/3))*COS(E$4))*((COS(E$4)-COS(Sheet1!$K28))/(SIN(Sheet1!$K28)-Sheet1!$K28*COS(Sheet1!$K28))))</f>
        <v>3.8453137465282755E-2</v>
      </c>
      <c r="F13">
        <f>IF(PI()/24*((0.409+0.5016*SIN(Sheet1!$K28-PI()/3))+(0.6609-0.4767*SIN(Sheet1!O$21-PI()/3))*COS(F$4))*((COS(F$4)-COS(Sheet1!$K28))/(SIN(Sheet1!$K28)-Sheet1!$K28*COS(Sheet1!$K28)))&lt;0,0,PI()/24*((0.409+0.5016*SIN(Sheet1!$K28-PI()/3))+(0.6609-0.4767*SIN(Sheet1!$K28-PI()/3))*COS(F$4))*((COS(F$4)-COS(Sheet1!$K28))/(SIN(Sheet1!$K28)-Sheet1!$K28*COS(Sheet1!$K28))))</f>
        <v>6.3235552259500519E-2</v>
      </c>
      <c r="G13">
        <f>IF(PI()/24*((0.409+0.5016*SIN(Sheet1!$K28-PI()/3))+(0.6609-0.4767*SIN(Sheet1!P$21-PI()/3))*COS(G$4))*((COS(G$4)-COS(Sheet1!$K28))/(SIN(Sheet1!$K28)-Sheet1!$K28*COS(Sheet1!$K28)))&lt;0,0,PI()/24*((0.409+0.5016*SIN(Sheet1!$K28-PI()/3))+(0.6609-0.4767*SIN(Sheet1!$K28-PI()/3))*COS(G$4))*((COS(G$4)-COS(Sheet1!$K28))/(SIN(Sheet1!$K28)-Sheet1!$K28*COS(Sheet1!$K28))))</f>
        <v>8.7482410725299262E-2</v>
      </c>
      <c r="H13">
        <f>IF(PI()/24*((0.409+0.5016*SIN(Sheet1!$K28-PI()/3))+(0.6609-0.4767*SIN(Sheet1!Q$21-PI()/3))*COS(H$4))*((COS(H$4)-COS(Sheet1!$K28))/(SIN(Sheet1!$K28)-Sheet1!$K28*COS(Sheet1!$K28)))&lt;0,0,PI()/24*((0.409+0.5016*SIN(Sheet1!$K28-PI()/3))+(0.6609-0.4767*SIN(Sheet1!$K28-PI()/3))*COS(H$4))*((COS(H$4)-COS(Sheet1!$K28))/(SIN(Sheet1!$K28)-Sheet1!$K28*COS(Sheet1!$K28))))</f>
        <v>0.10794575984722973</v>
      </c>
      <c r="I13">
        <f>IF(PI()/24*((0.409+0.5016*SIN(Sheet1!$K28-PI()/3))+(0.6609-0.4767*SIN(Sheet1!R$21-PI()/3))*COS(I$4))*((COS(I$4)-COS(Sheet1!$K28))/(SIN(Sheet1!$K28)-Sheet1!$K28*COS(Sheet1!$K28)))&lt;0,0,PI()/24*((0.409+0.5016*SIN(Sheet1!$K28-PI()/3))+(0.6609-0.4767*SIN(Sheet1!$K28-PI()/3))*COS(I$4))*((COS(I$4)-COS(Sheet1!$K28))/(SIN(Sheet1!$K28)-Sheet1!$K28*COS(Sheet1!$K28))))</f>
        <v>0.12163548651908249</v>
      </c>
      <c r="J13">
        <f>IF(PI()/24*((0.409+0.5016*SIN(Sheet1!$K28-PI()/3))+(0.6609-0.4767*SIN(Sheet1!S$21-PI()/3))*COS(J$4))*((COS(J$4)-COS(Sheet1!$K28))/(SIN(Sheet1!$K28)-Sheet1!$K28*COS(Sheet1!$K28)))&lt;0,0,PI()/24*((0.409+0.5016*SIN(Sheet1!$K28-PI()/3))+(0.6609-0.4767*SIN(Sheet1!$K28-PI()/3))*COS(J$4))*((COS(J$4)-COS(Sheet1!$K28))/(SIN(Sheet1!$K28)-Sheet1!$K28*COS(Sheet1!$K28))))</f>
        <v>0.12645062041812727</v>
      </c>
      <c r="K13">
        <f>IF(PI()/24*((0.409+0.5016*SIN(Sheet1!$K28-PI()/3))+(0.6609-0.4767*SIN(Sheet1!T$21-PI()/3))*COS(K$4))*((COS(K$4)-COS(Sheet1!$K28))/(SIN(Sheet1!$K28)-Sheet1!$K28*COS(Sheet1!$K28)))&lt;0,0,PI()/24*((0.409+0.5016*SIN(Sheet1!$K28-PI()/3))+(0.6609-0.4767*SIN(Sheet1!$K28-PI()/3))*COS(K$4))*((COS(K$4)-COS(Sheet1!$K28))/(SIN(Sheet1!$K28)-Sheet1!$K28*COS(Sheet1!$K28))))</f>
        <v>0.12163548651908249</v>
      </c>
      <c r="L13">
        <f>IF(PI()/24*((0.409+0.5016*SIN(Sheet1!$K28-PI()/3))+(0.6609-0.4767*SIN(Sheet1!U$21-PI()/3))*COS(L$4))*((COS(L$4)-COS(Sheet1!$K28))/(SIN(Sheet1!$K28)-Sheet1!$K28*COS(Sheet1!$K28)))&lt;0,0,PI()/24*((0.409+0.5016*SIN(Sheet1!$K28-PI()/3))+(0.6609-0.4767*SIN(Sheet1!$K28-PI()/3))*COS(L$4))*((COS(L$4)-COS(Sheet1!$K28))/(SIN(Sheet1!$K28)-Sheet1!$K28*COS(Sheet1!$K28))))</f>
        <v>0.10794575984722973</v>
      </c>
      <c r="M13">
        <f>IF(PI()/24*((0.409+0.5016*SIN(Sheet1!$K28-PI()/3))+(0.6609-0.4767*SIN(Sheet1!V$21-PI()/3))*COS(M$4))*((COS(M$4)-COS(Sheet1!$K28))/(SIN(Sheet1!$K28)-Sheet1!$K28*COS(Sheet1!$K28)))&lt;0,0,PI()/24*((0.409+0.5016*SIN(Sheet1!$K28-PI()/3))+(0.6609-0.4767*SIN(Sheet1!$K28-PI()/3))*COS(M$4))*((COS(M$4)-COS(Sheet1!$K28))/(SIN(Sheet1!$K28)-Sheet1!$K28*COS(Sheet1!$K28))))</f>
        <v>8.7482410725299262E-2</v>
      </c>
      <c r="N13">
        <f>IF(PI()/24*((0.409+0.5016*SIN(Sheet1!$K28-PI()/3))+(0.6609-0.4767*SIN(Sheet1!W$21-PI()/3))*COS(N$4))*((COS(N$4)-COS(Sheet1!$K28))/(SIN(Sheet1!$K28)-Sheet1!$K28*COS(Sheet1!$K28)))&lt;0,0,PI()/24*((0.409+0.5016*SIN(Sheet1!$K28-PI()/3))+(0.6609-0.4767*SIN(Sheet1!$K28-PI()/3))*COS(N$4))*((COS(N$4)-COS(Sheet1!$K28))/(SIN(Sheet1!$K28)-Sheet1!$K28*COS(Sheet1!$K28))))</f>
        <v>6.3235552259500519E-2</v>
      </c>
      <c r="O13">
        <f>IF(PI()/24*((0.409+0.5016*SIN(Sheet1!$K28-PI()/3))+(0.6609-0.4767*SIN(Sheet1!X$21-PI()/3))*COS(O$4))*((COS(O$4)-COS(Sheet1!$K28))/(SIN(Sheet1!$K28)-Sheet1!$K28*COS(Sheet1!$K28)))&lt;0,0,PI()/24*((0.409+0.5016*SIN(Sheet1!$K28-PI()/3))+(0.6609-0.4767*SIN(Sheet1!$K28-PI()/3))*COS(O$4))*((COS(O$4)-COS(Sheet1!$K28))/(SIN(Sheet1!$K28)-Sheet1!$K28*COS(Sheet1!$K28))))</f>
        <v>3.8453137465282755E-2</v>
      </c>
      <c r="P13">
        <f>IF(PI()/24*((0.409+0.5016*SIN(Sheet1!$K28-PI()/3))+(0.6609-0.4767*SIN(Sheet1!Y$21-PI()/3))*COS(P$4))*((COS(P$4)-COS(Sheet1!$K28))/(SIN(Sheet1!$K28)-Sheet1!$K28*COS(Sheet1!$K28)))&lt;0,0,PI()/24*((0.409+0.5016*SIN(Sheet1!$K28-PI()/3))+(0.6609-0.4767*SIN(Sheet1!$K28-PI()/3))*COS(P$4))*((COS(P$4)-COS(Sheet1!$K28))/(SIN(Sheet1!$K28)-Sheet1!$K28*COS(Sheet1!$K28))))</f>
        <v>1.59920850293815E-2</v>
      </c>
      <c r="Q13">
        <f>IF(PI()/24*((0.409+0.5016*SIN(Sheet1!$K28-PI()/3))+(0.6609-0.4767*SIN(Sheet1!Z$21-PI()/3))*COS(Q$4))*((COS(Q$4)-COS(Sheet1!$K28))/(SIN(Sheet1!$K28)-Sheet1!$K28*COS(Sheet1!$K28)))&lt;0,0,PI()/24*((0.409+0.5016*SIN(Sheet1!$K28-PI()/3))+(0.6609-0.4767*SIN(Sheet1!$K28-PI()/3))*COS(Q$4))*((COS(Q$4)-COS(Sheet1!$K28))/(SIN(Sheet1!$K28)-Sheet1!$K28*COS(Sheet1!$K28))))</f>
        <v>0</v>
      </c>
      <c r="R13">
        <f>IF(PI()/24*((0.409+0.5016*SIN(Sheet1!$K28-PI()/3))+(0.6609-0.4767*SIN(Sheet1!AA$21-PI()/3))*COS(R$4))*((COS(R$4)-COS(Sheet1!$K28))/(SIN(Sheet1!$K28)-Sheet1!$K28*COS(Sheet1!$K28)))&lt;0,0,PI()/24*((0.409+0.5016*SIN(Sheet1!$K28-PI()/3))+(0.6609-0.4767*SIN(Sheet1!$K28-PI()/3))*COS(R$4))*((COS(R$4)-COS(Sheet1!$K28))/(SIN(Sheet1!$K28)-Sheet1!$K28*COS(Sheet1!$K28))))</f>
        <v>0</v>
      </c>
      <c r="T13" s="27">
        <f t="shared" si="34"/>
        <v>0.99593948410967992</v>
      </c>
      <c r="V13" s="37" t="s">
        <v>105</v>
      </c>
      <c r="W13">
        <f>B13*Sheet2!$D12</f>
        <v>0</v>
      </c>
      <c r="X13">
        <f>C13*Sheet2!$D12</f>
        <v>0</v>
      </c>
      <c r="Y13">
        <f>D13*Sheet2!$D12</f>
        <v>102.05916523045778</v>
      </c>
      <c r="Z13">
        <f>E13*Sheet2!$D12</f>
        <v>245.40234140754694</v>
      </c>
      <c r="AA13">
        <f>F13*Sheet2!$D12</f>
        <v>403.56011518413072</v>
      </c>
      <c r="AB13">
        <f>G13*Sheet2!$D12</f>
        <v>558.30004621463661</v>
      </c>
      <c r="AC13">
        <f>H13*Sheet2!$D12</f>
        <v>688.89416983057492</v>
      </c>
      <c r="AD13">
        <f>I13*Sheet2!$D12</f>
        <v>776.26001823592583</v>
      </c>
      <c r="AE13">
        <f>J13*Sheet2!$D12</f>
        <v>806.98950380997769</v>
      </c>
      <c r="AF13">
        <f>K13*Sheet2!$D12</f>
        <v>776.26001823592583</v>
      </c>
      <c r="AG13">
        <f>L13*Sheet2!$D12</f>
        <v>688.89416983057492</v>
      </c>
      <c r="AH13">
        <f>M13*Sheet2!$D12</f>
        <v>558.30004621463661</v>
      </c>
      <c r="AI13">
        <f>N13*Sheet2!$D12</f>
        <v>403.56011518413072</v>
      </c>
      <c r="AJ13">
        <f>O13*Sheet2!$D12</f>
        <v>245.40234140754694</v>
      </c>
      <c r="AK13">
        <f>P13*Sheet2!$D12</f>
        <v>102.05916523045778</v>
      </c>
      <c r="AL13">
        <f>Q13*Sheet2!$D12</f>
        <v>0</v>
      </c>
      <c r="AM13">
        <f>R13*Sheet2!$D12</f>
        <v>0</v>
      </c>
      <c r="AO13" s="32">
        <f t="shared" si="35"/>
        <v>6355.9412160165239</v>
      </c>
      <c r="AP13" s="36">
        <f>AO13-Sheet2!D12</f>
        <v>-25.913622983475761</v>
      </c>
    </row>
    <row r="14" spans="1:42">
      <c r="A14" s="37" t="s">
        <v>106</v>
      </c>
      <c r="B14">
        <f>IF(PI()/24*((0.409+0.5016*SIN(Sheet1!$K29-PI()/3))+(0.6609-0.4767*SIN(Sheet1!K$21-PI()/3))*COS(B$4))*((COS(B$4)-COS(Sheet1!$K29))/(SIN(Sheet1!$K29)-Sheet1!$K29*COS(Sheet1!$K29)))&lt;0,0,PI()/24*((0.409+0.5016*SIN(Sheet1!$K29-PI()/3))+(0.6609-0.4767*SIN(Sheet1!$K29-PI()/3))*COS(B$4))*((COS(B$4)-COS(Sheet1!$K29))/(SIN(Sheet1!$K29)-Sheet1!$K29*COS(Sheet1!$K29))))</f>
        <v>0</v>
      </c>
      <c r="C14">
        <f>IF(PI()/24*((0.409+0.5016*SIN(Sheet1!$K29-PI()/3))+(0.6609-0.4767*SIN(Sheet1!L$21-PI()/3))*COS(C$4))*((COS(C$4)-COS(Sheet1!$K29))/(SIN(Sheet1!$K29)-Sheet1!$K29*COS(Sheet1!$K29)))&lt;0,0,PI()/24*((0.409+0.5016*SIN(Sheet1!$K29-PI()/3))+(0.6609-0.4767*SIN(Sheet1!$K29-PI()/3))*COS(C$4))*((COS(C$4)-COS(Sheet1!$K29))/(SIN(Sheet1!$K29)-Sheet1!$K29*COS(Sheet1!$K29))))</f>
        <v>0</v>
      </c>
      <c r="D14">
        <f>IF(PI()/24*((0.409+0.5016*SIN(Sheet1!$K29-PI()/3))+(0.6609-0.4767*SIN(Sheet1!M$21-PI()/3))*COS(D$4))*((COS(D$4)-COS(Sheet1!$K29))/(SIN(Sheet1!$K29)-Sheet1!$K29*COS(Sheet1!$K29)))&lt;0,0,PI()/24*((0.409+0.5016*SIN(Sheet1!$K29-PI()/3))+(0.6609-0.4767*SIN(Sheet1!$K29-PI()/3))*COS(D$4))*((COS(D$4)-COS(Sheet1!$K29))/(SIN(Sheet1!$K29)-Sheet1!$K29*COS(Sheet1!$K29))))</f>
        <v>3.225230991326284E-3</v>
      </c>
      <c r="E14">
        <f>IF(PI()/24*((0.409+0.5016*SIN(Sheet1!$K29-PI()/3))+(0.6609-0.4767*SIN(Sheet1!N$21-PI()/3))*COS(E$4))*((COS(E$4)-COS(Sheet1!$K29))/(SIN(Sheet1!$K29)-Sheet1!$K29*COS(Sheet1!$K29)))&lt;0,0,PI()/24*((0.409+0.5016*SIN(Sheet1!$K29-PI()/3))+(0.6609-0.4767*SIN(Sheet1!$K29-PI()/3))*COS(E$4))*((COS(E$4)-COS(Sheet1!$K29))/(SIN(Sheet1!$K29)-Sheet1!$K29*COS(Sheet1!$K29))))</f>
        <v>2.8676308993871597E-2</v>
      </c>
      <c r="F14">
        <f>IF(PI()/24*((0.409+0.5016*SIN(Sheet1!$K29-PI()/3))+(0.6609-0.4767*SIN(Sheet1!O$21-PI()/3))*COS(F$4))*((COS(F$4)-COS(Sheet1!$K29))/(SIN(Sheet1!$K29)-Sheet1!$K29*COS(Sheet1!$K29)))&lt;0,0,PI()/24*((0.409+0.5016*SIN(Sheet1!$K29-PI()/3))+(0.6609-0.4767*SIN(Sheet1!$K29-PI()/3))*COS(F$4))*((COS(F$4)-COS(Sheet1!$K29))/(SIN(Sheet1!$K29)-Sheet1!$K29*COS(Sheet1!$K29))))</f>
        <v>5.8441925442659332E-2</v>
      </c>
      <c r="G14">
        <f>IF(PI()/24*((0.409+0.5016*SIN(Sheet1!$K29-PI()/3))+(0.6609-0.4767*SIN(Sheet1!P$21-PI()/3))*COS(G$4))*((COS(G$4)-COS(Sheet1!$K29))/(SIN(Sheet1!$K29)-Sheet1!$K29*COS(Sheet1!$K29)))&lt;0,0,PI()/24*((0.409+0.5016*SIN(Sheet1!$K29-PI()/3))+(0.6609-0.4767*SIN(Sheet1!$K29-PI()/3))*COS(G$4))*((COS(G$4)-COS(Sheet1!$K29))/(SIN(Sheet1!$K29)-Sheet1!$K29*COS(Sheet1!$K29))))</f>
        <v>8.8659396321522629E-2</v>
      </c>
      <c r="H14">
        <f>IF(PI()/24*((0.409+0.5016*SIN(Sheet1!$K29-PI()/3))+(0.6609-0.4767*SIN(Sheet1!Q$21-PI()/3))*COS(H$4))*((COS(H$4)-COS(Sheet1!$K29))/(SIN(Sheet1!$K29)-Sheet1!$K29*COS(Sheet1!$K29)))&lt;0,0,PI()/24*((0.409+0.5016*SIN(Sheet1!$K29-PI()/3))+(0.6609-0.4767*SIN(Sheet1!$K29-PI()/3))*COS(H$4))*((COS(H$4)-COS(Sheet1!$K29))/(SIN(Sheet1!$K29)-Sheet1!$K29*COS(Sheet1!$K29))))</f>
        <v>0.11476387832688553</v>
      </c>
      <c r="I14">
        <f>IF(PI()/24*((0.409+0.5016*SIN(Sheet1!$K29-PI()/3))+(0.6609-0.4767*SIN(Sheet1!R$21-PI()/3))*COS(I$4))*((COS(I$4)-COS(Sheet1!$K29))/(SIN(Sheet1!$K29)-Sheet1!$K29*COS(Sheet1!$K29)))&lt;0,0,PI()/24*((0.409+0.5016*SIN(Sheet1!$K29-PI()/3))+(0.6609-0.4767*SIN(Sheet1!$K29-PI()/3))*COS(I$4))*((COS(I$4)-COS(Sheet1!$K29))/(SIN(Sheet1!$K29)-Sheet1!$K29*COS(Sheet1!$K29))))</f>
        <v>0.13247082154986559</v>
      </c>
      <c r="J14">
        <f>IF(PI()/24*((0.409+0.5016*SIN(Sheet1!$K29-PI()/3))+(0.6609-0.4767*SIN(Sheet1!S$21-PI()/3))*COS(J$4))*((COS(J$4)-COS(Sheet1!$K29))/(SIN(Sheet1!$K29)-Sheet1!$K29*COS(Sheet1!$K29)))&lt;0,0,PI()/24*((0.409+0.5016*SIN(Sheet1!$K29-PI()/3))+(0.6609-0.4767*SIN(Sheet1!$K29-PI()/3))*COS(J$4))*((COS(J$4)-COS(Sheet1!$K29))/(SIN(Sheet1!$K29)-Sheet1!$K29*COS(Sheet1!$K29))))</f>
        <v>0.13873932062673508</v>
      </c>
      <c r="K14">
        <f>IF(PI()/24*((0.409+0.5016*SIN(Sheet1!$K29-PI()/3))+(0.6609-0.4767*SIN(Sheet1!T$21-PI()/3))*COS(K$4))*((COS(K$4)-COS(Sheet1!$K29))/(SIN(Sheet1!$K29)-Sheet1!$K29*COS(Sheet1!$K29)))&lt;0,0,PI()/24*((0.409+0.5016*SIN(Sheet1!$K29-PI()/3))+(0.6609-0.4767*SIN(Sheet1!$K29-PI()/3))*COS(K$4))*((COS(K$4)-COS(Sheet1!$K29))/(SIN(Sheet1!$K29)-Sheet1!$K29*COS(Sheet1!$K29))))</f>
        <v>0.13247082154986559</v>
      </c>
      <c r="L14">
        <f>IF(PI()/24*((0.409+0.5016*SIN(Sheet1!$K29-PI()/3))+(0.6609-0.4767*SIN(Sheet1!U$21-PI()/3))*COS(L$4))*((COS(L$4)-COS(Sheet1!$K29))/(SIN(Sheet1!$K29)-Sheet1!$K29*COS(Sheet1!$K29)))&lt;0,0,PI()/24*((0.409+0.5016*SIN(Sheet1!$K29-PI()/3))+(0.6609-0.4767*SIN(Sheet1!$K29-PI()/3))*COS(L$4))*((COS(L$4)-COS(Sheet1!$K29))/(SIN(Sheet1!$K29)-Sheet1!$K29*COS(Sheet1!$K29))))</f>
        <v>0.11476387832688553</v>
      </c>
      <c r="M14">
        <f>IF(PI()/24*((0.409+0.5016*SIN(Sheet1!$K29-PI()/3))+(0.6609-0.4767*SIN(Sheet1!V$21-PI()/3))*COS(M$4))*((COS(M$4)-COS(Sheet1!$K29))/(SIN(Sheet1!$K29)-Sheet1!$K29*COS(Sheet1!$K29)))&lt;0,0,PI()/24*((0.409+0.5016*SIN(Sheet1!$K29-PI()/3))+(0.6609-0.4767*SIN(Sheet1!$K29-PI()/3))*COS(M$4))*((COS(M$4)-COS(Sheet1!$K29))/(SIN(Sheet1!$K29)-Sheet1!$K29*COS(Sheet1!$K29))))</f>
        <v>8.8659396321522629E-2</v>
      </c>
      <c r="N14">
        <f>IF(PI()/24*((0.409+0.5016*SIN(Sheet1!$K29-PI()/3))+(0.6609-0.4767*SIN(Sheet1!W$21-PI()/3))*COS(N$4))*((COS(N$4)-COS(Sheet1!$K29))/(SIN(Sheet1!$K29)-Sheet1!$K29*COS(Sheet1!$K29)))&lt;0,0,PI()/24*((0.409+0.5016*SIN(Sheet1!$K29-PI()/3))+(0.6609-0.4767*SIN(Sheet1!$K29-PI()/3))*COS(N$4))*((COS(N$4)-COS(Sheet1!$K29))/(SIN(Sheet1!$K29)-Sheet1!$K29*COS(Sheet1!$K29))))</f>
        <v>5.8441925442659332E-2</v>
      </c>
      <c r="O14">
        <f>IF(PI()/24*((0.409+0.5016*SIN(Sheet1!$K29-PI()/3))+(0.6609-0.4767*SIN(Sheet1!X$21-PI()/3))*COS(O$4))*((COS(O$4)-COS(Sheet1!$K29))/(SIN(Sheet1!$K29)-Sheet1!$K29*COS(Sheet1!$K29)))&lt;0,0,PI()/24*((0.409+0.5016*SIN(Sheet1!$K29-PI()/3))+(0.6609-0.4767*SIN(Sheet1!$K29-PI()/3))*COS(O$4))*((COS(O$4)-COS(Sheet1!$K29))/(SIN(Sheet1!$K29)-Sheet1!$K29*COS(Sheet1!$K29))))</f>
        <v>2.8676308993871597E-2</v>
      </c>
      <c r="P14">
        <f>IF(PI()/24*((0.409+0.5016*SIN(Sheet1!$K29-PI()/3))+(0.6609-0.4767*SIN(Sheet1!Y$21-PI()/3))*COS(P$4))*((COS(P$4)-COS(Sheet1!$K29))/(SIN(Sheet1!$K29)-Sheet1!$K29*COS(Sheet1!$K29)))&lt;0,0,PI()/24*((0.409+0.5016*SIN(Sheet1!$K29-PI()/3))+(0.6609-0.4767*SIN(Sheet1!$K29-PI()/3))*COS(P$4))*((COS(P$4)-COS(Sheet1!$K29))/(SIN(Sheet1!$K29)-Sheet1!$K29*COS(Sheet1!$K29))))</f>
        <v>3.225230991326284E-3</v>
      </c>
      <c r="Q14">
        <f>IF(PI()/24*((0.409+0.5016*SIN(Sheet1!$K29-PI()/3))+(0.6609-0.4767*SIN(Sheet1!Z$21-PI()/3))*COS(Q$4))*((COS(Q$4)-COS(Sheet1!$K29))/(SIN(Sheet1!$K29)-Sheet1!$K29*COS(Sheet1!$K29)))&lt;0,0,PI()/24*((0.409+0.5016*SIN(Sheet1!$K29-PI()/3))+(0.6609-0.4767*SIN(Sheet1!$K29-PI()/3))*COS(Q$4))*((COS(Q$4)-COS(Sheet1!$K29))/(SIN(Sheet1!$K29)-Sheet1!$K29*COS(Sheet1!$K29))))</f>
        <v>0</v>
      </c>
      <c r="R14">
        <f>IF(PI()/24*((0.409+0.5016*SIN(Sheet1!$K29-PI()/3))+(0.6609-0.4767*SIN(Sheet1!AA$21-PI()/3))*COS(R$4))*((COS(R$4)-COS(Sheet1!$K29))/(SIN(Sheet1!$K29)-Sheet1!$K29*COS(Sheet1!$K29)))&lt;0,0,PI()/24*((0.409+0.5016*SIN(Sheet1!$K29-PI()/3))+(0.6609-0.4767*SIN(Sheet1!$K29-PI()/3))*COS(R$4))*((COS(R$4)-COS(Sheet1!$K29))/(SIN(Sheet1!$K29)-Sheet1!$K29*COS(Sheet1!$K29))))</f>
        <v>0</v>
      </c>
      <c r="T14" s="27">
        <f t="shared" si="34"/>
        <v>0.99121444387899704</v>
      </c>
      <c r="V14" s="37" t="s">
        <v>106</v>
      </c>
      <c r="W14">
        <f>B14*Sheet2!$D13</f>
        <v>0</v>
      </c>
      <c r="X14">
        <f>C14*Sheet2!$D13</f>
        <v>0</v>
      </c>
      <c r="Y14">
        <f>D14*Sheet2!$D13</f>
        <v>15.153747812746545</v>
      </c>
      <c r="Z14">
        <f>E14*Sheet2!$D13</f>
        <v>134.7356378077057</v>
      </c>
      <c r="AA14">
        <f>F14*Sheet2!$D13</f>
        <v>274.58938669233487</v>
      </c>
      <c r="AB14">
        <f>G14*Sheet2!$D13</f>
        <v>416.56617361667406</v>
      </c>
      <c r="AC14">
        <f>H14*Sheet2!$D13</f>
        <v>539.21808231887167</v>
      </c>
      <c r="AD14">
        <f>I14*Sheet2!$D13</f>
        <v>622.4141550520435</v>
      </c>
      <c r="AE14">
        <f>J14*Sheet2!$D13</f>
        <v>651.86669796471472</v>
      </c>
      <c r="AF14">
        <f>K14*Sheet2!$D13</f>
        <v>622.4141550520435</v>
      </c>
      <c r="AG14">
        <f>L14*Sheet2!$D13</f>
        <v>539.21808231887167</v>
      </c>
      <c r="AH14">
        <f>M14*Sheet2!$D13</f>
        <v>416.56617361667406</v>
      </c>
      <c r="AI14">
        <f>N14*Sheet2!$D13</f>
        <v>274.58938669233487</v>
      </c>
      <c r="AJ14">
        <f>O14*Sheet2!$D13</f>
        <v>134.7356378077057</v>
      </c>
      <c r="AK14">
        <f>P14*Sheet2!$D13</f>
        <v>15.153747812746545</v>
      </c>
      <c r="AL14">
        <f>Q14*Sheet2!$D13</f>
        <v>0</v>
      </c>
      <c r="AM14">
        <f>R14*Sheet2!$D13</f>
        <v>0</v>
      </c>
      <c r="AO14" s="32">
        <f t="shared" si="35"/>
        <v>4657.2210645654677</v>
      </c>
      <c r="AP14" s="36">
        <f>AO14-Sheet2!D13</f>
        <v>-41.278935434532286</v>
      </c>
    </row>
    <row r="15" spans="1:42">
      <c r="A15" s="37" t="s">
        <v>107</v>
      </c>
      <c r="B15">
        <f>IF(PI()/24*((0.409+0.5016*SIN(Sheet1!$K30-PI()/3))+(0.6609-0.4767*SIN(Sheet1!K$21-PI()/3))*COS(B$4))*((COS(B$4)-COS(Sheet1!$K30))/(SIN(Sheet1!$K30)-Sheet1!$K30*COS(Sheet1!$K30)))&lt;0,0,PI()/24*((0.409+0.5016*SIN(Sheet1!$K30-PI()/3))+(0.6609-0.4767*SIN(Sheet1!$K30-PI()/3))*COS(B$4))*((COS(B$4)-COS(Sheet1!$K30))/(SIN(Sheet1!$K30)-Sheet1!$K30*COS(Sheet1!$K30))))</f>
        <v>0</v>
      </c>
      <c r="C15">
        <f>IF(PI()/24*((0.409+0.5016*SIN(Sheet1!$K30-PI()/3))+(0.6609-0.4767*SIN(Sheet1!L$21-PI()/3))*COS(C$4))*((COS(C$4)-COS(Sheet1!$K30))/(SIN(Sheet1!$K30)-Sheet1!$K30*COS(Sheet1!$K30)))&lt;0,0,PI()/24*((0.409+0.5016*SIN(Sheet1!$K30-PI()/3))+(0.6609-0.4767*SIN(Sheet1!$K30-PI()/3))*COS(C$4))*((COS(C$4)-COS(Sheet1!$K30))/(SIN(Sheet1!$K30)-Sheet1!$K30*COS(Sheet1!$K30))))</f>
        <v>0</v>
      </c>
      <c r="D15">
        <f>IF(PI()/24*((0.409+0.5016*SIN(Sheet1!$K30-PI()/3))+(0.6609-0.4767*SIN(Sheet1!M$21-PI()/3))*COS(D$4))*((COS(D$4)-COS(Sheet1!$K30))/(SIN(Sheet1!$K30)-Sheet1!$K30*COS(Sheet1!$K30)))&lt;0,0,PI()/24*((0.409+0.5016*SIN(Sheet1!$K30-PI()/3))+(0.6609-0.4767*SIN(Sheet1!$K30-PI()/3))*COS(D$4))*((COS(D$4)-COS(Sheet1!$K30))/(SIN(Sheet1!$K30)-Sheet1!$K30*COS(Sheet1!$K30))))</f>
        <v>0</v>
      </c>
      <c r="E15">
        <f>IF(PI()/24*((0.409+0.5016*SIN(Sheet1!$K30-PI()/3))+(0.6609-0.4767*SIN(Sheet1!N$21-PI()/3))*COS(E$4))*((COS(E$4)-COS(Sheet1!$K30))/(SIN(Sheet1!$K30)-Sheet1!$K30*COS(Sheet1!$K30)))&lt;0,0,PI()/24*((0.409+0.5016*SIN(Sheet1!$K30-PI()/3))+(0.6609-0.4767*SIN(Sheet1!$K30-PI()/3))*COS(E$4))*((COS(E$4)-COS(Sheet1!$K30))/(SIN(Sheet1!$K30)-Sheet1!$K30*COS(Sheet1!$K30))))</f>
        <v>1.2696236811991916E-2</v>
      </c>
      <c r="F15">
        <f>IF(PI()/24*((0.409+0.5016*SIN(Sheet1!$K30-PI()/3))+(0.6609-0.4767*SIN(Sheet1!O$21-PI()/3))*COS(F$4))*((COS(F$4)-COS(Sheet1!$K30))/(SIN(Sheet1!$K30)-Sheet1!$K30*COS(Sheet1!$K30)))&lt;0,0,PI()/24*((0.409+0.5016*SIN(Sheet1!$K30-PI()/3))+(0.6609-0.4767*SIN(Sheet1!$K30-PI()/3))*COS(F$4))*((COS(F$4)-COS(Sheet1!$K30))/(SIN(Sheet1!$K30)-Sheet1!$K30*COS(Sheet1!$K30))))</f>
        <v>4.9035503379103014E-2</v>
      </c>
      <c r="G15">
        <f>IF(PI()/24*((0.409+0.5016*SIN(Sheet1!$K30-PI()/3))+(0.6609-0.4767*SIN(Sheet1!P$21-PI()/3))*COS(G$4))*((COS(G$4)-COS(Sheet1!$K30))/(SIN(Sheet1!$K30)-Sheet1!$K30*COS(Sheet1!$K30)))&lt;0,0,PI()/24*((0.409+0.5016*SIN(Sheet1!$K30-PI()/3))+(0.6609-0.4767*SIN(Sheet1!$K30-PI()/3))*COS(G$4))*((COS(G$4)-COS(Sheet1!$K30))/(SIN(Sheet1!$K30)-Sheet1!$K30*COS(Sheet1!$K30))))</f>
        <v>8.7972967591276582E-2</v>
      </c>
      <c r="H15">
        <f>IF(PI()/24*((0.409+0.5016*SIN(Sheet1!$K30-PI()/3))+(0.6609-0.4767*SIN(Sheet1!Q$21-PI()/3))*COS(H$4))*((COS(H$4)-COS(Sheet1!$K30))/(SIN(Sheet1!$K30)-Sheet1!$K30*COS(Sheet1!$K30)))&lt;0,0,PI()/24*((0.409+0.5016*SIN(Sheet1!$K30-PI()/3))+(0.6609-0.4767*SIN(Sheet1!$K30-PI()/3))*COS(H$4))*((COS(H$4)-COS(Sheet1!$K30))/(SIN(Sheet1!$K30)-Sheet1!$K30*COS(Sheet1!$K30))))</f>
        <v>0.12269512950396345</v>
      </c>
      <c r="I15">
        <f>IF(PI()/24*((0.409+0.5016*SIN(Sheet1!$K30-PI()/3))+(0.6609-0.4767*SIN(Sheet1!R$21-PI()/3))*COS(I$4))*((COS(I$4)-COS(Sheet1!$K30))/(SIN(Sheet1!$K30)-Sheet1!$K30*COS(Sheet1!$K30)))&lt;0,0,PI()/24*((0.409+0.5016*SIN(Sheet1!$K30-PI()/3))+(0.6609-0.4767*SIN(Sheet1!$K30-PI()/3))*COS(I$4))*((COS(I$4)-COS(Sheet1!$K30))/(SIN(Sheet1!$K30)-Sheet1!$K30*COS(Sheet1!$K30))))</f>
        <v>0.14667575505820796</v>
      </c>
      <c r="J15">
        <f>IF(PI()/24*((0.409+0.5016*SIN(Sheet1!$K30-PI()/3))+(0.6609-0.4767*SIN(Sheet1!S$21-PI()/3))*COS(J$4))*((COS(J$4)-COS(Sheet1!$K30))/(SIN(Sheet1!$K30)-Sheet1!$K30*COS(Sheet1!$K30)))&lt;0,0,PI()/24*((0.409+0.5016*SIN(Sheet1!$K30-PI()/3))+(0.6609-0.4767*SIN(Sheet1!$K30-PI()/3))*COS(J$4))*((COS(J$4)-COS(Sheet1!$K30))/(SIN(Sheet1!$K30)-Sheet1!$K30*COS(Sheet1!$K30))))</f>
        <v>0.15523529038470713</v>
      </c>
      <c r="K15">
        <f>IF(PI()/24*((0.409+0.5016*SIN(Sheet1!$K30-PI()/3))+(0.6609-0.4767*SIN(Sheet1!T$21-PI()/3))*COS(K$4))*((COS(K$4)-COS(Sheet1!$K30))/(SIN(Sheet1!$K30)-Sheet1!$K30*COS(Sheet1!$K30)))&lt;0,0,PI()/24*((0.409+0.5016*SIN(Sheet1!$K30-PI()/3))+(0.6609-0.4767*SIN(Sheet1!$K30-PI()/3))*COS(K$4))*((COS(K$4)-COS(Sheet1!$K30))/(SIN(Sheet1!$K30)-Sheet1!$K30*COS(Sheet1!$K30))))</f>
        <v>0.14667575505820796</v>
      </c>
      <c r="L15">
        <f>IF(PI()/24*((0.409+0.5016*SIN(Sheet1!$K30-PI()/3))+(0.6609-0.4767*SIN(Sheet1!U$21-PI()/3))*COS(L$4))*((COS(L$4)-COS(Sheet1!$K30))/(SIN(Sheet1!$K30)-Sheet1!$K30*COS(Sheet1!$K30)))&lt;0,0,PI()/24*((0.409+0.5016*SIN(Sheet1!$K30-PI()/3))+(0.6609-0.4767*SIN(Sheet1!$K30-PI()/3))*COS(L$4))*((COS(L$4)-COS(Sheet1!$K30))/(SIN(Sheet1!$K30)-Sheet1!$K30*COS(Sheet1!$K30))))</f>
        <v>0.12269512950396345</v>
      </c>
      <c r="M15">
        <f>IF(PI()/24*((0.409+0.5016*SIN(Sheet1!$K30-PI()/3))+(0.6609-0.4767*SIN(Sheet1!V$21-PI()/3))*COS(M$4))*((COS(M$4)-COS(Sheet1!$K30))/(SIN(Sheet1!$K30)-Sheet1!$K30*COS(Sheet1!$K30)))&lt;0,0,PI()/24*((0.409+0.5016*SIN(Sheet1!$K30-PI()/3))+(0.6609-0.4767*SIN(Sheet1!$K30-PI()/3))*COS(M$4))*((COS(M$4)-COS(Sheet1!$K30))/(SIN(Sheet1!$K30)-Sheet1!$K30*COS(Sheet1!$K30))))</f>
        <v>8.7972967591276582E-2</v>
      </c>
      <c r="N15">
        <f>IF(PI()/24*((0.409+0.5016*SIN(Sheet1!$K30-PI()/3))+(0.6609-0.4767*SIN(Sheet1!W$21-PI()/3))*COS(N$4))*((COS(N$4)-COS(Sheet1!$K30))/(SIN(Sheet1!$K30)-Sheet1!$K30*COS(Sheet1!$K30)))&lt;0,0,PI()/24*((0.409+0.5016*SIN(Sheet1!$K30-PI()/3))+(0.6609-0.4767*SIN(Sheet1!$K30-PI()/3))*COS(N$4))*((COS(N$4)-COS(Sheet1!$K30))/(SIN(Sheet1!$K30)-Sheet1!$K30*COS(Sheet1!$K30))))</f>
        <v>4.9035503379103014E-2</v>
      </c>
      <c r="O15">
        <f>IF(PI()/24*((0.409+0.5016*SIN(Sheet1!$K30-PI()/3))+(0.6609-0.4767*SIN(Sheet1!X$21-PI()/3))*COS(O$4))*((COS(O$4)-COS(Sheet1!$K30))/(SIN(Sheet1!$K30)-Sheet1!$K30*COS(Sheet1!$K30)))&lt;0,0,PI()/24*((0.409+0.5016*SIN(Sheet1!$K30-PI()/3))+(0.6609-0.4767*SIN(Sheet1!$K30-PI()/3))*COS(O$4))*((COS(O$4)-COS(Sheet1!$K30))/(SIN(Sheet1!$K30)-Sheet1!$K30*COS(Sheet1!$K30))))</f>
        <v>1.2696236811991916E-2</v>
      </c>
      <c r="P15">
        <f>IF(PI()/24*((0.409+0.5016*SIN(Sheet1!$K30-PI()/3))+(0.6609-0.4767*SIN(Sheet1!Y$21-PI()/3))*COS(P$4))*((COS(P$4)-COS(Sheet1!$K30))/(SIN(Sheet1!$K30)-Sheet1!$K30*COS(Sheet1!$K30)))&lt;0,0,PI()/24*((0.409+0.5016*SIN(Sheet1!$K30-PI()/3))+(0.6609-0.4767*SIN(Sheet1!$K30-PI()/3))*COS(P$4))*((COS(P$4)-COS(Sheet1!$K30))/(SIN(Sheet1!$K30)-Sheet1!$K30*COS(Sheet1!$K30))))</f>
        <v>0</v>
      </c>
      <c r="Q15">
        <f>IF(PI()/24*((0.409+0.5016*SIN(Sheet1!$K30-PI()/3))+(0.6609-0.4767*SIN(Sheet1!Z$21-PI()/3))*COS(Q$4))*((COS(Q$4)-COS(Sheet1!$K30))/(SIN(Sheet1!$K30)-Sheet1!$K30*COS(Sheet1!$K30)))&lt;0,0,PI()/24*((0.409+0.5016*SIN(Sheet1!$K30-PI()/3))+(0.6609-0.4767*SIN(Sheet1!$K30-PI()/3))*COS(Q$4))*((COS(Q$4)-COS(Sheet1!$K30))/(SIN(Sheet1!$K30)-Sheet1!$K30*COS(Sheet1!$K30))))</f>
        <v>0</v>
      </c>
      <c r="R15">
        <f>IF(PI()/24*((0.409+0.5016*SIN(Sheet1!$K30-PI()/3))+(0.6609-0.4767*SIN(Sheet1!AA$21-PI()/3))*COS(R$4))*((COS(R$4)-COS(Sheet1!$K30))/(SIN(Sheet1!$K30)-Sheet1!$K30*COS(Sheet1!$K30)))&lt;0,0,PI()/24*((0.409+0.5016*SIN(Sheet1!$K30-PI()/3))+(0.6609-0.4767*SIN(Sheet1!$K30-PI()/3))*COS(R$4))*((COS(R$4)-COS(Sheet1!$K30))/(SIN(Sheet1!$K30)-Sheet1!$K30*COS(Sheet1!$K30))))</f>
        <v>0</v>
      </c>
      <c r="T15" s="27">
        <f t="shared" si="34"/>
        <v>0.99338647507379296</v>
      </c>
      <c r="V15" s="37" t="s">
        <v>107</v>
      </c>
      <c r="W15">
        <f>B15*Sheet2!$D14</f>
        <v>0</v>
      </c>
      <c r="X15">
        <f>C15*Sheet2!$D14</f>
        <v>0</v>
      </c>
      <c r="Y15">
        <f>D15*Sheet2!$D14</f>
        <v>0</v>
      </c>
      <c r="Z15">
        <f>E15*Sheet2!$D14</f>
        <v>40.947411494709335</v>
      </c>
      <c r="AA15">
        <f>F15*Sheet2!$D14</f>
        <v>158.14740733394723</v>
      </c>
      <c r="AB15">
        <f>G15*Sheet2!$D14</f>
        <v>283.72700964180979</v>
      </c>
      <c r="AC15">
        <f>H15*Sheet2!$D14</f>
        <v>395.71158214771981</v>
      </c>
      <c r="AD15">
        <f>I15*Sheet2!$D14</f>
        <v>473.05296739525403</v>
      </c>
      <c r="AE15">
        <f>J15*Sheet2!$D14</f>
        <v>500.6588493906666</v>
      </c>
      <c r="AF15">
        <f>K15*Sheet2!$D14</f>
        <v>473.05296739525403</v>
      </c>
      <c r="AG15">
        <f>L15*Sheet2!$D14</f>
        <v>395.71158214771981</v>
      </c>
      <c r="AH15">
        <f>M15*Sheet2!$D14</f>
        <v>283.72700964180979</v>
      </c>
      <c r="AI15">
        <f>N15*Sheet2!$D14</f>
        <v>158.14740733394723</v>
      </c>
      <c r="AJ15">
        <f>O15*Sheet2!$D14</f>
        <v>40.947411494709335</v>
      </c>
      <c r="AK15">
        <f>P15*Sheet2!$D14</f>
        <v>0</v>
      </c>
      <c r="AL15">
        <f>Q15*Sheet2!$D14</f>
        <v>0</v>
      </c>
      <c r="AM15">
        <f>R15*Sheet2!$D14</f>
        <v>0</v>
      </c>
      <c r="AO15" s="32">
        <f t="shared" si="35"/>
        <v>3203.8316054175466</v>
      </c>
      <c r="AP15" s="36">
        <f>AO15-Sheet2!D14</f>
        <v>-21.32968458245341</v>
      </c>
    </row>
    <row r="16" spans="1:42">
      <c r="A16" s="37" t="s">
        <v>108</v>
      </c>
      <c r="B16">
        <f>IF(PI()/24*((0.409+0.5016*SIN(Sheet1!$K31-PI()/3))+(0.6609-0.4767*SIN(Sheet1!K$21-PI()/3))*COS(B$4))*((COS(B$4)-COS(Sheet1!$K31))/(SIN(Sheet1!$K31)-Sheet1!$K31*COS(Sheet1!$K31)))&lt;0,0,PI()/24*((0.409+0.5016*SIN(Sheet1!$K31-PI()/3))+(0.6609-0.4767*SIN(Sheet1!$K31-PI()/3))*COS(B$4))*((COS(B$4)-COS(Sheet1!$K31))/(SIN(Sheet1!$K31)-Sheet1!$K31*COS(Sheet1!$K31))))</f>
        <v>0</v>
      </c>
      <c r="C16">
        <f>IF(PI()/24*((0.409+0.5016*SIN(Sheet1!$K31-PI()/3))+(0.6609-0.4767*SIN(Sheet1!L$21-PI()/3))*COS(C$4))*((COS(C$4)-COS(Sheet1!$K31))/(SIN(Sheet1!$K31)-Sheet1!$K31*COS(Sheet1!$K31)))&lt;0,0,PI()/24*((0.409+0.5016*SIN(Sheet1!$K31-PI()/3))+(0.6609-0.4767*SIN(Sheet1!$K31-PI()/3))*COS(C$4))*((COS(C$4)-COS(Sheet1!$K31))/(SIN(Sheet1!$K31)-Sheet1!$K31*COS(Sheet1!$K31))))</f>
        <v>0</v>
      </c>
      <c r="D16">
        <f>IF(PI()/24*((0.409+0.5016*SIN(Sheet1!$K31-PI()/3))+(0.6609-0.4767*SIN(Sheet1!M$21-PI()/3))*COS(D$4))*((COS(D$4)-COS(Sheet1!$K31))/(SIN(Sheet1!$K31)-Sheet1!$K31*COS(Sheet1!$K31)))&lt;0,0,PI()/24*((0.409+0.5016*SIN(Sheet1!$K31-PI()/3))+(0.6609-0.4767*SIN(Sheet1!$K31-PI()/3))*COS(D$4))*((COS(D$4)-COS(Sheet1!$K31))/(SIN(Sheet1!$K31)-Sheet1!$K31*COS(Sheet1!$K31))))</f>
        <v>0</v>
      </c>
      <c r="E16">
        <f>IF(PI()/24*((0.409+0.5016*SIN(Sheet1!$K31-PI()/3))+(0.6609-0.4767*SIN(Sheet1!N$21-PI()/3))*COS(E$4))*((COS(E$4)-COS(Sheet1!$K31))/(SIN(Sheet1!$K31)-Sheet1!$K31*COS(Sheet1!$K31)))&lt;0,0,PI()/24*((0.409+0.5016*SIN(Sheet1!$K31-PI()/3))+(0.6609-0.4767*SIN(Sheet1!$K31-PI()/3))*COS(E$4))*((COS(E$4)-COS(Sheet1!$K31))/(SIN(Sheet1!$K31)-Sheet1!$K31*COS(Sheet1!$K31))))</f>
        <v>0</v>
      </c>
      <c r="F16">
        <f>IF(PI()/24*((0.409+0.5016*SIN(Sheet1!$K31-PI()/3))+(0.6609-0.4767*SIN(Sheet1!O$21-PI()/3))*COS(F$4))*((COS(F$4)-COS(Sheet1!$K31))/(SIN(Sheet1!$K31)-Sheet1!$K31*COS(Sheet1!$K31)))&lt;0,0,PI()/24*((0.409+0.5016*SIN(Sheet1!$K31-PI()/3))+(0.6609-0.4767*SIN(Sheet1!$K31-PI()/3))*COS(F$4))*((COS(F$4)-COS(Sheet1!$K31))/(SIN(Sheet1!$K31)-Sheet1!$K31*COS(Sheet1!$K31))))</f>
        <v>3.4609994501506341E-2</v>
      </c>
      <c r="G16">
        <f>IF(PI()/24*((0.409+0.5016*SIN(Sheet1!$K31-PI()/3))+(0.6609-0.4767*SIN(Sheet1!P$21-PI()/3))*COS(G$4))*((COS(G$4)-COS(Sheet1!$K31))/(SIN(Sheet1!$K31)-Sheet1!$K31*COS(Sheet1!$K31)))&lt;0,0,PI()/24*((0.409+0.5016*SIN(Sheet1!$K31-PI()/3))+(0.6609-0.4767*SIN(Sheet1!$K31-PI()/3))*COS(G$4))*((COS(G$4)-COS(Sheet1!$K31))/(SIN(Sheet1!$K31)-Sheet1!$K31*COS(Sheet1!$K31))))</f>
        <v>8.4091563081458182E-2</v>
      </c>
      <c r="H16">
        <f>IF(PI()/24*((0.409+0.5016*SIN(Sheet1!$K31-PI()/3))+(0.6609-0.4767*SIN(Sheet1!Q$21-PI()/3))*COS(H$4))*((COS(H$4)-COS(Sheet1!$K31))/(SIN(Sheet1!$K31)-Sheet1!$K31*COS(Sheet1!$K31)))&lt;0,0,PI()/24*((0.409+0.5016*SIN(Sheet1!$K31-PI()/3))+(0.6609-0.4767*SIN(Sheet1!$K31-PI()/3))*COS(H$4))*((COS(H$4)-COS(Sheet1!$K31))/(SIN(Sheet1!$K31)-Sheet1!$K31*COS(Sheet1!$K31))))</f>
        <v>0.12979594736756841</v>
      </c>
      <c r="I16">
        <f>IF(PI()/24*((0.409+0.5016*SIN(Sheet1!$K31-PI()/3))+(0.6609-0.4767*SIN(Sheet1!R$21-PI()/3))*COS(I$4))*((COS(I$4)-COS(Sheet1!$K31))/(SIN(Sheet1!$K31)-Sheet1!$K31*COS(Sheet1!$K31)))&lt;0,0,PI()/24*((0.409+0.5016*SIN(Sheet1!$K31-PI()/3))+(0.6609-0.4767*SIN(Sheet1!$K31-PI()/3))*COS(I$4))*((COS(I$4)-COS(Sheet1!$K31))/(SIN(Sheet1!$K31)-Sheet1!$K31*COS(Sheet1!$K31))))</f>
        <v>0.16196555157200859</v>
      </c>
      <c r="J16">
        <f>IF(PI()/24*((0.409+0.5016*SIN(Sheet1!$K31-PI()/3))+(0.6609-0.4767*SIN(Sheet1!S$21-PI()/3))*COS(J$4))*((COS(J$4)-COS(Sheet1!$K31))/(SIN(Sheet1!$K31)-Sheet1!$K31*COS(Sheet1!$K31)))&lt;0,0,PI()/24*((0.409+0.5016*SIN(Sheet1!$K31-PI()/3))+(0.6609-0.4767*SIN(Sheet1!$K31-PI()/3))*COS(J$4))*((COS(J$4)-COS(Sheet1!$K31))/(SIN(Sheet1!$K31)-Sheet1!$K31*COS(Sheet1!$K31))))</f>
        <v>0.173545117189462</v>
      </c>
      <c r="K16">
        <f>IF(PI()/24*((0.409+0.5016*SIN(Sheet1!$K31-PI()/3))+(0.6609-0.4767*SIN(Sheet1!T$21-PI()/3))*COS(K$4))*((COS(K$4)-COS(Sheet1!$K31))/(SIN(Sheet1!$K31)-Sheet1!$K31*COS(Sheet1!$K31)))&lt;0,0,PI()/24*((0.409+0.5016*SIN(Sheet1!$K31-PI()/3))+(0.6609-0.4767*SIN(Sheet1!$K31-PI()/3))*COS(K$4))*((COS(K$4)-COS(Sheet1!$K31))/(SIN(Sheet1!$K31)-Sheet1!$K31*COS(Sheet1!$K31))))</f>
        <v>0.16196555157200859</v>
      </c>
      <c r="L16">
        <f>IF(PI()/24*((0.409+0.5016*SIN(Sheet1!$K31-PI()/3))+(0.6609-0.4767*SIN(Sheet1!U$21-PI()/3))*COS(L$4))*((COS(L$4)-COS(Sheet1!$K31))/(SIN(Sheet1!$K31)-Sheet1!$K31*COS(Sheet1!$K31)))&lt;0,0,PI()/24*((0.409+0.5016*SIN(Sheet1!$K31-PI()/3))+(0.6609-0.4767*SIN(Sheet1!$K31-PI()/3))*COS(L$4))*((COS(L$4)-COS(Sheet1!$K31))/(SIN(Sheet1!$K31)-Sheet1!$K31*COS(Sheet1!$K31))))</f>
        <v>0.12979594736756841</v>
      </c>
      <c r="M16">
        <f>IF(PI()/24*((0.409+0.5016*SIN(Sheet1!$K31-PI()/3))+(0.6609-0.4767*SIN(Sheet1!V$21-PI()/3))*COS(M$4))*((COS(M$4)-COS(Sheet1!$K31))/(SIN(Sheet1!$K31)-Sheet1!$K31*COS(Sheet1!$K31)))&lt;0,0,PI()/24*((0.409+0.5016*SIN(Sheet1!$K31-PI()/3))+(0.6609-0.4767*SIN(Sheet1!$K31-PI()/3))*COS(M$4))*((COS(M$4)-COS(Sheet1!$K31))/(SIN(Sheet1!$K31)-Sheet1!$K31*COS(Sheet1!$K31))))</f>
        <v>8.4091563081458182E-2</v>
      </c>
      <c r="N16">
        <f>IF(PI()/24*((0.409+0.5016*SIN(Sheet1!$K31-PI()/3))+(0.6609-0.4767*SIN(Sheet1!W$21-PI()/3))*COS(N$4))*((COS(N$4)-COS(Sheet1!$K31))/(SIN(Sheet1!$K31)-Sheet1!$K31*COS(Sheet1!$K31)))&lt;0,0,PI()/24*((0.409+0.5016*SIN(Sheet1!$K31-PI()/3))+(0.6609-0.4767*SIN(Sheet1!$K31-PI()/3))*COS(N$4))*((COS(N$4)-COS(Sheet1!$K31))/(SIN(Sheet1!$K31)-Sheet1!$K31*COS(Sheet1!$K31))))</f>
        <v>3.4609994501506341E-2</v>
      </c>
      <c r="O16">
        <f>IF(PI()/24*((0.409+0.5016*SIN(Sheet1!$K31-PI()/3))+(0.6609-0.4767*SIN(Sheet1!X$21-PI()/3))*COS(O$4))*((COS(O$4)-COS(Sheet1!$K31))/(SIN(Sheet1!$K31)-Sheet1!$K31*COS(Sheet1!$K31)))&lt;0,0,PI()/24*((0.409+0.5016*SIN(Sheet1!$K31-PI()/3))+(0.6609-0.4767*SIN(Sheet1!$K31-PI()/3))*COS(O$4))*((COS(O$4)-COS(Sheet1!$K31))/(SIN(Sheet1!$K31)-Sheet1!$K31*COS(Sheet1!$K31))))</f>
        <v>0</v>
      </c>
      <c r="P16">
        <f>IF(PI()/24*((0.409+0.5016*SIN(Sheet1!$K31-PI()/3))+(0.6609-0.4767*SIN(Sheet1!Y$21-PI()/3))*COS(P$4))*((COS(P$4)-COS(Sheet1!$K31))/(SIN(Sheet1!$K31)-Sheet1!$K31*COS(Sheet1!$K31)))&lt;0,0,PI()/24*((0.409+0.5016*SIN(Sheet1!$K31-PI()/3))+(0.6609-0.4767*SIN(Sheet1!$K31-PI()/3))*COS(P$4))*((COS(P$4)-COS(Sheet1!$K31))/(SIN(Sheet1!$K31)-Sheet1!$K31*COS(Sheet1!$K31))))</f>
        <v>0</v>
      </c>
      <c r="Q16">
        <f>IF(PI()/24*((0.409+0.5016*SIN(Sheet1!$K31-PI()/3))+(0.6609-0.4767*SIN(Sheet1!Z$21-PI()/3))*COS(Q$4))*((COS(Q$4)-COS(Sheet1!$K31))/(SIN(Sheet1!$K31)-Sheet1!$K31*COS(Sheet1!$K31)))&lt;0,0,PI()/24*((0.409+0.5016*SIN(Sheet1!$K31-PI()/3))+(0.6609-0.4767*SIN(Sheet1!$K31-PI()/3))*COS(Q$4))*((COS(Q$4)-COS(Sheet1!$K31))/(SIN(Sheet1!$K31)-Sheet1!$K31*COS(Sheet1!$K31))))</f>
        <v>0</v>
      </c>
      <c r="R16">
        <f>IF(PI()/24*((0.409+0.5016*SIN(Sheet1!$K31-PI()/3))+(0.6609-0.4767*SIN(Sheet1!AA$21-PI()/3))*COS(R$4))*((COS(R$4)-COS(Sheet1!$K31))/(SIN(Sheet1!$K31)-Sheet1!$K31*COS(Sheet1!$K31)))&lt;0,0,PI()/24*((0.409+0.5016*SIN(Sheet1!$K31-PI()/3))+(0.6609-0.4767*SIN(Sheet1!$K31-PI()/3))*COS(R$4))*((COS(R$4)-COS(Sheet1!$K31))/(SIN(Sheet1!$K31)-Sheet1!$K31*COS(Sheet1!$K31))))</f>
        <v>0</v>
      </c>
      <c r="T16" s="27">
        <f t="shared" si="34"/>
        <v>0.99447123023454509</v>
      </c>
      <c r="V16" s="37" t="s">
        <v>108</v>
      </c>
      <c r="W16">
        <f>B16*Sheet2!$D15</f>
        <v>0</v>
      </c>
      <c r="X16">
        <f>C16*Sheet2!$D15</f>
        <v>0</v>
      </c>
      <c r="Y16">
        <f>D16*Sheet2!$D15</f>
        <v>0</v>
      </c>
      <c r="Z16">
        <f>E16*Sheet2!$D15</f>
        <v>0</v>
      </c>
      <c r="AA16">
        <f>F16*Sheet2!$D15</f>
        <v>66.759795238733943</v>
      </c>
      <c r="AB16">
        <f>G16*Sheet2!$D15</f>
        <v>162.20561758190655</v>
      </c>
      <c r="AC16">
        <f>H16*Sheet2!$D15</f>
        <v>250.36556618635748</v>
      </c>
      <c r="AD16">
        <f>I16*Sheet2!$D15</f>
        <v>312.41805190709545</v>
      </c>
      <c r="AE16">
        <f>J16*Sheet2!$D15</f>
        <v>334.75406902322146</v>
      </c>
      <c r="AF16">
        <f>K16*Sheet2!$D15</f>
        <v>312.41805190709545</v>
      </c>
      <c r="AG16">
        <f>L16*Sheet2!$D15</f>
        <v>250.36556618635748</v>
      </c>
      <c r="AH16">
        <f>M16*Sheet2!$D15</f>
        <v>162.20561758190655</v>
      </c>
      <c r="AI16">
        <f>N16*Sheet2!$D15</f>
        <v>66.759795238733943</v>
      </c>
      <c r="AJ16">
        <f>O16*Sheet2!$D15</f>
        <v>0</v>
      </c>
      <c r="AK16">
        <f>P16*Sheet2!$D15</f>
        <v>0</v>
      </c>
      <c r="AL16">
        <f>Q16*Sheet2!$D15</f>
        <v>0</v>
      </c>
      <c r="AM16">
        <f>R16*Sheet2!$D15</f>
        <v>0</v>
      </c>
      <c r="AO16" s="32">
        <f t="shared" si="35"/>
        <v>1918.2521308514083</v>
      </c>
      <c r="AP16" s="36">
        <f>AO16-Sheet2!D15</f>
        <v>-10.664536148591651</v>
      </c>
    </row>
    <row r="17" spans="1:42">
      <c r="A17" s="37" t="s">
        <v>109</v>
      </c>
      <c r="B17">
        <f>IF(PI()/24*((0.409+0.5016*SIN(Sheet1!$K32-PI()/3))+(0.6609-0.4767*SIN(Sheet1!K$21-PI()/3))*COS(B$4))*((COS(B$4)-COS(Sheet1!$K32))/(SIN(Sheet1!$K32)-Sheet1!$K32*COS(Sheet1!$K32)))&lt;0,0,PI()/24*((0.409+0.5016*SIN(Sheet1!$K32-PI()/3))+(0.6609-0.4767*SIN(Sheet1!$K32-PI()/3))*COS(B$4))*((COS(B$4)-COS(Sheet1!$K32))/(SIN(Sheet1!$K32)-Sheet1!$K32*COS(Sheet1!$K32))))</f>
        <v>0</v>
      </c>
      <c r="C17">
        <f>IF(PI()/24*((0.409+0.5016*SIN(Sheet1!$K32-PI()/3))+(0.6609-0.4767*SIN(Sheet1!L$21-PI()/3))*COS(C$4))*((COS(C$4)-COS(Sheet1!$K32))/(SIN(Sheet1!$K32)-Sheet1!$K32*COS(Sheet1!$K32)))&lt;0,0,PI()/24*((0.409+0.5016*SIN(Sheet1!$K32-PI()/3))+(0.6609-0.4767*SIN(Sheet1!$K32-PI()/3))*COS(C$4))*((COS(C$4)-COS(Sheet1!$K32))/(SIN(Sheet1!$K32)-Sheet1!$K32*COS(Sheet1!$K32))))</f>
        <v>0</v>
      </c>
      <c r="D17">
        <f>IF(PI()/24*((0.409+0.5016*SIN(Sheet1!$K32-PI()/3))+(0.6609-0.4767*SIN(Sheet1!M$21-PI()/3))*COS(D$4))*((COS(D$4)-COS(Sheet1!$K32))/(SIN(Sheet1!$K32)-Sheet1!$K32*COS(Sheet1!$K32)))&lt;0,0,PI()/24*((0.409+0.5016*SIN(Sheet1!$K32-PI()/3))+(0.6609-0.4767*SIN(Sheet1!$K32-PI()/3))*COS(D$4))*((COS(D$4)-COS(Sheet1!$K32))/(SIN(Sheet1!$K32)-Sheet1!$K32*COS(Sheet1!$K32))))</f>
        <v>0</v>
      </c>
      <c r="E17">
        <f>IF(PI()/24*((0.409+0.5016*SIN(Sheet1!$K32-PI()/3))+(0.6609-0.4767*SIN(Sheet1!N$21-PI()/3))*COS(E$4))*((COS(E$4)-COS(Sheet1!$K32))/(SIN(Sheet1!$K32)-Sheet1!$K32*COS(Sheet1!$K32)))&lt;0,0,PI()/24*((0.409+0.5016*SIN(Sheet1!$K32-PI()/3))+(0.6609-0.4767*SIN(Sheet1!$K32-PI()/3))*COS(E$4))*((COS(E$4)-COS(Sheet1!$K32))/(SIN(Sheet1!$K32)-Sheet1!$K32*COS(Sheet1!$K32))))</f>
        <v>0</v>
      </c>
      <c r="F17">
        <f>IF(PI()/24*((0.409+0.5016*SIN(Sheet1!$K32-PI()/3))+(0.6609-0.4767*SIN(Sheet1!O$21-PI()/3))*COS(F$4))*((COS(F$4)-COS(Sheet1!$K32))/(SIN(Sheet1!$K32)-Sheet1!$K32*COS(Sheet1!$K32)))&lt;0,0,PI()/24*((0.409+0.5016*SIN(Sheet1!$K32-PI()/3))+(0.6609-0.4767*SIN(Sheet1!$K32-PI()/3))*COS(F$4))*((COS(F$4)-COS(Sheet1!$K32))/(SIN(Sheet1!$K32)-Sheet1!$K32*COS(Sheet1!$K32))))</f>
        <v>2.3552917497656766E-2</v>
      </c>
      <c r="G17">
        <f>IF(PI()/24*((0.409+0.5016*SIN(Sheet1!$K32-PI()/3))+(0.6609-0.4767*SIN(Sheet1!P$21-PI()/3))*COS(G$4))*((COS(G$4)-COS(Sheet1!$K32))/(SIN(Sheet1!$K32)-Sheet1!$K32*COS(Sheet1!$K32)))&lt;0,0,PI()/24*((0.409+0.5016*SIN(Sheet1!$K32-PI()/3))+(0.6609-0.4767*SIN(Sheet1!$K32-PI()/3))*COS(G$4))*((COS(G$4)-COS(Sheet1!$K32))/(SIN(Sheet1!$K32)-Sheet1!$K32*COS(Sheet1!$K32))))</f>
        <v>7.9973231669140762E-2</v>
      </c>
      <c r="H17">
        <f>IF(PI()/24*((0.409+0.5016*SIN(Sheet1!$K32-PI()/3))+(0.6609-0.4767*SIN(Sheet1!Q$21-PI()/3))*COS(H$4))*((COS(H$4)-COS(Sheet1!$K32))/(SIN(Sheet1!$K32)-Sheet1!$K32*COS(Sheet1!$K32)))&lt;0,0,PI()/24*((0.409+0.5016*SIN(Sheet1!$K32-PI()/3))+(0.6609-0.4767*SIN(Sheet1!$K32-PI()/3))*COS(H$4))*((COS(H$4)-COS(Sheet1!$K32))/(SIN(Sheet1!$K32)-Sheet1!$K32*COS(Sheet1!$K32))))</f>
        <v>0.13321705451239299</v>
      </c>
      <c r="I17">
        <f>IF(PI()/24*((0.409+0.5016*SIN(Sheet1!$K32-PI()/3))+(0.6609-0.4767*SIN(Sheet1!R$21-PI()/3))*COS(I$4))*((COS(I$4)-COS(Sheet1!$K32))/(SIN(Sheet1!$K32)-Sheet1!$K32*COS(Sheet1!$K32)))&lt;0,0,PI()/24*((0.409+0.5016*SIN(Sheet1!$K32-PI()/3))+(0.6609-0.4767*SIN(Sheet1!$K32-PI()/3))*COS(I$4))*((COS(I$4)-COS(Sheet1!$K32))/(SIN(Sheet1!$K32)-Sheet1!$K32*COS(Sheet1!$K32))))</f>
        <v>0.17111079598531087</v>
      </c>
      <c r="J17">
        <f>IF(PI()/24*((0.409+0.5016*SIN(Sheet1!$K32-PI()/3))+(0.6609-0.4767*SIN(Sheet1!S$21-PI()/3))*COS(J$4))*((COS(J$4)-COS(Sheet1!$K32))/(SIN(Sheet1!$K32)-Sheet1!$K32*COS(Sheet1!$K32)))&lt;0,0,PI()/24*((0.409+0.5016*SIN(Sheet1!$K32-PI()/3))+(0.6609-0.4767*SIN(Sheet1!$K32-PI()/3))*COS(J$4))*((COS(J$4)-COS(Sheet1!$K32))/(SIN(Sheet1!$K32)-Sheet1!$K32*COS(Sheet1!$K32))))</f>
        <v>0.18481660445094639</v>
      </c>
      <c r="K17">
        <f>IF(PI()/24*((0.409+0.5016*SIN(Sheet1!$K32-PI()/3))+(0.6609-0.4767*SIN(Sheet1!T$21-PI()/3))*COS(K$4))*((COS(K$4)-COS(Sheet1!$K32))/(SIN(Sheet1!$K32)-Sheet1!$K32*COS(Sheet1!$K32)))&lt;0,0,PI()/24*((0.409+0.5016*SIN(Sheet1!$K32-PI()/3))+(0.6609-0.4767*SIN(Sheet1!$K32-PI()/3))*COS(K$4))*((COS(K$4)-COS(Sheet1!$K32))/(SIN(Sheet1!$K32)-Sheet1!$K32*COS(Sheet1!$K32))))</f>
        <v>0.17111079598531087</v>
      </c>
      <c r="L17">
        <f>IF(PI()/24*((0.409+0.5016*SIN(Sheet1!$K32-PI()/3))+(0.6609-0.4767*SIN(Sheet1!U$21-PI()/3))*COS(L$4))*((COS(L$4)-COS(Sheet1!$K32))/(SIN(Sheet1!$K32)-Sheet1!$K32*COS(Sheet1!$K32)))&lt;0,0,PI()/24*((0.409+0.5016*SIN(Sheet1!$K32-PI()/3))+(0.6609-0.4767*SIN(Sheet1!$K32-PI()/3))*COS(L$4))*((COS(L$4)-COS(Sheet1!$K32))/(SIN(Sheet1!$K32)-Sheet1!$K32*COS(Sheet1!$K32))))</f>
        <v>0.13321705451239299</v>
      </c>
      <c r="M17">
        <f>IF(PI()/24*((0.409+0.5016*SIN(Sheet1!$K32-PI()/3))+(0.6609-0.4767*SIN(Sheet1!V$21-PI()/3))*COS(M$4))*((COS(M$4)-COS(Sheet1!$K32))/(SIN(Sheet1!$K32)-Sheet1!$K32*COS(Sheet1!$K32)))&lt;0,0,PI()/24*((0.409+0.5016*SIN(Sheet1!$K32-PI()/3))+(0.6609-0.4767*SIN(Sheet1!$K32-PI()/3))*COS(M$4))*((COS(M$4)-COS(Sheet1!$K32))/(SIN(Sheet1!$K32)-Sheet1!$K32*COS(Sheet1!$K32))))</f>
        <v>7.9973231669140762E-2</v>
      </c>
      <c r="N17">
        <f>IF(PI()/24*((0.409+0.5016*SIN(Sheet1!$K32-PI()/3))+(0.6609-0.4767*SIN(Sheet1!W$21-PI()/3))*COS(N$4))*((COS(N$4)-COS(Sheet1!$K32))/(SIN(Sheet1!$K32)-Sheet1!$K32*COS(Sheet1!$K32)))&lt;0,0,PI()/24*((0.409+0.5016*SIN(Sheet1!$K32-PI()/3))+(0.6609-0.4767*SIN(Sheet1!$K32-PI()/3))*COS(N$4))*((COS(N$4)-COS(Sheet1!$K32))/(SIN(Sheet1!$K32)-Sheet1!$K32*COS(Sheet1!$K32))))</f>
        <v>2.3552917497656766E-2</v>
      </c>
      <c r="O17">
        <f>IF(PI()/24*((0.409+0.5016*SIN(Sheet1!$K32-PI()/3))+(0.6609-0.4767*SIN(Sheet1!X$21-PI()/3))*COS(O$4))*((COS(O$4)-COS(Sheet1!$K32))/(SIN(Sheet1!$K32)-Sheet1!$K32*COS(Sheet1!$K32)))&lt;0,0,PI()/24*((0.409+0.5016*SIN(Sheet1!$K32-PI()/3))+(0.6609-0.4767*SIN(Sheet1!$K32-PI()/3))*COS(O$4))*((COS(O$4)-COS(Sheet1!$K32))/(SIN(Sheet1!$K32)-Sheet1!$K32*COS(Sheet1!$K32))))</f>
        <v>0</v>
      </c>
      <c r="P17">
        <f>IF(PI()/24*((0.409+0.5016*SIN(Sheet1!$K32-PI()/3))+(0.6609-0.4767*SIN(Sheet1!Y$21-PI()/3))*COS(P$4))*((COS(P$4)-COS(Sheet1!$K32))/(SIN(Sheet1!$K32)-Sheet1!$K32*COS(Sheet1!$K32)))&lt;0,0,PI()/24*((0.409+0.5016*SIN(Sheet1!$K32-PI()/3))+(0.6609-0.4767*SIN(Sheet1!$K32-PI()/3))*COS(P$4))*((COS(P$4)-COS(Sheet1!$K32))/(SIN(Sheet1!$K32)-Sheet1!$K32*COS(Sheet1!$K32))))</f>
        <v>0</v>
      </c>
      <c r="Q17">
        <f>IF(PI()/24*((0.409+0.5016*SIN(Sheet1!$K32-PI()/3))+(0.6609-0.4767*SIN(Sheet1!Z$21-PI()/3))*COS(Q$4))*((COS(Q$4)-COS(Sheet1!$K32))/(SIN(Sheet1!$K32)-Sheet1!$K32*COS(Sheet1!$K32)))&lt;0,0,PI()/24*((0.409+0.5016*SIN(Sheet1!$K32-PI()/3))+(0.6609-0.4767*SIN(Sheet1!$K32-PI()/3))*COS(Q$4))*((COS(Q$4)-COS(Sheet1!$K32))/(SIN(Sheet1!$K32)-Sheet1!$K32*COS(Sheet1!$K32))))</f>
        <v>0</v>
      </c>
      <c r="R17">
        <f>IF(PI()/24*((0.409+0.5016*SIN(Sheet1!$K32-PI()/3))+(0.6609-0.4767*SIN(Sheet1!AA$21-PI()/3))*COS(R$4))*((COS(R$4)-COS(Sheet1!$K32))/(SIN(Sheet1!$K32)-Sheet1!$K32*COS(Sheet1!$K32)))&lt;0,0,PI()/24*((0.409+0.5016*SIN(Sheet1!$K32-PI()/3))+(0.6609-0.4767*SIN(Sheet1!$K32-PI()/3))*COS(R$4))*((COS(R$4)-COS(Sheet1!$K32))/(SIN(Sheet1!$K32)-Sheet1!$K32*COS(Sheet1!$K32))))</f>
        <v>-4.2365586576071146E-2</v>
      </c>
      <c r="T17" s="27">
        <f t="shared" si="34"/>
        <v>0.95815901720387797</v>
      </c>
      <c r="V17" s="37" t="s">
        <v>109</v>
      </c>
      <c r="W17">
        <f>B17*Sheet2!$D16</f>
        <v>0</v>
      </c>
      <c r="X17">
        <f>C17*Sheet2!$D16</f>
        <v>0</v>
      </c>
      <c r="Y17">
        <f>D17*Sheet2!$D16</f>
        <v>0</v>
      </c>
      <c r="Z17">
        <f>E17*Sheet2!$D16</f>
        <v>0</v>
      </c>
      <c r="AA17">
        <f>F17*Sheet2!$D16</f>
        <v>34.178322369150528</v>
      </c>
      <c r="AB17">
        <f>G17*Sheet2!$D16</f>
        <v>116.05147825795198</v>
      </c>
      <c r="AC17">
        <f>H17*Sheet2!$D16</f>
        <v>193.31513536046009</v>
      </c>
      <c r="AD17">
        <f>I17*Sheet2!$D16</f>
        <v>248.30384374291367</v>
      </c>
      <c r="AE17">
        <f>J17*Sheet2!$D16</f>
        <v>268.1927403144287</v>
      </c>
      <c r="AF17">
        <f>K17*Sheet2!$D16</f>
        <v>248.30384374291367</v>
      </c>
      <c r="AG17">
        <f>L17*Sheet2!$D16</f>
        <v>193.31513536046009</v>
      </c>
      <c r="AH17">
        <f>M17*Sheet2!$D16</f>
        <v>116.05147825795198</v>
      </c>
      <c r="AI17">
        <f>N17*Sheet2!$D16</f>
        <v>34.178322369150528</v>
      </c>
      <c r="AJ17">
        <f>O17*Sheet2!$D16</f>
        <v>0</v>
      </c>
      <c r="AK17">
        <f>P17*Sheet2!$D16</f>
        <v>0</v>
      </c>
      <c r="AL17">
        <f>Q17*Sheet2!$D16</f>
        <v>0</v>
      </c>
      <c r="AM17">
        <f>R17*Sheet2!$D16</f>
        <v>-61.477932638246315</v>
      </c>
      <c r="AO17" s="32">
        <f t="shared" si="35"/>
        <v>1390.4123671371347</v>
      </c>
      <c r="AP17" s="36">
        <f>AO17-Sheet2!D16</f>
        <v>-60.7166648628654</v>
      </c>
    </row>
    <row r="19" spans="1:42">
      <c r="A19" s="56" t="s">
        <v>114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V19" s="56" t="s">
        <v>92</v>
      </c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</row>
    <row r="20" spans="1:42">
      <c r="A20" s="31" t="s">
        <v>96</v>
      </c>
      <c r="B20" s="29">
        <v>4</v>
      </c>
      <c r="C20" s="29">
        <v>5</v>
      </c>
      <c r="D20" s="29">
        <v>6</v>
      </c>
      <c r="E20" s="29">
        <v>7</v>
      </c>
      <c r="F20" s="29">
        <v>8</v>
      </c>
      <c r="G20" s="29">
        <v>9</v>
      </c>
      <c r="H20" s="29">
        <v>10</v>
      </c>
      <c r="I20" s="29">
        <v>11</v>
      </c>
      <c r="J20" s="29">
        <v>12</v>
      </c>
      <c r="K20" s="29">
        <v>13</v>
      </c>
      <c r="L20" s="29">
        <v>14</v>
      </c>
      <c r="M20" s="29">
        <v>15</v>
      </c>
      <c r="N20" s="29">
        <v>16</v>
      </c>
      <c r="O20" s="29">
        <v>17</v>
      </c>
      <c r="P20" s="29">
        <v>18</v>
      </c>
      <c r="Q20" s="29">
        <v>19</v>
      </c>
      <c r="R20" s="29">
        <v>20</v>
      </c>
      <c r="S20" s="29"/>
      <c r="T20" s="29"/>
      <c r="V20" s="31" t="s">
        <v>96</v>
      </c>
      <c r="W20" s="29">
        <v>4</v>
      </c>
      <c r="X20" s="29">
        <v>5</v>
      </c>
      <c r="Y20" s="29">
        <v>6</v>
      </c>
      <c r="Z20" s="29">
        <v>7</v>
      </c>
      <c r="AA20" s="29">
        <v>8</v>
      </c>
      <c r="AB20" s="29">
        <v>9</v>
      </c>
      <c r="AC20" s="29">
        <v>10</v>
      </c>
      <c r="AD20" s="29">
        <v>11</v>
      </c>
      <c r="AE20" s="29">
        <v>12</v>
      </c>
      <c r="AF20" s="29">
        <v>13</v>
      </c>
      <c r="AG20" s="29">
        <v>14</v>
      </c>
      <c r="AH20" s="29">
        <v>15</v>
      </c>
      <c r="AI20" s="29">
        <v>16</v>
      </c>
      <c r="AJ20" s="29">
        <v>17</v>
      </c>
      <c r="AK20" s="29">
        <v>18</v>
      </c>
      <c r="AL20" s="29">
        <v>19</v>
      </c>
      <c r="AM20" s="29">
        <v>20</v>
      </c>
      <c r="AN20" s="29"/>
      <c r="AO20" s="29"/>
    </row>
    <row r="21" spans="1:42">
      <c r="A21" s="28" t="s">
        <v>94</v>
      </c>
      <c r="B21" s="29">
        <f>(B20-12)*15</f>
        <v>-120</v>
      </c>
      <c r="C21" s="29">
        <f t="shared" ref="C21" si="36">(C20-12)*15</f>
        <v>-105</v>
      </c>
      <c r="D21" s="29">
        <f t="shared" ref="D21" si="37">(D20-12)*15</f>
        <v>-90</v>
      </c>
      <c r="E21" s="29">
        <f t="shared" ref="E21" si="38">(E20-12)*15</f>
        <v>-75</v>
      </c>
      <c r="F21" s="29">
        <f t="shared" ref="F21" si="39">(F20-12)*15</f>
        <v>-60</v>
      </c>
      <c r="G21" s="29">
        <f t="shared" ref="G21" si="40">(G20-12)*15</f>
        <v>-45</v>
      </c>
      <c r="H21" s="29">
        <f t="shared" ref="H21" si="41">(H20-12)*15</f>
        <v>-30</v>
      </c>
      <c r="I21" s="29">
        <f t="shared" ref="I21" si="42">(I20-12)*15</f>
        <v>-15</v>
      </c>
      <c r="J21" s="29">
        <f t="shared" ref="J21" si="43">(J20-12)*15</f>
        <v>0</v>
      </c>
      <c r="K21" s="29">
        <f t="shared" ref="K21" si="44">(K20-12)*15</f>
        <v>15</v>
      </c>
      <c r="L21" s="29">
        <f t="shared" ref="L21" si="45">(L20-12)*15</f>
        <v>30</v>
      </c>
      <c r="M21" s="29">
        <f t="shared" ref="M21" si="46">(M20-12)*15</f>
        <v>45</v>
      </c>
      <c r="N21" s="29">
        <f t="shared" ref="N21" si="47">(N20-12)*15</f>
        <v>60</v>
      </c>
      <c r="O21" s="29">
        <f t="shared" ref="O21" si="48">(O20-12)*15</f>
        <v>75</v>
      </c>
      <c r="P21" s="29">
        <f t="shared" ref="P21" si="49">(P20-12)*15</f>
        <v>90</v>
      </c>
      <c r="Q21" s="29">
        <f t="shared" ref="Q21" si="50">(Q20-12)*15</f>
        <v>105</v>
      </c>
      <c r="R21" s="29">
        <f t="shared" ref="R21" si="51">(R20-12)*15</f>
        <v>120</v>
      </c>
      <c r="S21" s="29"/>
      <c r="T21" s="24" t="s">
        <v>80</v>
      </c>
      <c r="V21" s="28" t="s">
        <v>94</v>
      </c>
      <c r="W21" s="29">
        <f>(W20-12)*15</f>
        <v>-120</v>
      </c>
      <c r="X21" s="29">
        <f t="shared" ref="X21" si="52">(X20-12)*15</f>
        <v>-105</v>
      </c>
      <c r="Y21" s="29">
        <f t="shared" ref="Y21" si="53">(Y20-12)*15</f>
        <v>-90</v>
      </c>
      <c r="Z21" s="29">
        <f t="shared" ref="Z21" si="54">(Z20-12)*15</f>
        <v>-75</v>
      </c>
      <c r="AA21" s="29">
        <f t="shared" ref="AA21" si="55">(AA20-12)*15</f>
        <v>-60</v>
      </c>
      <c r="AB21" s="29">
        <f t="shared" ref="AB21" si="56">(AB20-12)*15</f>
        <v>-45</v>
      </c>
      <c r="AC21" s="29">
        <f t="shared" ref="AC21" si="57">(AC20-12)*15</f>
        <v>-30</v>
      </c>
      <c r="AD21" s="29">
        <f t="shared" ref="AD21" si="58">(AD20-12)*15</f>
        <v>-15</v>
      </c>
      <c r="AE21" s="29">
        <f t="shared" ref="AE21" si="59">(AE20-12)*15</f>
        <v>0</v>
      </c>
      <c r="AF21" s="29">
        <f t="shared" ref="AF21" si="60">(AF20-12)*15</f>
        <v>15</v>
      </c>
      <c r="AG21" s="29">
        <f t="shared" ref="AG21" si="61">(AG20-12)*15</f>
        <v>30</v>
      </c>
      <c r="AH21" s="29">
        <f t="shared" ref="AH21" si="62">(AH20-12)*15</f>
        <v>45</v>
      </c>
      <c r="AI21" s="29">
        <f t="shared" ref="AI21" si="63">(AI20-12)*15</f>
        <v>60</v>
      </c>
      <c r="AJ21" s="29">
        <f t="shared" ref="AJ21" si="64">(AJ20-12)*15</f>
        <v>75</v>
      </c>
      <c r="AK21" s="29">
        <f t="shared" ref="AK21" si="65">(AK20-12)*15</f>
        <v>90</v>
      </c>
      <c r="AL21" s="29">
        <f t="shared" ref="AL21" si="66">(AL20-12)*15</f>
        <v>105</v>
      </c>
      <c r="AM21" s="29">
        <f t="shared" ref="AM21" si="67">(AM20-12)*15</f>
        <v>120</v>
      </c>
      <c r="AN21" s="29"/>
      <c r="AO21" s="32" t="s">
        <v>80</v>
      </c>
    </row>
    <row r="22" spans="1:42">
      <c r="A22" s="28" t="s">
        <v>95</v>
      </c>
      <c r="B22" s="29">
        <f>RADIANS(B21)</f>
        <v>-2.0943951023931953</v>
      </c>
      <c r="C22" s="29">
        <f t="shared" ref="C22" si="68">RADIANS(C21)</f>
        <v>-1.8325957145940461</v>
      </c>
      <c r="D22" s="29">
        <f t="shared" ref="D22" si="69">RADIANS(D21)</f>
        <v>-1.5707963267948966</v>
      </c>
      <c r="E22" s="29">
        <f t="shared" ref="E22" si="70">RADIANS(E21)</f>
        <v>-1.3089969389957472</v>
      </c>
      <c r="F22" s="29">
        <f t="shared" ref="F22" si="71">RADIANS(F21)</f>
        <v>-1.0471975511965976</v>
      </c>
      <c r="G22" s="29">
        <f t="shared" ref="G22" si="72">RADIANS(G21)</f>
        <v>-0.78539816339744828</v>
      </c>
      <c r="H22" s="29">
        <f t="shared" ref="H22" si="73">RADIANS(H21)</f>
        <v>-0.52359877559829882</v>
      </c>
      <c r="I22" s="29">
        <f t="shared" ref="I22" si="74">RADIANS(I21)</f>
        <v>-0.26179938779914941</v>
      </c>
      <c r="J22" s="29">
        <f t="shared" ref="J22" si="75">RADIANS(J21)</f>
        <v>0</v>
      </c>
      <c r="K22" s="29">
        <f t="shared" ref="K22" si="76">RADIANS(K21)</f>
        <v>0.26179938779914941</v>
      </c>
      <c r="L22" s="29">
        <f t="shared" ref="L22" si="77">RADIANS(L21)</f>
        <v>0.52359877559829882</v>
      </c>
      <c r="M22" s="29">
        <f t="shared" ref="M22" si="78">RADIANS(M21)</f>
        <v>0.78539816339744828</v>
      </c>
      <c r="N22" s="29">
        <f t="shared" ref="N22" si="79">RADIANS(N21)</f>
        <v>1.0471975511965976</v>
      </c>
      <c r="O22" s="29">
        <f t="shared" ref="O22" si="80">RADIANS(O21)</f>
        <v>1.3089969389957472</v>
      </c>
      <c r="P22" s="29">
        <f t="shared" ref="P22" si="81">RADIANS(P21)</f>
        <v>1.5707963267948966</v>
      </c>
      <c r="Q22" s="29">
        <f t="shared" ref="Q22" si="82">RADIANS(Q21)</f>
        <v>1.8325957145940461</v>
      </c>
      <c r="R22" s="29">
        <f t="shared" ref="R22" si="83">RADIANS(R21)</f>
        <v>2.0943951023931953</v>
      </c>
      <c r="S22" s="29"/>
      <c r="T22" s="24"/>
      <c r="V22" s="28" t="s">
        <v>95</v>
      </c>
      <c r="W22" s="29">
        <f>RADIANS(W21)</f>
        <v>-2.0943951023931953</v>
      </c>
      <c r="X22" s="29">
        <f t="shared" ref="X22" si="84">RADIANS(X21)</f>
        <v>-1.8325957145940461</v>
      </c>
      <c r="Y22" s="29">
        <f t="shared" ref="Y22" si="85">RADIANS(Y21)</f>
        <v>-1.5707963267948966</v>
      </c>
      <c r="Z22" s="29">
        <f t="shared" ref="Z22" si="86">RADIANS(Z21)</f>
        <v>-1.3089969389957472</v>
      </c>
      <c r="AA22" s="29">
        <f t="shared" ref="AA22" si="87">RADIANS(AA21)</f>
        <v>-1.0471975511965976</v>
      </c>
      <c r="AB22" s="29">
        <f t="shared" ref="AB22" si="88">RADIANS(AB21)</f>
        <v>-0.78539816339744828</v>
      </c>
      <c r="AC22" s="29">
        <f t="shared" ref="AC22" si="89">RADIANS(AC21)</f>
        <v>-0.52359877559829882</v>
      </c>
      <c r="AD22" s="29">
        <f t="shared" ref="AD22" si="90">RADIANS(AD21)</f>
        <v>-0.26179938779914941</v>
      </c>
      <c r="AE22" s="29">
        <f t="shared" ref="AE22" si="91">RADIANS(AE21)</f>
        <v>0</v>
      </c>
      <c r="AF22" s="29">
        <f t="shared" ref="AF22" si="92">RADIANS(AF21)</f>
        <v>0.26179938779914941</v>
      </c>
      <c r="AG22" s="29">
        <f t="shared" ref="AG22" si="93">RADIANS(AG21)</f>
        <v>0.52359877559829882</v>
      </c>
      <c r="AH22" s="29">
        <f t="shared" ref="AH22" si="94">RADIANS(AH21)</f>
        <v>0.78539816339744828</v>
      </c>
      <c r="AI22" s="29">
        <f t="shared" ref="AI22" si="95">RADIANS(AI21)</f>
        <v>1.0471975511965976</v>
      </c>
      <c r="AJ22" s="29">
        <f t="shared" ref="AJ22" si="96">RADIANS(AJ21)</f>
        <v>1.3089969389957472</v>
      </c>
      <c r="AK22" s="29">
        <f t="shared" ref="AK22" si="97">RADIANS(AK21)</f>
        <v>1.5707963267948966</v>
      </c>
      <c r="AL22" s="29">
        <f t="shared" ref="AL22" si="98">RADIANS(AL21)</f>
        <v>1.8325957145940461</v>
      </c>
      <c r="AM22" s="29">
        <f t="shared" ref="AM22" si="99">RADIANS(AM21)</f>
        <v>2.0943951023931953</v>
      </c>
      <c r="AN22" s="29"/>
      <c r="AO22" s="32"/>
    </row>
    <row r="23" spans="1:42">
      <c r="A23" s="30"/>
      <c r="T23" s="27"/>
      <c r="V23" s="30"/>
      <c r="AO23" s="32"/>
    </row>
    <row r="24" spans="1:42">
      <c r="A24" s="37" t="s">
        <v>98</v>
      </c>
      <c r="B24">
        <f>IF(PI()/24*((COS(B$22)-COS(Sheet1!$K21))/(SIN(Sheet1!$K21)-Sheet1!$K21*COS(Sheet1!$K21)))&lt;0,0,PI()/24*((COS(B$22)-COS(Sheet1!$K21))/(SIN(Sheet1!$K21)-Sheet1!$K21*COS(Sheet1!$K21))))</f>
        <v>0</v>
      </c>
      <c r="C24">
        <f>IF(PI()/24*((COS(C$22)-COS(Sheet1!$K21))/(SIN(Sheet1!$K21)-Sheet1!$K21*COS(Sheet1!$K21)))&lt;0,0,PI()/24*((COS(C$22)-COS(Sheet1!$K21))/(SIN(Sheet1!$K21)-Sheet1!$K21*COS(Sheet1!$K21))))</f>
        <v>0</v>
      </c>
      <c r="D24">
        <f>IF(PI()/24*((COS(D$22)-COS(Sheet1!$K21))/(SIN(Sheet1!$K21)-Sheet1!$K21*COS(Sheet1!$K21)))&lt;0,0,PI()/24*((COS(D$22)-COS(Sheet1!$K21))/(SIN(Sheet1!$K21)-Sheet1!$K21*COS(Sheet1!$K21))))</f>
        <v>0</v>
      </c>
      <c r="E24">
        <f>IF(PI()/24*((COS(E$22)-COS(Sheet1!$K21))/(SIN(Sheet1!$K21)-Sheet1!$K21*COS(Sheet1!$K21)))&lt;0,0,PI()/24*((COS(E$22)-COS(Sheet1!$K21))/(SIN(Sheet1!$K21)-Sheet1!$K21*COS(Sheet1!$K21))))</f>
        <v>0</v>
      </c>
      <c r="F24">
        <f>IF(PI()/24*((COS(F$22)-COS(Sheet1!$K21))/(SIN(Sheet1!$K21)-Sheet1!$K21*COS(Sheet1!$K21)))&lt;0,0,PI()/24*((COS(F$22)-COS(Sheet1!$K21))/(SIN(Sheet1!$K21)-Sheet1!$K21*COS(Sheet1!$K21))))</f>
        <v>3.8127805737711934E-2</v>
      </c>
      <c r="G24">
        <f>IF(PI()/24*((COS(G$22)-COS(Sheet1!$K21))/(SIN(Sheet1!$K21)-Sheet1!$K21*COS(Sheet1!$K21)))&lt;0,0,PI()/24*((COS(G$22)-COS(Sheet1!$K21))/(SIN(Sheet1!$K21)-Sheet1!$K21*COS(Sheet1!$K21))))</f>
        <v>9.1226661061186876E-2</v>
      </c>
      <c r="H24">
        <f>IF(PI()/24*((COS(H$22)-COS(Sheet1!$K21))/(SIN(Sheet1!$K21)-Sheet1!$K21*COS(Sheet1!$K21)))&lt;0,0,PI()/24*((COS(H$22)-COS(Sheet1!$K21))/(SIN(Sheet1!$K21)-Sheet1!$K21*COS(Sheet1!$K21))))</f>
        <v>0.1319708457816795</v>
      </c>
      <c r="I24">
        <f>IF(PI()/24*((COS(I$22)-COS(Sheet1!$K21))/(SIN(Sheet1!$K21)-Sheet1!$K21*COS(Sheet1!$K21)))&lt;0,0,PI()/24*((COS(I$22)-COS(Sheet1!$K21))/(SIN(Sheet1!$K21)-Sheet1!$K21*COS(Sheet1!$K21))))</f>
        <v>0.15758371104343705</v>
      </c>
      <c r="J24">
        <f>IF(PI()/24*((COS(J$22)-COS(Sheet1!$K21))/(SIN(Sheet1!$K21)-Sheet1!$K21*COS(Sheet1!$K21)))&lt;0,0,PI()/24*((COS(J$22)-COS(Sheet1!$K21))/(SIN(Sheet1!$K21)-Sheet1!$K21*COS(Sheet1!$K21))))</f>
        <v>0.16631978240613193</v>
      </c>
      <c r="K24">
        <f>IF(PI()/24*((COS(K$22)-COS(Sheet1!$K21))/(SIN(Sheet1!$K21)-Sheet1!$K21*COS(Sheet1!$K21)))&lt;0,0,PI()/24*((COS(K$22)-COS(Sheet1!$K21))/(SIN(Sheet1!$K21)-Sheet1!$K21*COS(Sheet1!$K21))))</f>
        <v>0.15758371104343705</v>
      </c>
      <c r="L24">
        <f>IF(PI()/24*((COS(L$22)-COS(Sheet1!$K21))/(SIN(Sheet1!$K21)-Sheet1!$K21*COS(Sheet1!$K21)))&lt;0,0,PI()/24*((COS(L$22)-COS(Sheet1!$K21))/(SIN(Sheet1!$K21)-Sheet1!$K21*COS(Sheet1!$K21))))</f>
        <v>0.1319708457816795</v>
      </c>
      <c r="M24">
        <f>IF(PI()/24*((COS(M$22)-COS(Sheet1!$K21))/(SIN(Sheet1!$K21)-Sheet1!$K21*COS(Sheet1!$K21)))&lt;0,0,PI()/24*((COS(M$22)-COS(Sheet1!$K21))/(SIN(Sheet1!$K21)-Sheet1!$K21*COS(Sheet1!$K21))))</f>
        <v>9.1226661061186876E-2</v>
      </c>
      <c r="N24">
        <f>IF(PI()/24*((COS(N$22)-COS(Sheet1!$K21))/(SIN(Sheet1!$K21)-Sheet1!$K21*COS(Sheet1!$K21)))&lt;0,0,PI()/24*((COS(N$22)-COS(Sheet1!$K21))/(SIN(Sheet1!$K21)-Sheet1!$K21*COS(Sheet1!$K21))))</f>
        <v>3.8127805737711934E-2</v>
      </c>
      <c r="O24">
        <f>IF(PI()/24*((COS(O$22)-COS(Sheet1!$K21))/(SIN(Sheet1!$K21)-Sheet1!$K21*COS(Sheet1!$K21)))&lt;0,0,PI()/24*((COS(O$22)-COS(Sheet1!$K21))/(SIN(Sheet1!$K21)-Sheet1!$K21*COS(Sheet1!$K21))))</f>
        <v>0</v>
      </c>
      <c r="P24">
        <f>IF(PI()/24*((COS(P$22)-COS(Sheet1!$K21))/(SIN(Sheet1!$K21)-Sheet1!$K21*COS(Sheet1!$K21)))&lt;0,0,PI()/24*((COS(P$22)-COS(Sheet1!$K21))/(SIN(Sheet1!$K21)-Sheet1!$K21*COS(Sheet1!$K21))))</f>
        <v>0</v>
      </c>
      <c r="Q24">
        <f>IF(PI()/24*((COS(Q$22)-COS(Sheet1!$K21))/(SIN(Sheet1!$K21)-Sheet1!$K21*COS(Sheet1!$K21)))&lt;0,0,PI()/24*((COS(Q$22)-COS(Sheet1!$K21))/(SIN(Sheet1!$K21)-Sheet1!$K21*COS(Sheet1!$K21))))</f>
        <v>0</v>
      </c>
      <c r="R24">
        <f>IF(PI()/24*((COS(R$22)-COS(Sheet1!$K21))/(SIN(Sheet1!$K21)-Sheet1!$K21*COS(Sheet1!$K21)))&lt;0,0,PI()/24*((COS(R$22)-COS(Sheet1!$K21))/(SIN(Sheet1!$K21)-Sheet1!$K21*COS(Sheet1!$K21))))</f>
        <v>0</v>
      </c>
      <c r="T24" s="27">
        <f>SUM(B24:R24)</f>
        <v>1.0041378296541628</v>
      </c>
      <c r="V24" s="37" t="s">
        <v>98</v>
      </c>
      <c r="W24">
        <f>B6*Sheet2!$E5</f>
        <v>0</v>
      </c>
      <c r="X24">
        <f>C6*Sheet2!$E5</f>
        <v>0</v>
      </c>
      <c r="Y24">
        <f>D6*Sheet2!$E5</f>
        <v>0</v>
      </c>
      <c r="Z24">
        <f>E6*Sheet2!$E5</f>
        <v>0</v>
      </c>
      <c r="AA24">
        <f>F6*Sheet2!$E5</f>
        <v>22.353759340268525</v>
      </c>
      <c r="AB24">
        <f>G6*Sheet2!$E5</f>
        <v>61.733369739628358</v>
      </c>
      <c r="AC24">
        <f>H6*Sheet2!$E5</f>
        <v>98.461267612006651</v>
      </c>
      <c r="AD24">
        <f>I6*Sheet2!$E5</f>
        <v>124.44350514861112</v>
      </c>
      <c r="AE24">
        <f>J6*Sheet2!$E5</f>
        <v>133.81653807614543</v>
      </c>
      <c r="AF24">
        <f>K6*Sheet2!$E5</f>
        <v>124.44350514861112</v>
      </c>
      <c r="AG24">
        <f>L6*Sheet2!$E5</f>
        <v>98.461267612006651</v>
      </c>
      <c r="AH24">
        <f>M6*Sheet2!$E5</f>
        <v>61.733369739628358</v>
      </c>
      <c r="AI24">
        <f>N6*Sheet2!$E5</f>
        <v>22.353759340268525</v>
      </c>
      <c r="AJ24">
        <f>O6*Sheet2!$E5</f>
        <v>0</v>
      </c>
      <c r="AK24">
        <f>P6*Sheet2!$E5</f>
        <v>0</v>
      </c>
      <c r="AL24">
        <f>Q6*Sheet2!$E5</f>
        <v>0</v>
      </c>
      <c r="AM24">
        <f>R6*Sheet2!$E5</f>
        <v>-32.674542314025494</v>
      </c>
      <c r="AO24" s="32">
        <f>SUM(W24:AM24)</f>
        <v>715.12579944314928</v>
      </c>
    </row>
    <row r="25" spans="1:42">
      <c r="A25" s="37" t="s">
        <v>99</v>
      </c>
      <c r="B25">
        <f>IF(PI()/24*((COS(B$22)-COS(Sheet1!$K22))/(SIN(Sheet1!$K22)-Sheet1!$K22*COS(Sheet1!$K22)))&lt;0,0,PI()/24*((COS(B$22)-COS(Sheet1!$K22))/(SIN(Sheet1!$K22)-Sheet1!$K22*COS(Sheet1!$K22))))</f>
        <v>0</v>
      </c>
      <c r="C25">
        <f>IF(PI()/24*((COS(C$22)-COS(Sheet1!$K22))/(SIN(Sheet1!$K22)-Sheet1!$K22*COS(Sheet1!$K22)))&lt;0,0,PI()/24*((COS(C$22)-COS(Sheet1!$K22))/(SIN(Sheet1!$K22)-Sheet1!$K22*COS(Sheet1!$K22))))</f>
        <v>0</v>
      </c>
      <c r="D25">
        <f>IF(PI()/24*((COS(D$22)-COS(Sheet1!$K22))/(SIN(Sheet1!$K22)-Sheet1!$K22*COS(Sheet1!$K22)))&lt;0,0,PI()/24*((COS(D$22)-COS(Sheet1!$K22))/(SIN(Sheet1!$K22)-Sheet1!$K22*COS(Sheet1!$K22))))</f>
        <v>0</v>
      </c>
      <c r="E25">
        <f>IF(PI()/24*((COS(E$22)-COS(Sheet1!$K22))/(SIN(Sheet1!$K22)-Sheet1!$K22*COS(Sheet1!$K22)))&lt;0,0,PI()/24*((COS(E$22)-COS(Sheet1!$K22))/(SIN(Sheet1!$K22)-Sheet1!$K22*COS(Sheet1!$K22))))</f>
        <v>7.6769973239115431E-3</v>
      </c>
      <c r="F25">
        <f>IF(PI()/24*((COS(F$22)-COS(Sheet1!$K22))/(SIN(Sheet1!$K22)-Sheet1!$K22*COS(Sheet1!$K22)))&lt;0,0,PI()/24*((COS(F$22)-COS(Sheet1!$K22))/(SIN(Sheet1!$K22)-Sheet1!$K22*COS(Sheet1!$K22))))</f>
        <v>5.4092624731084726E-2</v>
      </c>
      <c r="G25">
        <f>IF(PI()/24*((COS(G$22)-COS(Sheet1!$K22))/(SIN(Sheet1!$K22)-Sheet1!$K22*COS(Sheet1!$K22)))&lt;0,0,PI()/24*((COS(G$22)-COS(Sheet1!$K22))/(SIN(Sheet1!$K22)-Sheet1!$K22*COS(Sheet1!$K22))))</f>
        <v>9.3950627586824306E-2</v>
      </c>
      <c r="H25">
        <f>IF(PI()/24*((COS(H$22)-COS(Sheet1!$K22))/(SIN(Sheet1!$K22)-Sheet1!$K22*COS(Sheet1!$K22)))&lt;0,0,PI()/24*((COS(H$22)-COS(Sheet1!$K22))/(SIN(Sheet1!$K22)-Sheet1!$K22*COS(Sheet1!$K22))))</f>
        <v>0.12453474886497577</v>
      </c>
      <c r="I25">
        <f>IF(PI()/24*((COS(I$22)-COS(Sheet1!$K22))/(SIN(Sheet1!$K22)-Sheet1!$K22*COS(Sheet1!$K22)))&lt;0,0,PI()/24*((COS(I$22)-COS(Sheet1!$K22))/(SIN(Sheet1!$K22)-Sheet1!$K22*COS(Sheet1!$K22))))</f>
        <v>0.14376073124308322</v>
      </c>
      <c r="J25">
        <f>IF(PI()/24*((COS(J$22)-COS(Sheet1!$K22))/(SIN(Sheet1!$K22)-Sheet1!$K22*COS(Sheet1!$K22)))&lt;0,0,PI()/24*((COS(J$22)-COS(Sheet1!$K22))/(SIN(Sheet1!$K22)-Sheet1!$K22*COS(Sheet1!$K22))))</f>
        <v>0.15031835579451677</v>
      </c>
      <c r="K25">
        <f>IF(PI()/24*((COS(K$22)-COS(Sheet1!$K22))/(SIN(Sheet1!$K22)-Sheet1!$K22*COS(Sheet1!$K22)))&lt;0,0,PI()/24*((COS(K$22)-COS(Sheet1!$K22))/(SIN(Sheet1!$K22)-Sheet1!$K22*COS(Sheet1!$K22))))</f>
        <v>0.14376073124308322</v>
      </c>
      <c r="L25">
        <f>IF(PI()/24*((COS(L$22)-COS(Sheet1!$K22))/(SIN(Sheet1!$K22)-Sheet1!$K22*COS(Sheet1!$K22)))&lt;0,0,PI()/24*((COS(L$22)-COS(Sheet1!$K22))/(SIN(Sheet1!$K22)-Sheet1!$K22*COS(Sheet1!$K22))))</f>
        <v>0.12453474886497577</v>
      </c>
      <c r="M25">
        <f>IF(PI()/24*((COS(M$22)-COS(Sheet1!$K22))/(SIN(Sheet1!$K22)-Sheet1!$K22*COS(Sheet1!$K22)))&lt;0,0,PI()/24*((COS(M$22)-COS(Sheet1!$K22))/(SIN(Sheet1!$K22)-Sheet1!$K22*COS(Sheet1!$K22))))</f>
        <v>9.3950627586824306E-2</v>
      </c>
      <c r="N25">
        <f>IF(PI()/24*((COS(N$22)-COS(Sheet1!$K22))/(SIN(Sheet1!$K22)-Sheet1!$K22*COS(Sheet1!$K22)))&lt;0,0,PI()/24*((COS(N$22)-COS(Sheet1!$K22))/(SIN(Sheet1!$K22)-Sheet1!$K22*COS(Sheet1!$K22))))</f>
        <v>5.4092624731084726E-2</v>
      </c>
      <c r="O25">
        <f>IF(PI()/24*((COS(O$22)-COS(Sheet1!$K22))/(SIN(Sheet1!$K22)-Sheet1!$K22*COS(Sheet1!$K22)))&lt;0,0,PI()/24*((COS(O$22)-COS(Sheet1!$K22))/(SIN(Sheet1!$K22)-Sheet1!$K22*COS(Sheet1!$K22))))</f>
        <v>7.6769973239115431E-3</v>
      </c>
      <c r="P25">
        <f>IF(PI()/24*((COS(P$22)-COS(Sheet1!$K22))/(SIN(Sheet1!$K22)-Sheet1!$K22*COS(Sheet1!$K22)))&lt;0,0,PI()/24*((COS(P$22)-COS(Sheet1!$K22))/(SIN(Sheet1!$K22)-Sheet1!$K22*COS(Sheet1!$K22))))</f>
        <v>0</v>
      </c>
      <c r="Q25">
        <f>IF(PI()/24*((COS(Q$22)-COS(Sheet1!$K22))/(SIN(Sheet1!$K22)-Sheet1!$K22*COS(Sheet1!$K22)))&lt;0,0,PI()/24*((COS(Q$22)-COS(Sheet1!$K22))/(SIN(Sheet1!$K22)-Sheet1!$K22*COS(Sheet1!$K22))))</f>
        <v>0</v>
      </c>
      <c r="R25">
        <f>IF(PI()/24*((COS(R$22)-COS(Sheet1!$K22))/(SIN(Sheet1!$K22)-Sheet1!$K22*COS(Sheet1!$K22)))&lt;0,0,PI()/24*((COS(R$22)-COS(Sheet1!$K22))/(SIN(Sheet1!$K22)-Sheet1!$K22*COS(Sheet1!$K22))))</f>
        <v>0</v>
      </c>
      <c r="T25" s="27">
        <f t="shared" ref="T25:T35" si="100">SUM(B25:R25)</f>
        <v>0.99834981529427591</v>
      </c>
      <c r="V25" s="37" t="s">
        <v>99</v>
      </c>
      <c r="W25">
        <f>B7*Sheet2!$E6</f>
        <v>0</v>
      </c>
      <c r="X25">
        <f>C7*Sheet2!$E6</f>
        <v>0</v>
      </c>
      <c r="Y25">
        <f>D7*Sheet2!$E6</f>
        <v>0</v>
      </c>
      <c r="Z25">
        <f>E7*Sheet2!$E6</f>
        <v>5.4562391055248556</v>
      </c>
      <c r="AA25">
        <f>F7*Sheet2!$E6</f>
        <v>45.386638246094833</v>
      </c>
      <c r="AB25">
        <f>G7*Sheet2!$E6</f>
        <v>89.182840486049287</v>
      </c>
      <c r="AC25">
        <f>H7*Sheet2!$E6</f>
        <v>128.74529252350968</v>
      </c>
      <c r="AD25">
        <f>I7*Sheet2!$E6</f>
        <v>156.26296413629439</v>
      </c>
      <c r="AE25">
        <f>J7*Sheet2!$E6</f>
        <v>166.11619419174579</v>
      </c>
      <c r="AF25">
        <f>K7*Sheet2!$E6</f>
        <v>156.26296413629439</v>
      </c>
      <c r="AG25">
        <f>L7*Sheet2!$E6</f>
        <v>128.74529252350968</v>
      </c>
      <c r="AH25">
        <f>M7*Sheet2!$E6</f>
        <v>89.182840486049287</v>
      </c>
      <c r="AI25">
        <f>N7*Sheet2!$E6</f>
        <v>45.386638246094833</v>
      </c>
      <c r="AJ25">
        <f>O7*Sheet2!$E6</f>
        <v>5.4562391055248556</v>
      </c>
      <c r="AK25">
        <f>P7*Sheet2!$E6</f>
        <v>0</v>
      </c>
      <c r="AL25">
        <f>Q7*Sheet2!$E6</f>
        <v>0</v>
      </c>
      <c r="AM25">
        <f>R7*Sheet2!$E6</f>
        <v>0</v>
      </c>
      <c r="AO25" s="32">
        <f t="shared" ref="AO25:AO35" si="101">SUM(W25:AM25)</f>
        <v>1016.1841431866919</v>
      </c>
    </row>
    <row r="26" spans="1:42">
      <c r="A26" s="37" t="s">
        <v>100</v>
      </c>
      <c r="B26">
        <f>IF(PI()/24*((COS(B$22)-COS(Sheet1!$K23))/(SIN(Sheet1!$K23)-Sheet1!$K23*COS(Sheet1!$K23)))&lt;0,0,PI()/24*((COS(B$22)-COS(Sheet1!$K23))/(SIN(Sheet1!$K23)-Sheet1!$K23*COS(Sheet1!$K23))))</f>
        <v>0</v>
      </c>
      <c r="C26">
        <f>IF(PI()/24*((COS(C$22)-COS(Sheet1!$K23))/(SIN(Sheet1!$K23)-Sheet1!$K23*COS(Sheet1!$K23)))&lt;0,0,PI()/24*((COS(C$22)-COS(Sheet1!$K23))/(SIN(Sheet1!$K23)-Sheet1!$K23*COS(Sheet1!$K23))))</f>
        <v>0</v>
      </c>
      <c r="D26">
        <f>IF(PI()/24*((COS(D$22)-COS(Sheet1!$K23))/(SIN(Sheet1!$K23)-Sheet1!$K23*COS(Sheet1!$K23)))&lt;0,0,PI()/24*((COS(D$22)-COS(Sheet1!$K23))/(SIN(Sheet1!$K23)-Sheet1!$K23*COS(Sheet1!$K23))))</f>
        <v>0</v>
      </c>
      <c r="E26">
        <f>IF(PI()/24*((COS(E$22)-COS(Sheet1!$K23))/(SIN(Sheet1!$K23)-Sheet1!$K23*COS(Sheet1!$K23)))&lt;0,0,PI()/24*((COS(E$22)-COS(Sheet1!$K23))/(SIN(Sheet1!$K23)-Sheet1!$K23*COS(Sheet1!$K23))))</f>
        <v>3.0658496697812475E-2</v>
      </c>
      <c r="F26">
        <f>IF(PI()/24*((COS(F$22)-COS(Sheet1!$K23))/(SIN(Sheet1!$K23)-Sheet1!$K23*COS(Sheet1!$K23)))&lt;0,0,PI()/24*((COS(F$22)-COS(Sheet1!$K23))/(SIN(Sheet1!$K23)-Sheet1!$K23*COS(Sheet1!$K23))))</f>
        <v>6.42428584906274E-2</v>
      </c>
      <c r="G26">
        <f>IF(PI()/24*((COS(G$22)-COS(Sheet1!$K23))/(SIN(Sheet1!$K23)-Sheet1!$K23*COS(Sheet1!$K23)))&lt;0,0,PI()/24*((COS(G$22)-COS(Sheet1!$K23))/(SIN(Sheet1!$K23)-Sheet1!$K23*COS(Sheet1!$K23))))</f>
        <v>9.3082403769279343E-2</v>
      </c>
      <c r="H26">
        <f>IF(PI()/24*((COS(H$22)-COS(Sheet1!$K23))/(SIN(Sheet1!$K23)-Sheet1!$K23*COS(Sheet1!$K23)))&lt;0,0,PI()/24*((COS(H$22)-COS(Sheet1!$K23))/(SIN(Sheet1!$K23)-Sheet1!$K23*COS(Sheet1!$K23))))</f>
        <v>0.1152117651826302</v>
      </c>
      <c r="I26">
        <f>IF(PI()/24*((COS(I$22)-COS(Sheet1!$K23))/(SIN(Sheet1!$K23)-Sheet1!$K23*COS(Sheet1!$K23)))&lt;0,0,PI()/24*((COS(I$22)-COS(Sheet1!$K23))/(SIN(Sheet1!$K23)-Sheet1!$K23*COS(Sheet1!$K23))))</f>
        <v>0.12912286332085893</v>
      </c>
      <c r="J26">
        <f>IF(PI()/24*((COS(J$22)-COS(Sheet1!$K23))/(SIN(Sheet1!$K23)-Sheet1!$K23*COS(Sheet1!$K23)))&lt;0,0,PI()/24*((COS(J$22)-COS(Sheet1!$K23))/(SIN(Sheet1!$K23)-Sheet1!$K23*COS(Sheet1!$K23))))</f>
        <v>0.13386767983502187</v>
      </c>
      <c r="K26">
        <f>IF(PI()/24*((COS(K$22)-COS(Sheet1!$K23))/(SIN(Sheet1!$K23)-Sheet1!$K23*COS(Sheet1!$K23)))&lt;0,0,PI()/24*((COS(K$22)-COS(Sheet1!$K23))/(SIN(Sheet1!$K23)-Sheet1!$K23*COS(Sheet1!$K23))))</f>
        <v>0.12912286332085893</v>
      </c>
      <c r="L26">
        <f>IF(PI()/24*((COS(L$22)-COS(Sheet1!$K23))/(SIN(Sheet1!$K23)-Sheet1!$K23*COS(Sheet1!$K23)))&lt;0,0,PI()/24*((COS(L$22)-COS(Sheet1!$K23))/(SIN(Sheet1!$K23)-Sheet1!$K23*COS(Sheet1!$K23))))</f>
        <v>0.1152117651826302</v>
      </c>
      <c r="M26">
        <f>IF(PI()/24*((COS(M$22)-COS(Sheet1!$K23))/(SIN(Sheet1!$K23)-Sheet1!$K23*COS(Sheet1!$K23)))&lt;0,0,PI()/24*((COS(M$22)-COS(Sheet1!$K23))/(SIN(Sheet1!$K23)-Sheet1!$K23*COS(Sheet1!$K23))))</f>
        <v>9.3082403769279343E-2</v>
      </c>
      <c r="N26">
        <f>IF(PI()/24*((COS(N$22)-COS(Sheet1!$K23))/(SIN(Sheet1!$K23)-Sheet1!$K23*COS(Sheet1!$K23)))&lt;0,0,PI()/24*((COS(N$22)-COS(Sheet1!$K23))/(SIN(Sheet1!$K23)-Sheet1!$K23*COS(Sheet1!$K23))))</f>
        <v>6.42428584906274E-2</v>
      </c>
      <c r="O26">
        <f>IF(PI()/24*((COS(O$22)-COS(Sheet1!$K23))/(SIN(Sheet1!$K23)-Sheet1!$K23*COS(Sheet1!$K23)))&lt;0,0,PI()/24*((COS(O$22)-COS(Sheet1!$K23))/(SIN(Sheet1!$K23)-Sheet1!$K23*COS(Sheet1!$K23))))</f>
        <v>3.0658496697812475E-2</v>
      </c>
      <c r="P26">
        <f>IF(PI()/24*((COS(P$22)-COS(Sheet1!$K23))/(SIN(Sheet1!$K23)-Sheet1!$K23*COS(Sheet1!$K23)))&lt;0,0,PI()/24*((COS(P$22)-COS(Sheet1!$K23))/(SIN(Sheet1!$K23)-Sheet1!$K23*COS(Sheet1!$K23))))</f>
        <v>0</v>
      </c>
      <c r="Q26">
        <f>IF(PI()/24*((COS(Q$22)-COS(Sheet1!$K23))/(SIN(Sheet1!$K23)-Sheet1!$K23*COS(Sheet1!$K23)))&lt;0,0,PI()/24*((COS(Q$22)-COS(Sheet1!$K23))/(SIN(Sheet1!$K23)-Sheet1!$K23*COS(Sheet1!$K23))))</f>
        <v>0</v>
      </c>
      <c r="R26">
        <f>IF(PI()/24*((COS(R$22)-COS(Sheet1!$K23))/(SIN(Sheet1!$K23)-Sheet1!$K23*COS(Sheet1!$K23)))&lt;0,0,PI()/24*((COS(R$22)-COS(Sheet1!$K23))/(SIN(Sheet1!$K23)-Sheet1!$K23*COS(Sheet1!$K23))))</f>
        <v>0</v>
      </c>
      <c r="T26" s="27">
        <f t="shared" si="100"/>
        <v>0.99850445475743865</v>
      </c>
      <c r="V26" s="37" t="s">
        <v>100</v>
      </c>
      <c r="W26">
        <f>B8*Sheet2!$E7</f>
        <v>0</v>
      </c>
      <c r="X26">
        <f>C8*Sheet2!$E7</f>
        <v>0</v>
      </c>
      <c r="Y26">
        <f>D8*Sheet2!$E7</f>
        <v>0</v>
      </c>
      <c r="Z26">
        <f>E8*Sheet2!$E7</f>
        <v>37.07013520765441</v>
      </c>
      <c r="AA26">
        <f>F8*Sheet2!$E7</f>
        <v>88.543849792933941</v>
      </c>
      <c r="AB26">
        <f>G8*Sheet2!$E7</f>
        <v>141.81184019912155</v>
      </c>
      <c r="AC26">
        <f>H8*Sheet2!$E7</f>
        <v>188.3661551914914</v>
      </c>
      <c r="AD26">
        <f>I8*Sheet2!$E7</f>
        <v>220.15636941989592</v>
      </c>
      <c r="AE26">
        <f>J8*Sheet2!$E7</f>
        <v>231.44521606439594</v>
      </c>
      <c r="AF26">
        <f>K8*Sheet2!$E7</f>
        <v>220.15636941989592</v>
      </c>
      <c r="AG26">
        <f>L8*Sheet2!$E7</f>
        <v>188.3661551914914</v>
      </c>
      <c r="AH26">
        <f>M8*Sheet2!$E7</f>
        <v>141.81184019912155</v>
      </c>
      <c r="AI26">
        <f>N8*Sheet2!$E7</f>
        <v>88.543849792933941</v>
      </c>
      <c r="AJ26">
        <f>O8*Sheet2!$E7</f>
        <v>37.07013520765441</v>
      </c>
      <c r="AK26">
        <f>P8*Sheet2!$E7</f>
        <v>0</v>
      </c>
      <c r="AL26">
        <f>Q8*Sheet2!$E7</f>
        <v>0</v>
      </c>
      <c r="AM26">
        <f>R8*Sheet2!$E7</f>
        <v>0</v>
      </c>
      <c r="AO26" s="32">
        <f t="shared" si="101"/>
        <v>1583.3419156865903</v>
      </c>
    </row>
    <row r="27" spans="1:42">
      <c r="A27" s="37" t="s">
        <v>101</v>
      </c>
      <c r="B27">
        <f>IF(PI()/24*((COS(B$22)-COS(Sheet1!$K24))/(SIN(Sheet1!$K24)-Sheet1!$K24*COS(Sheet1!$K24)))&lt;0,0,PI()/24*((COS(B$22)-COS(Sheet1!$K24))/(SIN(Sheet1!$K24)-Sheet1!$K24*COS(Sheet1!$K24))))</f>
        <v>0</v>
      </c>
      <c r="C27">
        <f>IF(PI()/24*((COS(C$22)-COS(Sheet1!$K24))/(SIN(Sheet1!$K24)-Sheet1!$K24*COS(Sheet1!$K24)))&lt;0,0,PI()/24*((COS(C$22)-COS(Sheet1!$K24))/(SIN(Sheet1!$K24)-Sheet1!$K24*COS(Sheet1!$K24))))</f>
        <v>0</v>
      </c>
      <c r="D27">
        <f>IF(PI()/24*((COS(D$22)-COS(Sheet1!$K24))/(SIN(Sheet1!$K24)-Sheet1!$K24*COS(Sheet1!$K24)))&lt;0,0,PI()/24*((COS(D$22)-COS(Sheet1!$K24))/(SIN(Sheet1!$K24)-Sheet1!$K24*COS(Sheet1!$K24))))</f>
        <v>1.6139797705117954E-2</v>
      </c>
      <c r="E27">
        <f>IF(PI()/24*((COS(E$22)-COS(Sheet1!$K24))/(SIN(Sheet1!$K24)-Sheet1!$K24*COS(Sheet1!$K24)))&lt;0,0,PI()/24*((COS(E$22)-COS(Sheet1!$K24))/(SIN(Sheet1!$K24)-Sheet1!$K24*COS(Sheet1!$K24))))</f>
        <v>4.3133597340082229E-2</v>
      </c>
      <c r="F27">
        <f>IF(PI()/24*((COS(F$22)-COS(Sheet1!$K24))/(SIN(Sheet1!$K24)-Sheet1!$K24*COS(Sheet1!$K24)))&lt;0,0,PI()/24*((COS(F$22)-COS(Sheet1!$K24))/(SIN(Sheet1!$K24)-Sheet1!$K24*COS(Sheet1!$K24))))</f>
        <v>6.8287814139286807E-2</v>
      </c>
      <c r="G27">
        <f>IF(PI()/24*((COS(G$22)-COS(Sheet1!$K24))/(SIN(Sheet1!$K24)-Sheet1!$K24*COS(Sheet1!$K24)))&lt;0,0,PI()/24*((COS(G$22)-COS(Sheet1!$K24))/(SIN(Sheet1!$K24)-Sheet1!$K24*COS(Sheet1!$K24))))</f>
        <v>8.988822979717459E-2</v>
      </c>
      <c r="H27">
        <f>IF(PI()/24*((COS(H$22)-COS(Sheet1!$K24))/(SIN(Sheet1!$K24)-Sheet1!$K24*COS(Sheet1!$K24)))&lt;0,0,PI()/24*((COS(H$22)-COS(Sheet1!$K24))/(SIN(Sheet1!$K24)-Sheet1!$K24*COS(Sheet1!$K24))))</f>
        <v>0.1064628116830352</v>
      </c>
      <c r="I27">
        <f>IF(PI()/24*((COS(I$22)-COS(Sheet1!$K24))/(SIN(Sheet1!$K24)-Sheet1!$K24*COS(Sheet1!$K24)))&lt;0,0,PI()/24*((COS(I$22)-COS(Sheet1!$K24))/(SIN(Sheet1!$K24)-Sheet1!$K24*COS(Sheet1!$K24))))</f>
        <v>0.11688202943213888</v>
      </c>
      <c r="J27">
        <f>IF(PI()/24*((COS(J$22)-COS(Sheet1!$K24))/(SIN(Sheet1!$K24)-Sheet1!$K24*COS(Sheet1!$K24)))&lt;0,0,PI()/24*((COS(J$22)-COS(Sheet1!$K24))/(SIN(Sheet1!$K24)-Sheet1!$K24*COS(Sheet1!$K24))))</f>
        <v>0.12043583057345567</v>
      </c>
      <c r="K27">
        <f>IF(PI()/24*((COS(K$22)-COS(Sheet1!$K24))/(SIN(Sheet1!$K24)-Sheet1!$K24*COS(Sheet1!$K24)))&lt;0,0,PI()/24*((COS(K$22)-COS(Sheet1!$K24))/(SIN(Sheet1!$K24)-Sheet1!$K24*COS(Sheet1!$K24))))</f>
        <v>0.11688202943213888</v>
      </c>
      <c r="L27">
        <f>IF(PI()/24*((COS(L$22)-COS(Sheet1!$K24))/(SIN(Sheet1!$K24)-Sheet1!$K24*COS(Sheet1!$K24)))&lt;0,0,PI()/24*((COS(L$22)-COS(Sheet1!$K24))/(SIN(Sheet1!$K24)-Sheet1!$K24*COS(Sheet1!$K24))))</f>
        <v>0.1064628116830352</v>
      </c>
      <c r="M27">
        <f>IF(PI()/24*((COS(M$22)-COS(Sheet1!$K24))/(SIN(Sheet1!$K24)-Sheet1!$K24*COS(Sheet1!$K24)))&lt;0,0,PI()/24*((COS(M$22)-COS(Sheet1!$K24))/(SIN(Sheet1!$K24)-Sheet1!$K24*COS(Sheet1!$K24))))</f>
        <v>8.988822979717459E-2</v>
      </c>
      <c r="N27">
        <f>IF(PI()/24*((COS(N$22)-COS(Sheet1!$K24))/(SIN(Sheet1!$K24)-Sheet1!$K24*COS(Sheet1!$K24)))&lt;0,0,PI()/24*((COS(N$22)-COS(Sheet1!$K24))/(SIN(Sheet1!$K24)-Sheet1!$K24*COS(Sheet1!$K24))))</f>
        <v>6.8287814139286807E-2</v>
      </c>
      <c r="O27">
        <f>IF(PI()/24*((COS(O$22)-COS(Sheet1!$K24))/(SIN(Sheet1!$K24)-Sheet1!$K24*COS(Sheet1!$K24)))&lt;0,0,PI()/24*((COS(O$22)-COS(Sheet1!$K24))/(SIN(Sheet1!$K24)-Sheet1!$K24*COS(Sheet1!$K24))))</f>
        <v>4.3133597340082229E-2</v>
      </c>
      <c r="P27">
        <f>IF(PI()/24*((COS(P$22)-COS(Sheet1!$K24))/(SIN(Sheet1!$K24)-Sheet1!$K24*COS(Sheet1!$K24)))&lt;0,0,PI()/24*((COS(P$22)-COS(Sheet1!$K24))/(SIN(Sheet1!$K24)-Sheet1!$K24*COS(Sheet1!$K24))))</f>
        <v>1.6139797705117954E-2</v>
      </c>
      <c r="Q27">
        <f>IF(PI()/24*((COS(Q$22)-COS(Sheet1!$K24))/(SIN(Sheet1!$K24)-Sheet1!$K24*COS(Sheet1!$K24)))&lt;0,0,PI()/24*((COS(Q$22)-COS(Sheet1!$K24))/(SIN(Sheet1!$K24)-Sheet1!$K24*COS(Sheet1!$K24))))</f>
        <v>0</v>
      </c>
      <c r="R27">
        <f>IF(PI()/24*((COS(R$22)-COS(Sheet1!$K24))/(SIN(Sheet1!$K24)-Sheet1!$K24*COS(Sheet1!$K24)))&lt;0,0,PI()/24*((COS(R$22)-COS(Sheet1!$K24))/(SIN(Sheet1!$K24)-Sheet1!$K24*COS(Sheet1!$K24))))</f>
        <v>0</v>
      </c>
      <c r="T27" s="27">
        <f t="shared" si="100"/>
        <v>1.0020243907671269</v>
      </c>
      <c r="V27" s="37" t="s">
        <v>101</v>
      </c>
      <c r="W27">
        <f>B9*Sheet2!$E8</f>
        <v>0</v>
      </c>
      <c r="X27">
        <f>C9*Sheet2!$E8</f>
        <v>0</v>
      </c>
      <c r="Y27">
        <f>D9*Sheet2!$E8</f>
        <v>24.014938932996742</v>
      </c>
      <c r="Z27">
        <f>E9*Sheet2!$E8</f>
        <v>72.474711564330633</v>
      </c>
      <c r="AA27">
        <f>F9*Sheet2!$E8</f>
        <v>126.97693990937677</v>
      </c>
      <c r="AB27">
        <f>G9*Sheet2!$E8</f>
        <v>180.97377361899058</v>
      </c>
      <c r="AC27">
        <f>H9*Sheet2!$E8</f>
        <v>226.91462960699721</v>
      </c>
      <c r="AD27">
        <f>I9*Sheet2!$E8</f>
        <v>257.7979263558164</v>
      </c>
      <c r="AE27">
        <f>J9*Sheet2!$E8</f>
        <v>268.68540467245663</v>
      </c>
      <c r="AF27">
        <f>K9*Sheet2!$E8</f>
        <v>257.7979263558164</v>
      </c>
      <c r="AG27">
        <f>L9*Sheet2!$E8</f>
        <v>226.91462960699721</v>
      </c>
      <c r="AH27">
        <f>M9*Sheet2!$E8</f>
        <v>180.97377361899058</v>
      </c>
      <c r="AI27">
        <f>N9*Sheet2!$E8</f>
        <v>126.97693990937677</v>
      </c>
      <c r="AJ27">
        <f>O9*Sheet2!$E8</f>
        <v>72.474711564330633</v>
      </c>
      <c r="AK27">
        <f>P9*Sheet2!$E8</f>
        <v>24.014938932996742</v>
      </c>
      <c r="AL27">
        <f>Q9*Sheet2!$E8</f>
        <v>0</v>
      </c>
      <c r="AM27">
        <f>R9*Sheet2!$E8</f>
        <v>0</v>
      </c>
      <c r="AO27" s="32">
        <f t="shared" si="101"/>
        <v>2046.9912446494734</v>
      </c>
    </row>
    <row r="28" spans="1:42">
      <c r="A28" s="37" t="s">
        <v>102</v>
      </c>
      <c r="B28">
        <f>IF(PI()/24*((COS(B$22)-COS(Sheet1!$K25))/(SIN(Sheet1!$K25)-Sheet1!$K25*COS(Sheet1!$K25)))&lt;0,0,PI()/24*((COS(B$22)-COS(Sheet1!$K25))/(SIN(Sheet1!$K25)-Sheet1!$K25*COS(Sheet1!$K25))))</f>
        <v>0</v>
      </c>
      <c r="C28">
        <f>IF(PI()/24*((COS(C$22)-COS(Sheet1!$K25))/(SIN(Sheet1!$K25)-Sheet1!$K25*COS(Sheet1!$K25)))&lt;0,0,PI()/24*((COS(C$22)-COS(Sheet1!$K25))/(SIN(Sheet1!$K25)-Sheet1!$K25*COS(Sheet1!$K25))))</f>
        <v>4.7158272708291669E-3</v>
      </c>
      <c r="D28">
        <f>IF(PI()/24*((COS(D$22)-COS(Sheet1!$K25))/(SIN(Sheet1!$K25)-Sheet1!$K25*COS(Sheet1!$K25)))&lt;0,0,PI()/24*((COS(D$22)-COS(Sheet1!$K25))/(SIN(Sheet1!$K25)-Sheet1!$K25*COS(Sheet1!$K25))))</f>
        <v>2.6661691984295972E-2</v>
      </c>
      <c r="E28">
        <f>IF(PI()/24*((COS(E$22)-COS(Sheet1!$K25))/(SIN(Sheet1!$K25)-Sheet1!$K25*COS(Sheet1!$K25)))&lt;0,0,PI()/24*((COS(E$22)-COS(Sheet1!$K25))/(SIN(Sheet1!$K25)-Sheet1!$K25*COS(Sheet1!$K25))))</f>
        <v>4.8607556697762747E-2</v>
      </c>
      <c r="F28">
        <f>IF(PI()/24*((COS(F$22)-COS(Sheet1!$K25))/(SIN(Sheet1!$K25)-Sheet1!$K25*COS(Sheet1!$K25)))&lt;0,0,PI()/24*((COS(F$22)-COS(Sheet1!$K25))/(SIN(Sheet1!$K25)-Sheet1!$K25*COS(Sheet1!$K25))))</f>
        <v>6.9057846998263006E-2</v>
      </c>
      <c r="G28">
        <f>IF(PI()/24*((COS(G$22)-COS(Sheet1!$K25))/(SIN(Sheet1!$K25)-Sheet1!$K25*COS(Sheet1!$K25)))&lt;0,0,PI()/24*((COS(G$22)-COS(Sheet1!$K25))/(SIN(Sheet1!$K25)-Sheet1!$K25*COS(Sheet1!$K25))))</f>
        <v>8.6618909397520247E-2</v>
      </c>
      <c r="H28">
        <f>IF(PI()/24*((COS(H$22)-COS(Sheet1!$K25))/(SIN(Sheet1!$K25)-Sheet1!$K25*COS(Sheet1!$K25)))&lt;0,0,PI()/24*((COS(H$22)-COS(Sheet1!$K25))/(SIN(Sheet1!$K25)-Sheet1!$K25*COS(Sheet1!$K25))))</f>
        <v>0.10009398651405289</v>
      </c>
      <c r="I28">
        <f>IF(PI()/24*((COS(I$22)-COS(Sheet1!$K25))/(SIN(Sheet1!$K25)-Sheet1!$K25*COS(Sheet1!$K25)))&lt;0,0,PI()/24*((COS(I$22)-COS(Sheet1!$K25))/(SIN(Sheet1!$K25)-Sheet1!$K25*COS(Sheet1!$K25))))</f>
        <v>0.10856477411098704</v>
      </c>
      <c r="J28">
        <f>IF(PI()/24*((COS(J$22)-COS(Sheet1!$K25))/(SIN(Sheet1!$K25)-Sheet1!$K25*COS(Sheet1!$K25)))&lt;0,0,PI()/24*((COS(J$22)-COS(Sheet1!$K25))/(SIN(Sheet1!$K25)-Sheet1!$K25*COS(Sheet1!$K25))))</f>
        <v>0.11145400201223003</v>
      </c>
      <c r="K28">
        <f>IF(PI()/24*((COS(K$22)-COS(Sheet1!$K25))/(SIN(Sheet1!$K25)-Sheet1!$K25*COS(Sheet1!$K25)))&lt;0,0,PI()/24*((COS(K$22)-COS(Sheet1!$K25))/(SIN(Sheet1!$K25)-Sheet1!$K25*COS(Sheet1!$K25))))</f>
        <v>0.10856477411098704</v>
      </c>
      <c r="L28">
        <f>IF(PI()/24*((COS(L$22)-COS(Sheet1!$K25))/(SIN(Sheet1!$K25)-Sheet1!$K25*COS(Sheet1!$K25)))&lt;0,0,PI()/24*((COS(L$22)-COS(Sheet1!$K25))/(SIN(Sheet1!$K25)-Sheet1!$K25*COS(Sheet1!$K25))))</f>
        <v>0.10009398651405289</v>
      </c>
      <c r="M28">
        <f>IF(PI()/24*((COS(M$22)-COS(Sheet1!$K25))/(SIN(Sheet1!$K25)-Sheet1!$K25*COS(Sheet1!$K25)))&lt;0,0,PI()/24*((COS(M$22)-COS(Sheet1!$K25))/(SIN(Sheet1!$K25)-Sheet1!$K25*COS(Sheet1!$K25))))</f>
        <v>8.6618909397520247E-2</v>
      </c>
      <c r="N28">
        <f>IF(PI()/24*((COS(N$22)-COS(Sheet1!$K25))/(SIN(Sheet1!$K25)-Sheet1!$K25*COS(Sheet1!$K25)))&lt;0,0,PI()/24*((COS(N$22)-COS(Sheet1!$K25))/(SIN(Sheet1!$K25)-Sheet1!$K25*COS(Sheet1!$K25))))</f>
        <v>6.9057846998263006E-2</v>
      </c>
      <c r="O28">
        <f>IF(PI()/24*((COS(O$22)-COS(Sheet1!$K25))/(SIN(Sheet1!$K25)-Sheet1!$K25*COS(Sheet1!$K25)))&lt;0,0,PI()/24*((COS(O$22)-COS(Sheet1!$K25))/(SIN(Sheet1!$K25)-Sheet1!$K25*COS(Sheet1!$K25))))</f>
        <v>4.8607556697762747E-2</v>
      </c>
      <c r="P28">
        <f>IF(PI()/24*((COS(P$22)-COS(Sheet1!$K25))/(SIN(Sheet1!$K25)-Sheet1!$K25*COS(Sheet1!$K25)))&lt;0,0,PI()/24*((COS(P$22)-COS(Sheet1!$K25))/(SIN(Sheet1!$K25)-Sheet1!$K25*COS(Sheet1!$K25))))</f>
        <v>2.6661691984295972E-2</v>
      </c>
      <c r="Q28">
        <f>IF(PI()/24*((COS(Q$22)-COS(Sheet1!$K25))/(SIN(Sheet1!$K25)-Sheet1!$K25*COS(Sheet1!$K25)))&lt;0,0,PI()/24*((COS(Q$22)-COS(Sheet1!$K25))/(SIN(Sheet1!$K25)-Sheet1!$K25*COS(Sheet1!$K25))))</f>
        <v>4.7158272708291669E-3</v>
      </c>
      <c r="R28">
        <f>IF(PI()/24*((COS(R$22)-COS(Sheet1!$K25))/(SIN(Sheet1!$K25)-Sheet1!$K25*COS(Sheet1!$K25)))&lt;0,0,PI()/24*((COS(R$22)-COS(Sheet1!$K25))/(SIN(Sheet1!$K25)-Sheet1!$K25*COS(Sheet1!$K25))))</f>
        <v>0</v>
      </c>
      <c r="T28" s="27">
        <f t="shared" si="100"/>
        <v>1.0000951879596522</v>
      </c>
      <c r="V28" s="37" t="s">
        <v>102</v>
      </c>
      <c r="W28">
        <f>B10*Sheet2!$E9</f>
        <v>0</v>
      </c>
      <c r="X28">
        <f>C10*Sheet2!$E9</f>
        <v>7.7548889110416521</v>
      </c>
      <c r="Y28">
        <f>D10*Sheet2!$E9</f>
        <v>48.751572037158589</v>
      </c>
      <c r="Z28">
        <f>E10*Sheet2!$E9</f>
        <v>97.828123622280998</v>
      </c>
      <c r="AA28">
        <f>F10*Sheet2!$E9</f>
        <v>150.83287550588255</v>
      </c>
      <c r="AB28">
        <f>G10*Sheet2!$E9</f>
        <v>201.94837846123167</v>
      </c>
      <c r="AC28">
        <f>H10*Sheet2!$E9</f>
        <v>244.67875018108933</v>
      </c>
      <c r="AD28">
        <f>I10*Sheet2!$E9</f>
        <v>273.09954119483046</v>
      </c>
      <c r="AE28">
        <f>J10*Sheet2!$E9</f>
        <v>283.06865858208835</v>
      </c>
      <c r="AF28">
        <f>K10*Sheet2!$E9</f>
        <v>273.09954119483046</v>
      </c>
      <c r="AG28">
        <f>L10*Sheet2!$E9</f>
        <v>244.67875018108933</v>
      </c>
      <c r="AH28">
        <f>M10*Sheet2!$E9</f>
        <v>201.94837846123167</v>
      </c>
      <c r="AI28">
        <f>N10*Sheet2!$E9</f>
        <v>150.83287550588255</v>
      </c>
      <c r="AJ28">
        <f>O10*Sheet2!$E9</f>
        <v>97.828123622280998</v>
      </c>
      <c r="AK28">
        <f>P10*Sheet2!$E9</f>
        <v>48.751572037158589</v>
      </c>
      <c r="AL28">
        <f>Q10*Sheet2!$E9</f>
        <v>7.7548889110416521</v>
      </c>
      <c r="AM28">
        <f>R10*Sheet2!$E9</f>
        <v>0</v>
      </c>
      <c r="AO28" s="32">
        <f t="shared" si="101"/>
        <v>2332.8569184091184</v>
      </c>
    </row>
    <row r="29" spans="1:42">
      <c r="A29" s="37" t="s">
        <v>103</v>
      </c>
      <c r="B29">
        <f>IF(PI()/24*((COS(B$22)-COS(Sheet1!$K26))/(SIN(Sheet1!$K26)-Sheet1!$K26*COS(Sheet1!$K26)))&lt;0,0,PI()/24*((COS(B$22)-COS(Sheet1!$K26))/(SIN(Sheet1!$K26)-Sheet1!$K26*COS(Sheet1!$K26))))</f>
        <v>0</v>
      </c>
      <c r="C29">
        <f>IF(PI()/24*((COS(C$22)-COS(Sheet1!$K26))/(SIN(Sheet1!$K26)-Sheet1!$K26*COS(Sheet1!$K26)))&lt;0,0,PI()/24*((COS(C$22)-COS(Sheet1!$K26))/(SIN(Sheet1!$K26)-Sheet1!$K26*COS(Sheet1!$K26))))</f>
        <v>1.0276771406997206E-2</v>
      </c>
      <c r="D29">
        <f>IF(PI()/24*((COS(D$22)-COS(Sheet1!$K26))/(SIN(Sheet1!$K26)-Sheet1!$K26*COS(Sheet1!$K26)))&lt;0,0,PI()/24*((COS(D$22)-COS(Sheet1!$K26))/(SIN(Sheet1!$K26)-Sheet1!$K26*COS(Sheet1!$K26))))</f>
        <v>3.0286896912447753E-2</v>
      </c>
      <c r="E29">
        <f>IF(PI()/24*((COS(E$22)-COS(Sheet1!$K26))/(SIN(Sheet1!$K26)-Sheet1!$K26*COS(Sheet1!$K26)))&lt;0,0,PI()/24*((COS(E$22)-COS(Sheet1!$K26))/(SIN(Sheet1!$K26)-Sheet1!$K26*COS(Sheet1!$K26))))</f>
        <v>5.0297022417898289E-2</v>
      </c>
      <c r="F29">
        <f>IF(PI()/24*((COS(F$22)-COS(Sheet1!$K26))/(SIN(Sheet1!$K26)-Sheet1!$K26*COS(Sheet1!$K26)))&lt;0,0,PI()/24*((COS(F$22)-COS(Sheet1!$K26))/(SIN(Sheet1!$K26)-Sheet1!$K26*COS(Sheet1!$K26))))</f>
        <v>6.8943490938448287E-2</v>
      </c>
      <c r="G29">
        <f>IF(PI()/24*((COS(G$22)-COS(Sheet1!$K26))/(SIN(Sheet1!$K26)-Sheet1!$K26*COS(Sheet1!$K26)))&lt;0,0,PI()/24*((COS(G$22)-COS(Sheet1!$K26))/(SIN(Sheet1!$K26)-Sheet1!$K26*COS(Sheet1!$K26))))</f>
        <v>8.4955576459168472E-2</v>
      </c>
      <c r="H29">
        <f>IF(PI()/24*((COS(H$22)-COS(Sheet1!$K26))/(SIN(Sheet1!$K26)-Sheet1!$K26*COS(Sheet1!$K26)))&lt;0,0,PI()/24*((COS(H$22)-COS(Sheet1!$K26))/(SIN(Sheet1!$K26)-Sheet1!$K26*COS(Sheet1!$K26))))</f>
        <v>9.7242081813044223E-2</v>
      </c>
      <c r="I29">
        <f>IF(PI()/24*((COS(I$22)-COS(Sheet1!$K26))/(SIN(Sheet1!$K26)-Sheet1!$K26*COS(Sheet1!$K26)))&lt;0,0,PI()/24*((COS(I$22)-COS(Sheet1!$K26))/(SIN(Sheet1!$K26)-Sheet1!$K26*COS(Sheet1!$K26))))</f>
        <v>0.10496570196461902</v>
      </c>
      <c r="J29">
        <f>IF(PI()/24*((COS(J$22)-COS(Sheet1!$K26))/(SIN(Sheet1!$K26)-Sheet1!$K26*COS(Sheet1!$K26)))&lt;0,0,PI()/24*((COS(J$22)-COS(Sheet1!$K26))/(SIN(Sheet1!$K26)-Sheet1!$K26*COS(Sheet1!$K26))))</f>
        <v>0.10760008496444882</v>
      </c>
      <c r="K29">
        <f>IF(PI()/24*((COS(K$22)-COS(Sheet1!$K26))/(SIN(Sheet1!$K26)-Sheet1!$K26*COS(Sheet1!$K26)))&lt;0,0,PI()/24*((COS(K$22)-COS(Sheet1!$K26))/(SIN(Sheet1!$K26)-Sheet1!$K26*COS(Sheet1!$K26))))</f>
        <v>0.10496570196461902</v>
      </c>
      <c r="L29">
        <f>IF(PI()/24*((COS(L$22)-COS(Sheet1!$K26))/(SIN(Sheet1!$K26)-Sheet1!$K26*COS(Sheet1!$K26)))&lt;0,0,PI()/24*((COS(L$22)-COS(Sheet1!$K26))/(SIN(Sheet1!$K26)-Sheet1!$K26*COS(Sheet1!$K26))))</f>
        <v>9.7242081813044223E-2</v>
      </c>
      <c r="M29">
        <f>IF(PI()/24*((COS(M$22)-COS(Sheet1!$K26))/(SIN(Sheet1!$K26)-Sheet1!$K26*COS(Sheet1!$K26)))&lt;0,0,PI()/24*((COS(M$22)-COS(Sheet1!$K26))/(SIN(Sheet1!$K26)-Sheet1!$K26*COS(Sheet1!$K26))))</f>
        <v>8.4955576459168472E-2</v>
      </c>
      <c r="N29">
        <f>IF(PI()/24*((COS(N$22)-COS(Sheet1!$K26))/(SIN(Sheet1!$K26)-Sheet1!$K26*COS(Sheet1!$K26)))&lt;0,0,PI()/24*((COS(N$22)-COS(Sheet1!$K26))/(SIN(Sheet1!$K26)-Sheet1!$K26*COS(Sheet1!$K26))))</f>
        <v>6.8943490938448287E-2</v>
      </c>
      <c r="O29">
        <f>IF(PI()/24*((COS(O$22)-COS(Sheet1!$K26))/(SIN(Sheet1!$K26)-Sheet1!$K26*COS(Sheet1!$K26)))&lt;0,0,PI()/24*((COS(O$22)-COS(Sheet1!$K26))/(SIN(Sheet1!$K26)-Sheet1!$K26*COS(Sheet1!$K26))))</f>
        <v>5.0297022417898289E-2</v>
      </c>
      <c r="P29">
        <f>IF(PI()/24*((COS(P$22)-COS(Sheet1!$K26))/(SIN(Sheet1!$K26)-Sheet1!$K26*COS(Sheet1!$K26)))&lt;0,0,PI()/24*((COS(P$22)-COS(Sheet1!$K26))/(SIN(Sheet1!$K26)-Sheet1!$K26*COS(Sheet1!$K26))))</f>
        <v>3.0286896912447753E-2</v>
      </c>
      <c r="Q29">
        <f>IF(PI()/24*((COS(Q$22)-COS(Sheet1!$K26))/(SIN(Sheet1!$K26)-Sheet1!$K26*COS(Sheet1!$K26)))&lt;0,0,PI()/24*((COS(Q$22)-COS(Sheet1!$K26))/(SIN(Sheet1!$K26)-Sheet1!$K26*COS(Sheet1!$K26))))</f>
        <v>1.0276771406997206E-2</v>
      </c>
      <c r="R29">
        <f>IF(PI()/24*((COS(R$22)-COS(Sheet1!$K26))/(SIN(Sheet1!$K26)-Sheet1!$K26*COS(Sheet1!$K26)))&lt;0,0,PI()/24*((COS(R$22)-COS(Sheet1!$K26))/(SIN(Sheet1!$K26)-Sheet1!$K26*COS(Sheet1!$K26))))</f>
        <v>0</v>
      </c>
      <c r="T29" s="27">
        <f t="shared" si="100"/>
        <v>1.0015351687896954</v>
      </c>
      <c r="V29" s="37" t="s">
        <v>103</v>
      </c>
      <c r="W29">
        <f>B11*Sheet2!$E10</f>
        <v>0</v>
      </c>
      <c r="X29">
        <f>C11*Sheet2!$E10</f>
        <v>18.424711118847949</v>
      </c>
      <c r="Y29">
        <f>D11*Sheet2!$E10</f>
        <v>59.633256698320771</v>
      </c>
      <c r="Z29">
        <f>E11*Sheet2!$E10</f>
        <v>107.88919220523334</v>
      </c>
      <c r="AA29">
        <f>F11*Sheet2!$E10</f>
        <v>159.19991815018741</v>
      </c>
      <c r="AB29">
        <f>G11*Sheet2!$E10</f>
        <v>208.14522786866985</v>
      </c>
      <c r="AC29">
        <f>H11*Sheet2!$E10</f>
        <v>248.7620766716604</v>
      </c>
      <c r="AD29">
        <f>I11*Sheet2!$E10</f>
        <v>275.654990718097</v>
      </c>
      <c r="AE29">
        <f>J11*Sheet2!$E10</f>
        <v>285.06779687200827</v>
      </c>
      <c r="AF29">
        <f>K11*Sheet2!$E10</f>
        <v>275.654990718097</v>
      </c>
      <c r="AG29">
        <f>L11*Sheet2!$E10</f>
        <v>248.7620766716604</v>
      </c>
      <c r="AH29">
        <f>M11*Sheet2!$E10</f>
        <v>208.14522786866985</v>
      </c>
      <c r="AI29">
        <f>N11*Sheet2!$E10</f>
        <v>159.19991815018741</v>
      </c>
      <c r="AJ29">
        <f>O11*Sheet2!$E10</f>
        <v>107.88919220523334</v>
      </c>
      <c r="AK29">
        <f>P11*Sheet2!$E10</f>
        <v>59.633256698320771</v>
      </c>
      <c r="AL29">
        <f>Q11*Sheet2!$E10</f>
        <v>18.424711118847949</v>
      </c>
      <c r="AM29">
        <f>R11*Sheet2!$E10</f>
        <v>0</v>
      </c>
      <c r="AO29" s="32">
        <f t="shared" si="101"/>
        <v>2440.4865437340418</v>
      </c>
    </row>
    <row r="30" spans="1:42">
      <c r="A30" s="37" t="s">
        <v>104</v>
      </c>
      <c r="B30">
        <f>IF(PI()/24*((COS(B$22)-COS(Sheet1!$K27))/(SIN(Sheet1!$K27)-Sheet1!$K27*COS(Sheet1!$K27)))&lt;0,0,PI()/24*((COS(B$22)-COS(Sheet1!$K27))/(SIN(Sheet1!$K27)-Sheet1!$K27*COS(Sheet1!$K27))))</f>
        <v>0</v>
      </c>
      <c r="C30">
        <f>IF(PI()/24*((COS(C$22)-COS(Sheet1!$K27))/(SIN(Sheet1!$K27)-Sheet1!$K27*COS(Sheet1!$K27)))&lt;0,0,PI()/24*((COS(C$22)-COS(Sheet1!$K27))/(SIN(Sheet1!$K27)-Sheet1!$K27*COS(Sheet1!$K27))))</f>
        <v>8.0427209005344141E-3</v>
      </c>
      <c r="D30">
        <f>IF(PI()/24*((COS(D$22)-COS(Sheet1!$K27))/(SIN(Sheet1!$K27)-Sheet1!$K27*COS(Sheet1!$K27)))&lt;0,0,PI()/24*((COS(D$22)-COS(Sheet1!$K27))/(SIN(Sheet1!$K27)-Sheet1!$K27*COS(Sheet1!$K27))))</f>
        <v>2.8841821699980945E-2</v>
      </c>
      <c r="E30">
        <f>IF(PI()/24*((COS(E$22)-COS(Sheet1!$K27))/(SIN(Sheet1!$K27)-Sheet1!$K27*COS(Sheet1!$K27)))&lt;0,0,PI()/24*((COS(E$22)-COS(Sheet1!$K27))/(SIN(Sheet1!$K27)-Sheet1!$K27*COS(Sheet1!$K27))))</f>
        <v>4.9640922499427455E-2</v>
      </c>
      <c r="F30">
        <f>IF(PI()/24*((COS(F$22)-COS(Sheet1!$K27))/(SIN(Sheet1!$K27)-Sheet1!$K27*COS(Sheet1!$K27)))&lt;0,0,PI()/24*((COS(F$22)-COS(Sheet1!$K27))/(SIN(Sheet1!$K27)-Sheet1!$K27*COS(Sheet1!$K27))))</f>
        <v>6.9022598951530942E-2</v>
      </c>
      <c r="G30">
        <f>IF(PI()/24*((COS(G$22)-COS(Sheet1!$K27))/(SIN(Sheet1!$K27)-Sheet1!$K27*COS(Sheet1!$K27)))&lt;0,0,PI()/24*((COS(G$22)-COS(Sheet1!$K27))/(SIN(Sheet1!$K27)-Sheet1!$K27*COS(Sheet1!$K27))))</f>
        <v>8.5666021835815301E-2</v>
      </c>
      <c r="H30">
        <f>IF(PI()/24*((COS(H$22)-COS(Sheet1!$K27))/(SIN(Sheet1!$K27)-Sheet1!$K27*COS(Sheet1!$K27)))&lt;0,0,PI()/24*((COS(H$22)-COS(Sheet1!$K27))/(SIN(Sheet1!$K27)-Sheet1!$K27*COS(Sheet1!$K27))))</f>
        <v>9.8436969387273296E-2</v>
      </c>
      <c r="I30">
        <f>IF(PI()/24*((COS(I$22)-COS(Sheet1!$K27))/(SIN(Sheet1!$K27)-Sheet1!$K27*COS(Sheet1!$K27)))&lt;0,0,PI()/24*((COS(I$22)-COS(Sheet1!$K27))/(SIN(Sheet1!$K27)-Sheet1!$K27*COS(Sheet1!$K27))))</f>
        <v>0.10646512263526181</v>
      </c>
      <c r="J30">
        <f>IF(PI()/24*((COS(J$22)-COS(Sheet1!$K27))/(SIN(Sheet1!$K27)-Sheet1!$K27*COS(Sheet1!$K27)))&lt;0,0,PI()/24*((COS(J$22)-COS(Sheet1!$K27))/(SIN(Sheet1!$K27)-Sheet1!$K27*COS(Sheet1!$K27))))</f>
        <v>0.10920337620308093</v>
      </c>
      <c r="K30">
        <f>IF(PI()/24*((COS(K$22)-COS(Sheet1!$K27))/(SIN(Sheet1!$K27)-Sheet1!$K27*COS(Sheet1!$K27)))&lt;0,0,PI()/24*((COS(K$22)-COS(Sheet1!$K27))/(SIN(Sheet1!$K27)-Sheet1!$K27*COS(Sheet1!$K27))))</f>
        <v>0.10646512263526181</v>
      </c>
      <c r="L30">
        <f>IF(PI()/24*((COS(L$22)-COS(Sheet1!$K27))/(SIN(Sheet1!$K27)-Sheet1!$K27*COS(Sheet1!$K27)))&lt;0,0,PI()/24*((COS(L$22)-COS(Sheet1!$K27))/(SIN(Sheet1!$K27)-Sheet1!$K27*COS(Sheet1!$K27))))</f>
        <v>9.8436969387273296E-2</v>
      </c>
      <c r="M30">
        <f>IF(PI()/24*((COS(M$22)-COS(Sheet1!$K27))/(SIN(Sheet1!$K27)-Sheet1!$K27*COS(Sheet1!$K27)))&lt;0,0,PI()/24*((COS(M$22)-COS(Sheet1!$K27))/(SIN(Sheet1!$K27)-Sheet1!$K27*COS(Sheet1!$K27))))</f>
        <v>8.5666021835815301E-2</v>
      </c>
      <c r="N30">
        <f>IF(PI()/24*((COS(N$22)-COS(Sheet1!$K27))/(SIN(Sheet1!$K27)-Sheet1!$K27*COS(Sheet1!$K27)))&lt;0,0,PI()/24*((COS(N$22)-COS(Sheet1!$K27))/(SIN(Sheet1!$K27)-Sheet1!$K27*COS(Sheet1!$K27))))</f>
        <v>6.9022598951530942E-2</v>
      </c>
      <c r="O30">
        <f>IF(PI()/24*((COS(O$22)-COS(Sheet1!$K27))/(SIN(Sheet1!$K27)-Sheet1!$K27*COS(Sheet1!$K27)))&lt;0,0,PI()/24*((COS(O$22)-COS(Sheet1!$K27))/(SIN(Sheet1!$K27)-Sheet1!$K27*COS(Sheet1!$K27))))</f>
        <v>4.9640922499427455E-2</v>
      </c>
      <c r="P30">
        <f>IF(PI()/24*((COS(P$22)-COS(Sheet1!$K27))/(SIN(Sheet1!$K27)-Sheet1!$K27*COS(Sheet1!$K27)))&lt;0,0,PI()/24*((COS(P$22)-COS(Sheet1!$K27))/(SIN(Sheet1!$K27)-Sheet1!$K27*COS(Sheet1!$K27))))</f>
        <v>2.8841821699980945E-2</v>
      </c>
      <c r="Q30">
        <f>IF(PI()/24*((COS(Q$22)-COS(Sheet1!$K27))/(SIN(Sheet1!$K27)-Sheet1!$K27*COS(Sheet1!$K27)))&lt;0,0,PI()/24*((COS(Q$22)-COS(Sheet1!$K27))/(SIN(Sheet1!$K27)-Sheet1!$K27*COS(Sheet1!$K27))))</f>
        <v>8.0427209005344141E-3</v>
      </c>
      <c r="R30">
        <f>IF(PI()/24*((COS(R$22)-COS(Sheet1!$K27))/(SIN(Sheet1!$K27)-Sheet1!$K27*COS(Sheet1!$K27)))&lt;0,0,PI()/24*((COS(R$22)-COS(Sheet1!$K27))/(SIN(Sheet1!$K27)-Sheet1!$K27*COS(Sheet1!$K27))))</f>
        <v>0</v>
      </c>
      <c r="T30" s="27">
        <f t="shared" si="100"/>
        <v>1.0014357320227294</v>
      </c>
      <c r="V30" s="37" t="s">
        <v>104</v>
      </c>
      <c r="W30">
        <f>B12*Sheet2!$E11</f>
        <v>0</v>
      </c>
      <c r="X30">
        <f>C12*Sheet2!$E11</f>
        <v>13.397408438737532</v>
      </c>
      <c r="Y30">
        <f>D12*Sheet2!$E11</f>
        <v>53.030325798374854</v>
      </c>
      <c r="Z30">
        <f>E12*Sheet2!$E11</f>
        <v>99.854746938589429</v>
      </c>
      <c r="AA30">
        <f>F12*Sheet2!$E11</f>
        <v>149.961230673567</v>
      </c>
      <c r="AB30">
        <f>G12*Sheet2!$E11</f>
        <v>197.972304024701</v>
      </c>
      <c r="AC30">
        <f>H12*Sheet2!$E11</f>
        <v>237.93485850209109</v>
      </c>
      <c r="AD30">
        <f>I12*Sheet2!$E11</f>
        <v>264.44427887627637</v>
      </c>
      <c r="AE30">
        <f>J12*Sheet2!$E11</f>
        <v>273.73119304069718</v>
      </c>
      <c r="AF30">
        <f>K12*Sheet2!$E11</f>
        <v>264.44427887627637</v>
      </c>
      <c r="AG30">
        <f>L12*Sheet2!$E11</f>
        <v>237.93485850209109</v>
      </c>
      <c r="AH30">
        <f>M12*Sheet2!$E11</f>
        <v>197.972304024701</v>
      </c>
      <c r="AI30">
        <f>N12*Sheet2!$E11</f>
        <v>149.961230673567</v>
      </c>
      <c r="AJ30">
        <f>O12*Sheet2!$E11</f>
        <v>99.854746938589429</v>
      </c>
      <c r="AK30">
        <f>P12*Sheet2!$E11</f>
        <v>53.030325798374854</v>
      </c>
      <c r="AL30">
        <f>Q12*Sheet2!$E11</f>
        <v>13.397408438737532</v>
      </c>
      <c r="AM30">
        <f>R12*Sheet2!$E11</f>
        <v>0</v>
      </c>
      <c r="AO30" s="32">
        <f t="shared" si="101"/>
        <v>2306.9214995453713</v>
      </c>
    </row>
    <row r="31" spans="1:42">
      <c r="A31" s="37" t="s">
        <v>105</v>
      </c>
      <c r="B31">
        <f>IF(PI()/24*((COS(B$22)-COS(Sheet1!$K28))/(SIN(Sheet1!$K28)-Sheet1!$K28*COS(Sheet1!$K28)))&lt;0,0,PI()/24*((COS(B$22)-COS(Sheet1!$K28))/(SIN(Sheet1!$K28)-Sheet1!$K28*COS(Sheet1!$K28))))</f>
        <v>0</v>
      </c>
      <c r="C31">
        <f>IF(PI()/24*((COS(C$22)-COS(Sheet1!$K28))/(SIN(Sheet1!$K28)-Sheet1!$K28*COS(Sheet1!$K28)))&lt;0,0,PI()/24*((COS(C$22)-COS(Sheet1!$K28))/(SIN(Sheet1!$K28)-Sheet1!$K28*COS(Sheet1!$K28))))</f>
        <v>0</v>
      </c>
      <c r="D31">
        <f>IF(PI()/24*((COS(D$22)-COS(Sheet1!$K28))/(SIN(Sheet1!$K28)-Sheet1!$K28*COS(Sheet1!$K28)))&lt;0,0,PI()/24*((COS(D$22)-COS(Sheet1!$K28))/(SIN(Sheet1!$K28)-Sheet1!$K28*COS(Sheet1!$K28))))</f>
        <v>2.1300746538904167E-2</v>
      </c>
      <c r="E31">
        <f>IF(PI()/24*((COS(E$22)-COS(Sheet1!$K28))/(SIN(Sheet1!$K28)-Sheet1!$K28*COS(Sheet1!$K28)))&lt;0,0,PI()/24*((COS(E$22)-COS(Sheet1!$K28))/(SIN(Sheet1!$K28)-Sheet1!$K28*COS(Sheet1!$K28))))</f>
        <v>4.5899813951872405E-2</v>
      </c>
      <c r="F31">
        <f>IF(PI()/24*((COS(F$22)-COS(Sheet1!$K28))/(SIN(Sheet1!$K28)-Sheet1!$K28*COS(Sheet1!$K28)))&lt;0,0,PI()/24*((COS(F$22)-COS(Sheet1!$K28))/(SIN(Sheet1!$K28)-Sheet1!$K28*COS(Sheet1!$K28))))</f>
        <v>6.882249557252787E-2</v>
      </c>
      <c r="G31">
        <f>IF(PI()/24*((COS(G$22)-COS(Sheet1!$K28))/(SIN(Sheet1!$K28)-Sheet1!$K28*COS(Sheet1!$K28)))&lt;0,0,PI()/24*((COS(G$22)-COS(Sheet1!$K28))/(SIN(Sheet1!$K28)-Sheet1!$K28*COS(Sheet1!$K28))))</f>
        <v>8.8506648529945331E-2</v>
      </c>
      <c r="H31">
        <f>IF(PI()/24*((COS(H$22)-COS(Sheet1!$K28))/(SIN(Sheet1!$K28)-Sheet1!$K28*COS(Sheet1!$K28)))&lt;0,0,PI()/24*((COS(H$22)-COS(Sheet1!$K28))/(SIN(Sheet1!$K28)-Sheet1!$K28*COS(Sheet1!$K28))))</f>
        <v>0.10361083032967763</v>
      </c>
      <c r="I31">
        <f>IF(PI()/24*((COS(I$22)-COS(Sheet1!$K28))/(SIN(Sheet1!$K28)-Sheet1!$K28*COS(Sheet1!$K28)))&lt;0,0,PI()/24*((COS(I$22)-COS(Sheet1!$K28))/(SIN(Sheet1!$K28)-Sheet1!$K28*COS(Sheet1!$K28))))</f>
        <v>0.11310571594291359</v>
      </c>
      <c r="J31">
        <f>IF(PI()/24*((COS(J$22)-COS(Sheet1!$K28))/(SIN(Sheet1!$K28)-Sheet1!$K28*COS(Sheet1!$K28)))&lt;0,0,PI()/24*((COS(J$22)-COS(Sheet1!$K28))/(SIN(Sheet1!$K28)-Sheet1!$K28*COS(Sheet1!$K28))))</f>
        <v>0.11634424460615157</v>
      </c>
      <c r="K31">
        <f>IF(PI()/24*((COS(K$22)-COS(Sheet1!$K28))/(SIN(Sheet1!$K28)-Sheet1!$K28*COS(Sheet1!$K28)))&lt;0,0,PI()/24*((COS(K$22)-COS(Sheet1!$K28))/(SIN(Sheet1!$K28)-Sheet1!$K28*COS(Sheet1!$K28))))</f>
        <v>0.11310571594291359</v>
      </c>
      <c r="L31">
        <f>IF(PI()/24*((COS(L$22)-COS(Sheet1!$K28))/(SIN(Sheet1!$K28)-Sheet1!$K28*COS(Sheet1!$K28)))&lt;0,0,PI()/24*((COS(L$22)-COS(Sheet1!$K28))/(SIN(Sheet1!$K28)-Sheet1!$K28*COS(Sheet1!$K28))))</f>
        <v>0.10361083032967763</v>
      </c>
      <c r="M31">
        <f>IF(PI()/24*((COS(M$22)-COS(Sheet1!$K28))/(SIN(Sheet1!$K28)-Sheet1!$K28*COS(Sheet1!$K28)))&lt;0,0,PI()/24*((COS(M$22)-COS(Sheet1!$K28))/(SIN(Sheet1!$K28)-Sheet1!$K28*COS(Sheet1!$K28))))</f>
        <v>8.8506648529945331E-2</v>
      </c>
      <c r="N31">
        <f>IF(PI()/24*((COS(N$22)-COS(Sheet1!$K28))/(SIN(Sheet1!$K28)-Sheet1!$K28*COS(Sheet1!$K28)))&lt;0,0,PI()/24*((COS(N$22)-COS(Sheet1!$K28))/(SIN(Sheet1!$K28)-Sheet1!$K28*COS(Sheet1!$K28))))</f>
        <v>6.882249557252787E-2</v>
      </c>
      <c r="O31">
        <f>IF(PI()/24*((COS(O$22)-COS(Sheet1!$K28))/(SIN(Sheet1!$K28)-Sheet1!$K28*COS(Sheet1!$K28)))&lt;0,0,PI()/24*((COS(O$22)-COS(Sheet1!$K28))/(SIN(Sheet1!$K28)-Sheet1!$K28*COS(Sheet1!$K28))))</f>
        <v>4.5899813951872405E-2</v>
      </c>
      <c r="P31">
        <f>IF(PI()/24*((COS(P$22)-COS(Sheet1!$K28))/(SIN(Sheet1!$K28)-Sheet1!$K28*COS(Sheet1!$K28)))&lt;0,0,PI()/24*((COS(P$22)-COS(Sheet1!$K28))/(SIN(Sheet1!$K28)-Sheet1!$K28*COS(Sheet1!$K28))))</f>
        <v>2.1300746538904167E-2</v>
      </c>
      <c r="Q31">
        <f>IF(PI()/24*((COS(Q$22)-COS(Sheet1!$K28))/(SIN(Sheet1!$K28)-Sheet1!$K28*COS(Sheet1!$K28)))&lt;0,0,PI()/24*((COS(Q$22)-COS(Sheet1!$K28))/(SIN(Sheet1!$K28)-Sheet1!$K28*COS(Sheet1!$K28))))</f>
        <v>0</v>
      </c>
      <c r="R31">
        <f>IF(PI()/24*((COS(R$22)-COS(Sheet1!$K28))/(SIN(Sheet1!$K28)-Sheet1!$K28*COS(Sheet1!$K28)))&lt;0,0,PI()/24*((COS(R$22)-COS(Sheet1!$K28))/(SIN(Sheet1!$K28)-Sheet1!$K28*COS(Sheet1!$K28))))</f>
        <v>0</v>
      </c>
      <c r="T31" s="27">
        <f t="shared" si="100"/>
        <v>0.99883674633783348</v>
      </c>
      <c r="V31" s="37" t="s">
        <v>105</v>
      </c>
      <c r="W31">
        <f>B13*Sheet2!$E12</f>
        <v>0</v>
      </c>
      <c r="X31">
        <f>C13*Sheet2!$E12</f>
        <v>0</v>
      </c>
      <c r="Y31">
        <f>D13*Sheet2!$E12</f>
        <v>33.001688641894937</v>
      </c>
      <c r="Z31">
        <f>E13*Sheet2!$E12</f>
        <v>79.352909117337674</v>
      </c>
      <c r="AA31">
        <f>F13*Sheet2!$E12</f>
        <v>130.49455420804642</v>
      </c>
      <c r="AB31">
        <f>G13*Sheet2!$E12</f>
        <v>180.5310111279689</v>
      </c>
      <c r="AC31">
        <f>H13*Sheet2!$E12</f>
        <v>222.75971833228908</v>
      </c>
      <c r="AD31">
        <f>I13*Sheet2!$E12</f>
        <v>251.01019951639284</v>
      </c>
      <c r="AE31">
        <f>J13*Sheet2!$E12</f>
        <v>260.9468368850259</v>
      </c>
      <c r="AF31">
        <f>K13*Sheet2!$E12</f>
        <v>251.01019951639284</v>
      </c>
      <c r="AG31">
        <f>L13*Sheet2!$E12</f>
        <v>222.75971833228908</v>
      </c>
      <c r="AH31">
        <f>M13*Sheet2!$E12</f>
        <v>180.5310111279689</v>
      </c>
      <c r="AI31">
        <f>N13*Sheet2!$E12</f>
        <v>130.49455420804642</v>
      </c>
      <c r="AJ31">
        <f>O13*Sheet2!$E12</f>
        <v>79.352909117337674</v>
      </c>
      <c r="AK31">
        <f>P13*Sheet2!$E12</f>
        <v>33.001688641894937</v>
      </c>
      <c r="AL31">
        <f>Q13*Sheet2!$E12</f>
        <v>0</v>
      </c>
      <c r="AM31">
        <f>R13*Sheet2!$E12</f>
        <v>0</v>
      </c>
      <c r="AO31" s="32">
        <f t="shared" si="101"/>
        <v>2055.2469987728855</v>
      </c>
    </row>
    <row r="32" spans="1:42">
      <c r="A32" s="37" t="s">
        <v>106</v>
      </c>
      <c r="B32">
        <f>IF(PI()/24*((COS(B$22)-COS(Sheet1!$K29))/(SIN(Sheet1!$K29)-Sheet1!$K29*COS(Sheet1!$K29)))&lt;0,0,PI()/24*((COS(B$22)-COS(Sheet1!$K29))/(SIN(Sheet1!$K29)-Sheet1!$K29*COS(Sheet1!$K29))))</f>
        <v>0</v>
      </c>
      <c r="C32">
        <f>IF(PI()/24*((COS(C$22)-COS(Sheet1!$K29))/(SIN(Sheet1!$K29)-Sheet1!$K29*COS(Sheet1!$K29)))&lt;0,0,PI()/24*((COS(C$22)-COS(Sheet1!$K29))/(SIN(Sheet1!$K29)-Sheet1!$K29*COS(Sheet1!$K29))))</f>
        <v>0</v>
      </c>
      <c r="D32">
        <f>IF(PI()/24*((COS(D$22)-COS(Sheet1!$K29))/(SIN(Sheet1!$K29)-Sheet1!$K29*COS(Sheet1!$K29)))&lt;0,0,PI()/24*((COS(D$22)-COS(Sheet1!$K29))/(SIN(Sheet1!$K29)-Sheet1!$K29*COS(Sheet1!$K29))))</f>
        <v>4.768168415219487E-3</v>
      </c>
      <c r="E32">
        <f>IF(PI()/24*((COS(E$22)-COS(Sheet1!$K29))/(SIN(Sheet1!$K29)-Sheet1!$K29*COS(Sheet1!$K29)))&lt;0,0,PI()/24*((COS(E$22)-COS(Sheet1!$K29))/(SIN(Sheet1!$K29)-Sheet1!$K29*COS(Sheet1!$K29))))</f>
        <v>3.6685132238494296E-2</v>
      </c>
      <c r="F32">
        <f>IF(PI()/24*((COS(F$22)-COS(Sheet1!$K29))/(SIN(Sheet1!$K29)-Sheet1!$K29*COS(Sheet1!$K29)))&lt;0,0,PI()/24*((COS(F$22)-COS(Sheet1!$K29))/(SIN(Sheet1!$K29)-Sheet1!$K29*COS(Sheet1!$K29))))</f>
        <v>6.6427007722489551E-2</v>
      </c>
      <c r="G32">
        <f>IF(PI()/24*((COS(G$22)-COS(Sheet1!$K29))/(SIN(Sheet1!$K29)-Sheet1!$K29*COS(Sheet1!$K29)))&lt;0,0,PI()/24*((COS(G$22)-COS(Sheet1!$K29))/(SIN(Sheet1!$K29)-Sheet1!$K29*COS(Sheet1!$K29))))</f>
        <v>9.1966935203744105E-2</v>
      </c>
      <c r="H32">
        <f>IF(PI()/24*((COS(H$22)-COS(Sheet1!$K29))/(SIN(Sheet1!$K29)-Sheet1!$K29*COS(Sheet1!$K29)))&lt;0,0,PI()/24*((COS(H$22)-COS(Sheet1!$K29))/(SIN(Sheet1!$K29)-Sheet1!$K29*COS(Sheet1!$K29))))</f>
        <v>0.11156441083113623</v>
      </c>
      <c r="I32">
        <f>IF(PI()/24*((COS(I$22)-COS(Sheet1!$K29))/(SIN(Sheet1!$K29)-Sheet1!$K29*COS(Sheet1!$K29)))&lt;0,0,PI()/24*((COS(I$22)-COS(Sheet1!$K29))/(SIN(Sheet1!$K29)-Sheet1!$K29*COS(Sheet1!$K29))))</f>
        <v>0.12388389902701892</v>
      </c>
      <c r="J32">
        <f>IF(PI()/24*((COS(J$22)-COS(Sheet1!$K29))/(SIN(Sheet1!$K29)-Sheet1!$K29*COS(Sheet1!$K29)))&lt;0,0,PI()/24*((COS(J$22)-COS(Sheet1!$K29))/(SIN(Sheet1!$K29)-Sheet1!$K29*COS(Sheet1!$K29))))</f>
        <v>0.12808584702975959</v>
      </c>
      <c r="K32">
        <f>IF(PI()/24*((COS(K$22)-COS(Sheet1!$K29))/(SIN(Sheet1!$K29)-Sheet1!$K29*COS(Sheet1!$K29)))&lt;0,0,PI()/24*((COS(K$22)-COS(Sheet1!$K29))/(SIN(Sheet1!$K29)-Sheet1!$K29*COS(Sheet1!$K29))))</f>
        <v>0.12388389902701892</v>
      </c>
      <c r="L32">
        <f>IF(PI()/24*((COS(L$22)-COS(Sheet1!$K29))/(SIN(Sheet1!$K29)-Sheet1!$K29*COS(Sheet1!$K29)))&lt;0,0,PI()/24*((COS(L$22)-COS(Sheet1!$K29))/(SIN(Sheet1!$K29)-Sheet1!$K29*COS(Sheet1!$K29))))</f>
        <v>0.11156441083113623</v>
      </c>
      <c r="M32">
        <f>IF(PI()/24*((COS(M$22)-COS(Sheet1!$K29))/(SIN(Sheet1!$K29)-Sheet1!$K29*COS(Sheet1!$K29)))&lt;0,0,PI()/24*((COS(M$22)-COS(Sheet1!$K29))/(SIN(Sheet1!$K29)-Sheet1!$K29*COS(Sheet1!$K29))))</f>
        <v>9.1966935203744105E-2</v>
      </c>
      <c r="N32">
        <f>IF(PI()/24*((COS(N$22)-COS(Sheet1!$K29))/(SIN(Sheet1!$K29)-Sheet1!$K29*COS(Sheet1!$K29)))&lt;0,0,PI()/24*((COS(N$22)-COS(Sheet1!$K29))/(SIN(Sheet1!$K29)-Sheet1!$K29*COS(Sheet1!$K29))))</f>
        <v>6.6427007722489551E-2</v>
      </c>
      <c r="O32">
        <f>IF(PI()/24*((COS(O$22)-COS(Sheet1!$K29))/(SIN(Sheet1!$K29)-Sheet1!$K29*COS(Sheet1!$K29)))&lt;0,0,PI()/24*((COS(O$22)-COS(Sheet1!$K29))/(SIN(Sheet1!$K29)-Sheet1!$K29*COS(Sheet1!$K29))))</f>
        <v>3.6685132238494296E-2</v>
      </c>
      <c r="P32">
        <f>IF(PI()/24*((COS(P$22)-COS(Sheet1!$K29))/(SIN(Sheet1!$K29)-Sheet1!$K29*COS(Sheet1!$K29)))&lt;0,0,PI()/24*((COS(P$22)-COS(Sheet1!$K29))/(SIN(Sheet1!$K29)-Sheet1!$K29*COS(Sheet1!$K29))))</f>
        <v>4.768168415219487E-3</v>
      </c>
      <c r="Q32">
        <f>IF(PI()/24*((COS(Q$22)-COS(Sheet1!$K29))/(SIN(Sheet1!$K29)-Sheet1!$K29*COS(Sheet1!$K29)))&lt;0,0,PI()/24*((COS(Q$22)-COS(Sheet1!$K29))/(SIN(Sheet1!$K29)-Sheet1!$K29*COS(Sheet1!$K29))))</f>
        <v>0</v>
      </c>
      <c r="R32">
        <f>IF(PI()/24*((COS(R$22)-COS(Sheet1!$K29))/(SIN(Sheet1!$K29)-Sheet1!$K29*COS(Sheet1!$K29)))&lt;0,0,PI()/24*((COS(R$22)-COS(Sheet1!$K29))/(SIN(Sheet1!$K29)-Sheet1!$K29*COS(Sheet1!$K29))))</f>
        <v>0</v>
      </c>
      <c r="T32" s="27">
        <f t="shared" si="100"/>
        <v>0.99867695390596478</v>
      </c>
      <c r="V32" s="37" t="s">
        <v>106</v>
      </c>
      <c r="W32">
        <f>B14*Sheet2!$E13</f>
        <v>0</v>
      </c>
      <c r="X32">
        <f>C14*Sheet2!$E13</f>
        <v>0</v>
      </c>
      <c r="Y32">
        <f>D14*Sheet2!$E13</f>
        <v>5.5840486942297769</v>
      </c>
      <c r="Z32">
        <f>E14*Sheet2!$E13</f>
        <v>49.649127837107088</v>
      </c>
      <c r="AA32">
        <f>F14*Sheet2!$E13</f>
        <v>101.1842433407093</v>
      </c>
      <c r="AB32">
        <f>G14*Sheet2!$E13</f>
        <v>153.50168331875415</v>
      </c>
      <c r="AC32">
        <f>H14*Sheet2!$E13</f>
        <v>198.69804260204634</v>
      </c>
      <c r="AD32">
        <f>I14*Sheet2!$E13</f>
        <v>229.35520590259569</v>
      </c>
      <c r="AE32">
        <f>J14*Sheet2!$E13</f>
        <v>240.20825927431076</v>
      </c>
      <c r="AF32">
        <f>K14*Sheet2!$E13</f>
        <v>229.35520590259569</v>
      </c>
      <c r="AG32">
        <f>L14*Sheet2!$E13</f>
        <v>198.69804260204634</v>
      </c>
      <c r="AH32">
        <f>M14*Sheet2!$E13</f>
        <v>153.50168331875415</v>
      </c>
      <c r="AI32">
        <f>N14*Sheet2!$E13</f>
        <v>101.1842433407093</v>
      </c>
      <c r="AJ32">
        <f>O14*Sheet2!$E13</f>
        <v>49.649127837107088</v>
      </c>
      <c r="AK32">
        <f>P14*Sheet2!$E13</f>
        <v>5.5840486942297769</v>
      </c>
      <c r="AL32">
        <f>Q14*Sheet2!$E13</f>
        <v>0</v>
      </c>
      <c r="AM32">
        <f>R14*Sheet2!$E13</f>
        <v>0</v>
      </c>
      <c r="AO32" s="32">
        <f t="shared" si="101"/>
        <v>1716.1529626651954</v>
      </c>
    </row>
    <row r="33" spans="1:41">
      <c r="A33" s="37" t="s">
        <v>107</v>
      </c>
      <c r="B33">
        <f>IF(PI()/24*((COS(B$22)-COS(Sheet1!$K30))/(SIN(Sheet1!$K30)-Sheet1!$K30*COS(Sheet1!$K30)))&lt;0,0,PI()/24*((COS(B$22)-COS(Sheet1!$K30))/(SIN(Sheet1!$K30)-Sheet1!$K30*COS(Sheet1!$K30))))</f>
        <v>0</v>
      </c>
      <c r="C33">
        <f>IF(PI()/24*((COS(C$22)-COS(Sheet1!$K30))/(SIN(Sheet1!$K30)-Sheet1!$K30*COS(Sheet1!$K30)))&lt;0,0,PI()/24*((COS(C$22)-COS(Sheet1!$K30))/(SIN(Sheet1!$K30)-Sheet1!$K30*COS(Sheet1!$K30))))</f>
        <v>0</v>
      </c>
      <c r="D33">
        <f>IF(PI()/24*((COS(D$22)-COS(Sheet1!$K30))/(SIN(Sheet1!$K30)-Sheet1!$K30*COS(Sheet1!$K30)))&lt;0,0,PI()/24*((COS(D$22)-COS(Sheet1!$K30))/(SIN(Sheet1!$K30)-Sheet1!$K30*COS(Sheet1!$K30))))</f>
        <v>0</v>
      </c>
      <c r="E33">
        <f>IF(PI()/24*((COS(E$22)-COS(Sheet1!$K30))/(SIN(Sheet1!$K30)-Sheet1!$K30*COS(Sheet1!$K30)))&lt;0,0,PI()/24*((COS(E$22)-COS(Sheet1!$K30))/(SIN(Sheet1!$K30)-Sheet1!$K30*COS(Sheet1!$K30))))</f>
        <v>1.7726635635570195E-2</v>
      </c>
      <c r="F33">
        <f>IF(PI()/24*((COS(F$22)-COS(Sheet1!$K30))/(SIN(Sheet1!$K30)-Sheet1!$K30*COS(Sheet1!$K30)))&lt;0,0,PI()/24*((COS(F$22)-COS(Sheet1!$K30))/(SIN(Sheet1!$K30)-Sheet1!$K30*COS(Sheet1!$K30))))</f>
        <v>5.8779539227958547E-2</v>
      </c>
      <c r="G33">
        <f>IF(PI()/24*((COS(G$22)-COS(Sheet1!$K30))/(SIN(Sheet1!$K30)-Sheet1!$K30*COS(Sheet1!$K30)))&lt;0,0,PI()/24*((COS(G$22)-COS(Sheet1!$K30))/(SIN(Sheet1!$K30)-Sheet1!$K30*COS(Sheet1!$K30))))</f>
        <v>9.4032466744541895E-2</v>
      </c>
      <c r="H33">
        <f>IF(PI()/24*((COS(H$22)-COS(Sheet1!$K30))/(SIN(Sheet1!$K30)-Sheet1!$K30*COS(Sheet1!$K30)))&lt;0,0,PI()/24*((COS(H$22)-COS(Sheet1!$K30))/(SIN(Sheet1!$K30)-Sheet1!$K30*COS(Sheet1!$K30))))</f>
        <v>0.12108298943328243</v>
      </c>
      <c r="I33">
        <f>IF(PI()/24*((COS(I$22)-COS(Sheet1!$K30))/(SIN(Sheet1!$K30)-Sheet1!$K30*COS(Sheet1!$K30)))&lt;0,0,PI()/24*((COS(I$22)-COS(Sheet1!$K30))/(SIN(Sheet1!$K30)-Sheet1!$K30*COS(Sheet1!$K30))))</f>
        <v>0.13808765887604482</v>
      </c>
      <c r="J33">
        <f>IF(PI()/24*((COS(J$22)-COS(Sheet1!$K30))/(SIN(Sheet1!$K30)-Sheet1!$K30*COS(Sheet1!$K30)))&lt;0,0,PI()/24*((COS(J$22)-COS(Sheet1!$K30))/(SIN(Sheet1!$K30)-Sheet1!$K30*COS(Sheet1!$K30))))</f>
        <v>0.14388763495184981</v>
      </c>
      <c r="K33">
        <f>IF(PI()/24*((COS(K$22)-COS(Sheet1!$K30))/(SIN(Sheet1!$K30)-Sheet1!$K30*COS(Sheet1!$K30)))&lt;0,0,PI()/24*((COS(K$22)-COS(Sheet1!$K30))/(SIN(Sheet1!$K30)-Sheet1!$K30*COS(Sheet1!$K30))))</f>
        <v>0.13808765887604482</v>
      </c>
      <c r="L33">
        <f>IF(PI()/24*((COS(L$22)-COS(Sheet1!$K30))/(SIN(Sheet1!$K30)-Sheet1!$K30*COS(Sheet1!$K30)))&lt;0,0,PI()/24*((COS(L$22)-COS(Sheet1!$K30))/(SIN(Sheet1!$K30)-Sheet1!$K30*COS(Sheet1!$K30))))</f>
        <v>0.12108298943328243</v>
      </c>
      <c r="M33">
        <f>IF(PI()/24*((COS(M$22)-COS(Sheet1!$K30))/(SIN(Sheet1!$K30)-Sheet1!$K30*COS(Sheet1!$K30)))&lt;0,0,PI()/24*((COS(M$22)-COS(Sheet1!$K30))/(SIN(Sheet1!$K30)-Sheet1!$K30*COS(Sheet1!$K30))))</f>
        <v>9.4032466744541895E-2</v>
      </c>
      <c r="N33">
        <f>IF(PI()/24*((COS(N$22)-COS(Sheet1!$K30))/(SIN(Sheet1!$K30)-Sheet1!$K30*COS(Sheet1!$K30)))&lt;0,0,PI()/24*((COS(N$22)-COS(Sheet1!$K30))/(SIN(Sheet1!$K30)-Sheet1!$K30*COS(Sheet1!$K30))))</f>
        <v>5.8779539227958547E-2</v>
      </c>
      <c r="O33">
        <f>IF(PI()/24*((COS(O$22)-COS(Sheet1!$K30))/(SIN(Sheet1!$K30)-Sheet1!$K30*COS(Sheet1!$K30)))&lt;0,0,PI()/24*((COS(O$22)-COS(Sheet1!$K30))/(SIN(Sheet1!$K30)-Sheet1!$K30*COS(Sheet1!$K30))))</f>
        <v>1.7726635635570195E-2</v>
      </c>
      <c r="P33">
        <f>IF(PI()/24*((COS(P$22)-COS(Sheet1!$K30))/(SIN(Sheet1!$K30)-Sheet1!$K30*COS(Sheet1!$K30)))&lt;0,0,PI()/24*((COS(P$22)-COS(Sheet1!$K30))/(SIN(Sheet1!$K30)-Sheet1!$K30*COS(Sheet1!$K30))))</f>
        <v>0</v>
      </c>
      <c r="Q33">
        <f>IF(PI()/24*((COS(Q$22)-COS(Sheet1!$K30))/(SIN(Sheet1!$K30)-Sheet1!$K30*COS(Sheet1!$K30)))&lt;0,0,PI()/24*((COS(Q$22)-COS(Sheet1!$K30))/(SIN(Sheet1!$K30)-Sheet1!$K30*COS(Sheet1!$K30))))</f>
        <v>0</v>
      </c>
      <c r="R33">
        <f>IF(PI()/24*((COS(R$22)-COS(Sheet1!$K30))/(SIN(Sheet1!$K30)-Sheet1!$K30*COS(Sheet1!$K30)))&lt;0,0,PI()/24*((COS(R$22)-COS(Sheet1!$K30))/(SIN(Sheet1!$K30)-Sheet1!$K30*COS(Sheet1!$K30))))</f>
        <v>0</v>
      </c>
      <c r="T33" s="27">
        <f t="shared" si="100"/>
        <v>1.0033062147866454</v>
      </c>
      <c r="V33" s="37" t="s">
        <v>107</v>
      </c>
      <c r="W33">
        <f>B15*Sheet2!$E14</f>
        <v>0</v>
      </c>
      <c r="X33">
        <f>C15*Sheet2!$E14</f>
        <v>0</v>
      </c>
      <c r="Y33">
        <f>D15*Sheet2!$E14</f>
        <v>0</v>
      </c>
      <c r="Z33">
        <f>E15*Sheet2!$E14</f>
        <v>14.209660033948353</v>
      </c>
      <c r="AA33">
        <f>F15*Sheet2!$E14</f>
        <v>54.880658176795762</v>
      </c>
      <c r="AB33">
        <f>G15*Sheet2!$E14</f>
        <v>98.459565630414019</v>
      </c>
      <c r="AC33">
        <f>H15*Sheet2!$E14</f>
        <v>137.32069619446989</v>
      </c>
      <c r="AD33">
        <f>I15*Sheet2!$E14</f>
        <v>164.15987236715875</v>
      </c>
      <c r="AE33">
        <f>J15*Sheet2!$E14</f>
        <v>173.73972573939923</v>
      </c>
      <c r="AF33">
        <f>K15*Sheet2!$E14</f>
        <v>164.15987236715875</v>
      </c>
      <c r="AG33">
        <f>L15*Sheet2!$E14</f>
        <v>137.32069619446989</v>
      </c>
      <c r="AH33">
        <f>M15*Sheet2!$E14</f>
        <v>98.459565630414019</v>
      </c>
      <c r="AI33">
        <f>N15*Sheet2!$E14</f>
        <v>54.880658176795762</v>
      </c>
      <c r="AJ33">
        <f>O15*Sheet2!$E14</f>
        <v>14.209660033948353</v>
      </c>
      <c r="AK33">
        <f>P15*Sheet2!$E14</f>
        <v>0</v>
      </c>
      <c r="AL33">
        <f>Q15*Sheet2!$E14</f>
        <v>0</v>
      </c>
      <c r="AM33">
        <f>R15*Sheet2!$E14</f>
        <v>0</v>
      </c>
      <c r="AO33" s="32">
        <f t="shared" si="101"/>
        <v>1111.8006305449726</v>
      </c>
    </row>
    <row r="34" spans="1:41">
      <c r="A34" s="37" t="s">
        <v>108</v>
      </c>
      <c r="B34">
        <f>IF(PI()/24*((COS(B$22)-COS(Sheet1!$K31))/(SIN(Sheet1!$K31)-Sheet1!$K31*COS(Sheet1!$K31)))&lt;0,0,PI()/24*((COS(B$22)-COS(Sheet1!$K31))/(SIN(Sheet1!$K31)-Sheet1!$K31*COS(Sheet1!$K31))))</f>
        <v>0</v>
      </c>
      <c r="C34">
        <f>IF(PI()/24*((COS(C$22)-COS(Sheet1!$K31))/(SIN(Sheet1!$K31)-Sheet1!$K31*COS(Sheet1!$K31)))&lt;0,0,PI()/24*((COS(C$22)-COS(Sheet1!$K31))/(SIN(Sheet1!$K31)-Sheet1!$K31*COS(Sheet1!$K31))))</f>
        <v>0</v>
      </c>
      <c r="D34">
        <f>IF(PI()/24*((COS(D$22)-COS(Sheet1!$K31))/(SIN(Sheet1!$K31)-Sheet1!$K31*COS(Sheet1!$K31)))&lt;0,0,PI()/24*((COS(D$22)-COS(Sheet1!$K31))/(SIN(Sheet1!$K31)-Sheet1!$K31*COS(Sheet1!$K31))))</f>
        <v>0</v>
      </c>
      <c r="E34">
        <f>IF(PI()/24*((COS(E$22)-COS(Sheet1!$K31))/(SIN(Sheet1!$K31)-Sheet1!$K31*COS(Sheet1!$K31)))&lt;0,0,PI()/24*((COS(E$22)-COS(Sheet1!$K31))/(SIN(Sheet1!$K31)-Sheet1!$K31*COS(Sheet1!$K31))))</f>
        <v>0</v>
      </c>
      <c r="F34">
        <f>IF(PI()/24*((COS(F$22)-COS(Sheet1!$K31))/(SIN(Sheet1!$K31)-Sheet1!$K31*COS(Sheet1!$K31)))&lt;0,0,PI()/24*((COS(F$22)-COS(Sheet1!$K31))/(SIN(Sheet1!$K31)-Sheet1!$K31*COS(Sheet1!$K31))))</f>
        <v>4.3663319621867473E-2</v>
      </c>
      <c r="G34">
        <f>IF(PI()/24*((COS(G$22)-COS(Sheet1!$K31))/(SIN(Sheet1!$K31)-Sheet1!$K31*COS(Sheet1!$K31)))&lt;0,0,PI()/24*((COS(G$22)-COS(Sheet1!$K31))/(SIN(Sheet1!$K31)-Sheet1!$K31*COS(Sheet1!$K31))))</f>
        <v>9.2451100305482467E-2</v>
      </c>
      <c r="H34">
        <f>IF(PI()/24*((COS(H$22)-COS(Sheet1!$K31))/(SIN(Sheet1!$K31)-Sheet1!$K31*COS(Sheet1!$K31)))&lt;0,0,PI()/24*((COS(H$22)-COS(Sheet1!$K31))/(SIN(Sheet1!$K31)-Sheet1!$K31*COS(Sheet1!$K31))))</f>
        <v>0.12988728110761888</v>
      </c>
      <c r="I34">
        <f>IF(PI()/24*((COS(I$22)-COS(Sheet1!$K31))/(SIN(Sheet1!$K31)-Sheet1!$K31*COS(Sheet1!$K31)))&lt;0,0,PI()/24*((COS(I$22)-COS(Sheet1!$K31))/(SIN(Sheet1!$K31)-Sheet1!$K31*COS(Sheet1!$K31))))</f>
        <v>0.153420648172825</v>
      </c>
      <c r="J34">
        <f>IF(PI()/24*((COS(J$22)-COS(Sheet1!$K31))/(SIN(Sheet1!$K31)-Sheet1!$K31*COS(Sheet1!$K31)))&lt;0,0,PI()/24*((COS(J$22)-COS(Sheet1!$K31))/(SIN(Sheet1!$K31)-Sheet1!$K31*COS(Sheet1!$K31))))</f>
        <v>0.16144744142633491</v>
      </c>
      <c r="K34">
        <f>IF(PI()/24*((COS(K$22)-COS(Sheet1!$K31))/(SIN(Sheet1!$K31)-Sheet1!$K31*COS(Sheet1!$K31)))&lt;0,0,PI()/24*((COS(K$22)-COS(Sheet1!$K31))/(SIN(Sheet1!$K31)-Sheet1!$K31*COS(Sheet1!$K31))))</f>
        <v>0.153420648172825</v>
      </c>
      <c r="L34">
        <f>IF(PI()/24*((COS(L$22)-COS(Sheet1!$K31))/(SIN(Sheet1!$K31)-Sheet1!$K31*COS(Sheet1!$K31)))&lt;0,0,PI()/24*((COS(L$22)-COS(Sheet1!$K31))/(SIN(Sheet1!$K31)-Sheet1!$K31*COS(Sheet1!$K31))))</f>
        <v>0.12988728110761888</v>
      </c>
      <c r="M34">
        <f>IF(PI()/24*((COS(M$22)-COS(Sheet1!$K31))/(SIN(Sheet1!$K31)-Sheet1!$K31*COS(Sheet1!$K31)))&lt;0,0,PI()/24*((COS(M$22)-COS(Sheet1!$K31))/(SIN(Sheet1!$K31)-Sheet1!$K31*COS(Sheet1!$K31))))</f>
        <v>9.2451100305482467E-2</v>
      </c>
      <c r="N34">
        <f>IF(PI()/24*((COS(N$22)-COS(Sheet1!$K31))/(SIN(Sheet1!$K31)-Sheet1!$K31*COS(Sheet1!$K31)))&lt;0,0,PI()/24*((COS(N$22)-COS(Sheet1!$K31))/(SIN(Sheet1!$K31)-Sheet1!$K31*COS(Sheet1!$K31))))</f>
        <v>4.3663319621867473E-2</v>
      </c>
      <c r="O34">
        <f>IF(PI()/24*((COS(O$22)-COS(Sheet1!$K31))/(SIN(Sheet1!$K31)-Sheet1!$K31*COS(Sheet1!$K31)))&lt;0,0,PI()/24*((COS(O$22)-COS(Sheet1!$K31))/(SIN(Sheet1!$K31)-Sheet1!$K31*COS(Sheet1!$K31))))</f>
        <v>0</v>
      </c>
      <c r="P34">
        <f>IF(PI()/24*((COS(P$22)-COS(Sheet1!$K31))/(SIN(Sheet1!$K31)-Sheet1!$K31*COS(Sheet1!$K31)))&lt;0,0,PI()/24*((COS(P$22)-COS(Sheet1!$K31))/(SIN(Sheet1!$K31)-Sheet1!$K31*COS(Sheet1!$K31))))</f>
        <v>0</v>
      </c>
      <c r="Q34">
        <f>IF(PI()/24*((COS(Q$22)-COS(Sheet1!$K31))/(SIN(Sheet1!$K31)-Sheet1!$K31*COS(Sheet1!$K31)))&lt;0,0,PI()/24*((COS(Q$22)-COS(Sheet1!$K31))/(SIN(Sheet1!$K31)-Sheet1!$K31*COS(Sheet1!$K31))))</f>
        <v>0</v>
      </c>
      <c r="R34">
        <f>IF(PI()/24*((COS(R$22)-COS(Sheet1!$K31))/(SIN(Sheet1!$K31)-Sheet1!$K31*COS(Sheet1!$K31)))&lt;0,0,PI()/24*((COS(R$22)-COS(Sheet1!$K31))/(SIN(Sheet1!$K31)-Sheet1!$K31*COS(Sheet1!$K31))))</f>
        <v>0</v>
      </c>
      <c r="T34" s="27">
        <f t="shared" si="100"/>
        <v>1.0002921398419224</v>
      </c>
      <c r="V34" s="37" t="s">
        <v>108</v>
      </c>
      <c r="W34">
        <f>B16*Sheet2!$E15</f>
        <v>0</v>
      </c>
      <c r="X34">
        <f>C16*Sheet2!$E15</f>
        <v>0</v>
      </c>
      <c r="Y34">
        <f>D16*Sheet2!$E15</f>
        <v>0</v>
      </c>
      <c r="Z34">
        <f>E16*Sheet2!$E15</f>
        <v>0</v>
      </c>
      <c r="AA34">
        <f>F16*Sheet2!$E15</f>
        <v>28.555782599746642</v>
      </c>
      <c r="AB34">
        <f>G16*Sheet2!$E15</f>
        <v>69.381703996586538</v>
      </c>
      <c r="AC34">
        <f>H16*Sheet2!$E15</f>
        <v>107.09117145901671</v>
      </c>
      <c r="AD34">
        <f>I16*Sheet2!$E15</f>
        <v>133.6334531673223</v>
      </c>
      <c r="AE34">
        <f>J16*Sheet2!$E15</f>
        <v>143.18744365862705</v>
      </c>
      <c r="AF34">
        <f>K16*Sheet2!$E15</f>
        <v>133.6334531673223</v>
      </c>
      <c r="AG34">
        <f>L16*Sheet2!$E15</f>
        <v>107.09117145901671</v>
      </c>
      <c r="AH34">
        <f>M16*Sheet2!$E15</f>
        <v>69.381703996586538</v>
      </c>
      <c r="AI34">
        <f>N16*Sheet2!$E15</f>
        <v>28.555782599746642</v>
      </c>
      <c r="AJ34">
        <f>O16*Sheet2!$E15</f>
        <v>0</v>
      </c>
      <c r="AK34">
        <f>P16*Sheet2!$E15</f>
        <v>0</v>
      </c>
      <c r="AL34">
        <f>Q16*Sheet2!$E15</f>
        <v>0</v>
      </c>
      <c r="AM34">
        <f>R16*Sheet2!$E15</f>
        <v>0</v>
      </c>
      <c r="AO34" s="32">
        <f t="shared" si="101"/>
        <v>820.51166610397138</v>
      </c>
    </row>
    <row r="35" spans="1:41">
      <c r="A35" s="37" t="s">
        <v>109</v>
      </c>
      <c r="B35">
        <f>IF(PI()/24*((COS(B$22)-COS(Sheet1!$K32))/(SIN(Sheet1!$K32)-Sheet1!$K32*COS(Sheet1!$K32)))&lt;0,0,PI()/24*((COS(B$22)-COS(Sheet1!$K32))/(SIN(Sheet1!$K32)-Sheet1!$K32*COS(Sheet1!$K32))))</f>
        <v>0</v>
      </c>
      <c r="C35">
        <f>IF(PI()/24*((COS(C$22)-COS(Sheet1!$K32))/(SIN(Sheet1!$K32)-Sheet1!$K32*COS(Sheet1!$K32)))&lt;0,0,PI()/24*((COS(C$22)-COS(Sheet1!$K32))/(SIN(Sheet1!$K32)-Sheet1!$K32*COS(Sheet1!$K32))))</f>
        <v>0</v>
      </c>
      <c r="D35">
        <f>IF(PI()/24*((COS(D$22)-COS(Sheet1!$K32))/(SIN(Sheet1!$K32)-Sheet1!$K32*COS(Sheet1!$K32)))&lt;0,0,PI()/24*((COS(D$22)-COS(Sheet1!$K32))/(SIN(Sheet1!$K32)-Sheet1!$K32*COS(Sheet1!$K32))))</f>
        <v>0</v>
      </c>
      <c r="E35">
        <f>IF(PI()/24*((COS(E$22)-COS(Sheet1!$K32))/(SIN(Sheet1!$K32)-Sheet1!$K32*COS(Sheet1!$K32)))&lt;0,0,PI()/24*((COS(E$22)-COS(Sheet1!$K32))/(SIN(Sheet1!$K32)-Sheet1!$K32*COS(Sheet1!$K32))))</f>
        <v>0</v>
      </c>
      <c r="F35">
        <f>IF(PI()/24*((COS(F$22)-COS(Sheet1!$K32))/(SIN(Sheet1!$K32)-Sheet1!$K32*COS(Sheet1!$K32)))&lt;0,0,PI()/24*((COS(F$22)-COS(Sheet1!$K32))/(SIN(Sheet1!$K32)-Sheet1!$K32*COS(Sheet1!$K32))))</f>
        <v>3.054435367924363E-2</v>
      </c>
      <c r="G35">
        <f>IF(PI()/24*((COS(G$22)-COS(Sheet1!$K32))/(SIN(Sheet1!$K32)-Sheet1!$K32*COS(Sheet1!$K32)))&lt;0,0,PI()/24*((COS(G$22)-COS(Sheet1!$K32))/(SIN(Sheet1!$K32)-Sheet1!$K32*COS(Sheet1!$K32))))</f>
        <v>8.9244838941256802E-2</v>
      </c>
      <c r="H35">
        <f>IF(PI()/24*((COS(H$22)-COS(Sheet1!$K32))/(SIN(Sheet1!$K32)-Sheet1!$K32*COS(Sheet1!$K32)))&lt;0,0,PI()/24*((COS(H$22)-COS(Sheet1!$K32))/(SIN(Sheet1!$K32)-Sheet1!$K32*COS(Sheet1!$K32))))</f>
        <v>0.13428730549026072</v>
      </c>
      <c r="I35">
        <f>IF(PI()/24*((COS(I$22)-COS(Sheet1!$K32))/(SIN(Sheet1!$K32)-Sheet1!$K32*COS(Sheet1!$K32)))&lt;0,0,PI()/24*((COS(I$22)-COS(Sheet1!$K32))/(SIN(Sheet1!$K32)-Sheet1!$K32*COS(Sheet1!$K32))))</f>
        <v>0.16260218366713625</v>
      </c>
      <c r="J35">
        <f>IF(PI()/24*((COS(J$22)-COS(Sheet1!$K32))/(SIN(Sheet1!$K32)-Sheet1!$K32*COS(Sheet1!$K32)))&lt;0,0,PI()/24*((COS(J$22)-COS(Sheet1!$K32))/(SIN(Sheet1!$K32)-Sheet1!$K32*COS(Sheet1!$K32))))</f>
        <v>0.17225986131667781</v>
      </c>
      <c r="K35">
        <f>IF(PI()/24*((COS(K$22)-COS(Sheet1!$K32))/(SIN(Sheet1!$K32)-Sheet1!$K32*COS(Sheet1!$K32)))&lt;0,0,PI()/24*((COS(K$22)-COS(Sheet1!$K32))/(SIN(Sheet1!$K32)-Sheet1!$K32*COS(Sheet1!$K32))))</f>
        <v>0.16260218366713625</v>
      </c>
      <c r="L35">
        <f>IF(PI()/24*((COS(L$22)-COS(Sheet1!$K32))/(SIN(Sheet1!$K32)-Sheet1!$K32*COS(Sheet1!$K32)))&lt;0,0,PI()/24*((COS(L$22)-COS(Sheet1!$K32))/(SIN(Sheet1!$K32)-Sheet1!$K32*COS(Sheet1!$K32))))</f>
        <v>0.13428730549026072</v>
      </c>
      <c r="M35">
        <f>IF(PI()/24*((COS(M$22)-COS(Sheet1!$K32))/(SIN(Sheet1!$K32)-Sheet1!$K32*COS(Sheet1!$K32)))&lt;0,0,PI()/24*((COS(M$22)-COS(Sheet1!$K32))/(SIN(Sheet1!$K32)-Sheet1!$K32*COS(Sheet1!$K32))))</f>
        <v>8.9244838941256802E-2</v>
      </c>
      <c r="N35">
        <f>IF(PI()/24*((COS(N$22)-COS(Sheet1!$K32))/(SIN(Sheet1!$K32)-Sheet1!$K32*COS(Sheet1!$K32)))&lt;0,0,PI()/24*((COS(N$22)-COS(Sheet1!$K32))/(SIN(Sheet1!$K32)-Sheet1!$K32*COS(Sheet1!$K32))))</f>
        <v>3.054435367924363E-2</v>
      </c>
      <c r="O35">
        <f>IF(PI()/24*((COS(O$22)-COS(Sheet1!$K32))/(SIN(Sheet1!$K32)-Sheet1!$K32*COS(Sheet1!$K32)))&lt;0,0,PI()/24*((COS(O$22)-COS(Sheet1!$K32))/(SIN(Sheet1!$K32)-Sheet1!$K32*COS(Sheet1!$K32))))</f>
        <v>0</v>
      </c>
      <c r="P35">
        <f>IF(PI()/24*((COS(P$22)-COS(Sheet1!$K32))/(SIN(Sheet1!$K32)-Sheet1!$K32*COS(Sheet1!$K32)))&lt;0,0,PI()/24*((COS(P$22)-COS(Sheet1!$K32))/(SIN(Sheet1!$K32)-Sheet1!$K32*COS(Sheet1!$K32))))</f>
        <v>0</v>
      </c>
      <c r="Q35">
        <f>IF(PI()/24*((COS(Q$22)-COS(Sheet1!$K32))/(SIN(Sheet1!$K32)-Sheet1!$K32*COS(Sheet1!$K32)))&lt;0,0,PI()/24*((COS(Q$22)-COS(Sheet1!$K32))/(SIN(Sheet1!$K32)-Sheet1!$K32*COS(Sheet1!$K32))))</f>
        <v>0</v>
      </c>
      <c r="R35">
        <f>IF(PI()/24*((COS(R$22)-COS(Sheet1!$K32))/(SIN(Sheet1!$K32)-Sheet1!$K32*COS(Sheet1!$K32)))&lt;0,0,PI()/24*((COS(R$22)-COS(Sheet1!$K32))/(SIN(Sheet1!$K32)-Sheet1!$K32*COS(Sheet1!$K32))))</f>
        <v>0</v>
      </c>
      <c r="T35" s="27">
        <f t="shared" si="100"/>
        <v>1.0056172248724726</v>
      </c>
      <c r="V35" s="37" t="s">
        <v>109</v>
      </c>
      <c r="W35">
        <f>B17*Sheet2!$E16</f>
        <v>0</v>
      </c>
      <c r="X35">
        <f>C17*Sheet2!$E16</f>
        <v>0</v>
      </c>
      <c r="Y35">
        <f>D17*Sheet2!$E16</f>
        <v>0</v>
      </c>
      <c r="Z35">
        <f>E17*Sheet2!$E16</f>
        <v>0</v>
      </c>
      <c r="AA35">
        <f>F17*Sheet2!$E16</f>
        <v>16.880670222473245</v>
      </c>
      <c r="AB35">
        <f>G17*Sheet2!$E16</f>
        <v>57.317814260867166</v>
      </c>
      <c r="AC35">
        <f>H17*Sheet2!$E16</f>
        <v>95.478327279695847</v>
      </c>
      <c r="AD35">
        <f>I17*Sheet2!$E16</f>
        <v>122.63724520838235</v>
      </c>
      <c r="AE35">
        <f>J17*Sheet2!$E16</f>
        <v>132.46036936545516</v>
      </c>
      <c r="AF35">
        <f>K17*Sheet2!$E16</f>
        <v>122.63724520838235</v>
      </c>
      <c r="AG35">
        <f>L17*Sheet2!$E16</f>
        <v>95.478327279695847</v>
      </c>
      <c r="AH35">
        <f>M17*Sheet2!$E16</f>
        <v>57.317814260867166</v>
      </c>
      <c r="AI35">
        <f>N17*Sheet2!$E16</f>
        <v>16.880670222473245</v>
      </c>
      <c r="AJ35">
        <f>O17*Sheet2!$E16</f>
        <v>0</v>
      </c>
      <c r="AK35">
        <f>P17*Sheet2!$E16</f>
        <v>0</v>
      </c>
      <c r="AL35">
        <f>Q17*Sheet2!$E16</f>
        <v>0</v>
      </c>
      <c r="AM35">
        <f>R17*Sheet2!$E16</f>
        <v>-30.363945181884425</v>
      </c>
      <c r="AO35" s="32">
        <f t="shared" si="101"/>
        <v>686.72453812640788</v>
      </c>
    </row>
    <row r="37" spans="1:41">
      <c r="A37" s="57" t="s">
        <v>90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V37" s="56" t="s">
        <v>93</v>
      </c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</row>
    <row r="38" spans="1:41">
      <c r="A38" s="31" t="s">
        <v>96</v>
      </c>
      <c r="B38" s="29">
        <v>4</v>
      </c>
      <c r="C38" s="29">
        <v>5</v>
      </c>
      <c r="D38" s="29">
        <v>6</v>
      </c>
      <c r="E38" s="29">
        <v>7</v>
      </c>
      <c r="F38" s="29">
        <v>8</v>
      </c>
      <c r="G38" s="29">
        <v>9</v>
      </c>
      <c r="H38" s="29">
        <v>10</v>
      </c>
      <c r="I38" s="29">
        <v>11</v>
      </c>
      <c r="J38" s="29">
        <v>12</v>
      </c>
      <c r="K38" s="29">
        <v>13</v>
      </c>
      <c r="L38" s="29">
        <v>14</v>
      </c>
      <c r="M38" s="29">
        <v>15</v>
      </c>
      <c r="N38" s="29">
        <v>16</v>
      </c>
      <c r="O38" s="29">
        <v>17</v>
      </c>
      <c r="P38" s="29">
        <v>18</v>
      </c>
      <c r="Q38" s="29">
        <v>19</v>
      </c>
      <c r="R38" s="29">
        <v>20</v>
      </c>
      <c r="S38" s="29"/>
      <c r="T38" s="29"/>
      <c r="V38" s="31" t="s">
        <v>96</v>
      </c>
      <c r="W38" s="29">
        <v>4</v>
      </c>
      <c r="X38" s="29">
        <v>5</v>
      </c>
      <c r="Y38" s="29">
        <v>6</v>
      </c>
      <c r="Z38" s="29">
        <v>7</v>
      </c>
      <c r="AA38" s="29">
        <v>8</v>
      </c>
      <c r="AB38" s="29">
        <v>9</v>
      </c>
      <c r="AC38" s="29">
        <v>10</v>
      </c>
      <c r="AD38" s="29">
        <v>11</v>
      </c>
      <c r="AE38" s="29">
        <v>12</v>
      </c>
      <c r="AF38" s="29">
        <v>13</v>
      </c>
      <c r="AG38" s="29">
        <v>14</v>
      </c>
      <c r="AH38" s="29">
        <v>15</v>
      </c>
      <c r="AI38" s="29">
        <v>16</v>
      </c>
      <c r="AJ38" s="29">
        <v>17</v>
      </c>
      <c r="AK38" s="29">
        <v>18</v>
      </c>
      <c r="AL38" s="29">
        <v>19</v>
      </c>
      <c r="AM38" s="29">
        <v>20</v>
      </c>
      <c r="AN38" s="29"/>
      <c r="AO38" s="29"/>
    </row>
    <row r="39" spans="1:41">
      <c r="A39" s="28" t="s">
        <v>94</v>
      </c>
      <c r="B39" s="29">
        <f>(B38-12)*15</f>
        <v>-120</v>
      </c>
      <c r="C39" s="29">
        <f t="shared" ref="C39" si="102">(C38-12)*15</f>
        <v>-105</v>
      </c>
      <c r="D39" s="29">
        <f t="shared" ref="D39" si="103">(D38-12)*15</f>
        <v>-90</v>
      </c>
      <c r="E39" s="29">
        <f t="shared" ref="E39" si="104">(E38-12)*15</f>
        <v>-75</v>
      </c>
      <c r="F39" s="29">
        <f t="shared" ref="F39" si="105">(F38-12)*15</f>
        <v>-60</v>
      </c>
      <c r="G39" s="29">
        <f t="shared" ref="G39" si="106">(G38-12)*15</f>
        <v>-45</v>
      </c>
      <c r="H39" s="29">
        <f t="shared" ref="H39" si="107">(H38-12)*15</f>
        <v>-30</v>
      </c>
      <c r="I39" s="29">
        <f t="shared" ref="I39" si="108">(I38-12)*15</f>
        <v>-15</v>
      </c>
      <c r="J39" s="29">
        <f t="shared" ref="J39" si="109">(J38-12)*15</f>
        <v>0</v>
      </c>
      <c r="K39" s="29">
        <f t="shared" ref="K39" si="110">(K38-12)*15</f>
        <v>15</v>
      </c>
      <c r="L39" s="29">
        <f t="shared" ref="L39" si="111">(L38-12)*15</f>
        <v>30</v>
      </c>
      <c r="M39" s="29">
        <f t="shared" ref="M39" si="112">(M38-12)*15</f>
        <v>45</v>
      </c>
      <c r="N39" s="29">
        <f t="shared" ref="N39" si="113">(N38-12)*15</f>
        <v>60</v>
      </c>
      <c r="O39" s="29">
        <f t="shared" ref="O39" si="114">(O38-12)*15</f>
        <v>75</v>
      </c>
      <c r="P39" s="29">
        <f t="shared" ref="P39" si="115">(P38-12)*15</f>
        <v>90</v>
      </c>
      <c r="Q39" s="29">
        <f t="shared" ref="Q39" si="116">(Q38-12)*15</f>
        <v>105</v>
      </c>
      <c r="R39" s="29">
        <f t="shared" ref="R39" si="117">(R38-12)*15</f>
        <v>120</v>
      </c>
      <c r="S39" s="29"/>
      <c r="T39" s="29"/>
      <c r="V39" s="28" t="s">
        <v>94</v>
      </c>
      <c r="W39" s="29">
        <f>(W38-12)*15</f>
        <v>-120</v>
      </c>
      <c r="X39" s="29">
        <f t="shared" ref="X39" si="118">(X38-12)*15</f>
        <v>-105</v>
      </c>
      <c r="Y39" s="29">
        <f t="shared" ref="Y39" si="119">(Y38-12)*15</f>
        <v>-90</v>
      </c>
      <c r="Z39" s="29">
        <f t="shared" ref="Z39" si="120">(Z38-12)*15</f>
        <v>-75</v>
      </c>
      <c r="AA39" s="29">
        <f t="shared" ref="AA39" si="121">(AA38-12)*15</f>
        <v>-60</v>
      </c>
      <c r="AB39" s="29">
        <f t="shared" ref="AB39" si="122">(AB38-12)*15</f>
        <v>-45</v>
      </c>
      <c r="AC39" s="29">
        <f t="shared" ref="AC39" si="123">(AC38-12)*15</f>
        <v>-30</v>
      </c>
      <c r="AD39" s="29">
        <f t="shared" ref="AD39" si="124">(AD38-12)*15</f>
        <v>-15</v>
      </c>
      <c r="AE39" s="29">
        <f t="shared" ref="AE39" si="125">(AE38-12)*15</f>
        <v>0</v>
      </c>
      <c r="AF39" s="29">
        <f t="shared" ref="AF39" si="126">(AF38-12)*15</f>
        <v>15</v>
      </c>
      <c r="AG39" s="29">
        <f t="shared" ref="AG39" si="127">(AG38-12)*15</f>
        <v>30</v>
      </c>
      <c r="AH39" s="29">
        <f t="shared" ref="AH39" si="128">(AH38-12)*15</f>
        <v>45</v>
      </c>
      <c r="AI39" s="29">
        <f t="shared" ref="AI39" si="129">(AI38-12)*15</f>
        <v>60</v>
      </c>
      <c r="AJ39" s="29">
        <f t="shared" ref="AJ39" si="130">(AJ38-12)*15</f>
        <v>75</v>
      </c>
      <c r="AK39" s="29">
        <f t="shared" ref="AK39" si="131">(AK38-12)*15</f>
        <v>90</v>
      </c>
      <c r="AL39" s="29">
        <f t="shared" ref="AL39" si="132">(AL38-12)*15</f>
        <v>105</v>
      </c>
      <c r="AM39" s="29">
        <f t="shared" ref="AM39" si="133">(AM38-12)*15</f>
        <v>120</v>
      </c>
      <c r="AN39" s="29"/>
      <c r="AO39" s="24" t="s">
        <v>80</v>
      </c>
    </row>
    <row r="40" spans="1:41">
      <c r="A40" s="28" t="s">
        <v>95</v>
      </c>
      <c r="B40" s="29">
        <f>RADIANS(B39)</f>
        <v>-2.0943951023931953</v>
      </c>
      <c r="C40" s="29">
        <f t="shared" ref="C40" si="134">RADIANS(C39)</f>
        <v>-1.8325957145940461</v>
      </c>
      <c r="D40" s="29">
        <f t="shared" ref="D40" si="135">RADIANS(D39)</f>
        <v>-1.5707963267948966</v>
      </c>
      <c r="E40" s="29">
        <f t="shared" ref="E40" si="136">RADIANS(E39)</f>
        <v>-1.3089969389957472</v>
      </c>
      <c r="F40" s="29">
        <f t="shared" ref="F40" si="137">RADIANS(F39)</f>
        <v>-1.0471975511965976</v>
      </c>
      <c r="G40" s="29">
        <f t="shared" ref="G40" si="138">RADIANS(G39)</f>
        <v>-0.78539816339744828</v>
      </c>
      <c r="H40" s="29">
        <f t="shared" ref="H40" si="139">RADIANS(H39)</f>
        <v>-0.52359877559829882</v>
      </c>
      <c r="I40" s="29">
        <f t="shared" ref="I40" si="140">RADIANS(I39)</f>
        <v>-0.26179938779914941</v>
      </c>
      <c r="J40" s="29">
        <f t="shared" ref="J40" si="141">RADIANS(J39)</f>
        <v>0</v>
      </c>
      <c r="K40" s="29">
        <f t="shared" ref="K40" si="142">RADIANS(K39)</f>
        <v>0.26179938779914941</v>
      </c>
      <c r="L40" s="29">
        <f t="shared" ref="L40" si="143">RADIANS(L39)</f>
        <v>0.52359877559829882</v>
      </c>
      <c r="M40" s="29">
        <f t="shared" ref="M40" si="144">RADIANS(M39)</f>
        <v>0.78539816339744828</v>
      </c>
      <c r="N40" s="29">
        <f t="shared" ref="N40" si="145">RADIANS(N39)</f>
        <v>1.0471975511965976</v>
      </c>
      <c r="O40" s="29">
        <f t="shared" ref="O40" si="146">RADIANS(O39)</f>
        <v>1.3089969389957472</v>
      </c>
      <c r="P40" s="29">
        <f t="shared" ref="P40" si="147">RADIANS(P39)</f>
        <v>1.5707963267948966</v>
      </c>
      <c r="Q40" s="29">
        <f t="shared" ref="Q40" si="148">RADIANS(Q39)</f>
        <v>1.8325957145940461</v>
      </c>
      <c r="R40" s="29">
        <f t="shared" ref="R40" si="149">RADIANS(R39)</f>
        <v>2.0943951023931953</v>
      </c>
      <c r="S40" s="29"/>
      <c r="T40" s="29"/>
      <c r="V40" s="28" t="s">
        <v>95</v>
      </c>
      <c r="W40" s="29">
        <f>RADIANS(W39)</f>
        <v>-2.0943951023931953</v>
      </c>
      <c r="X40" s="29">
        <f t="shared" ref="X40" si="150">RADIANS(X39)</f>
        <v>-1.8325957145940461</v>
      </c>
      <c r="Y40" s="29">
        <f t="shared" ref="Y40" si="151">RADIANS(Y39)</f>
        <v>-1.5707963267948966</v>
      </c>
      <c r="Z40" s="29">
        <f t="shared" ref="Z40" si="152">RADIANS(Z39)</f>
        <v>-1.3089969389957472</v>
      </c>
      <c r="AA40" s="29">
        <f t="shared" ref="AA40" si="153">RADIANS(AA39)</f>
        <v>-1.0471975511965976</v>
      </c>
      <c r="AB40" s="29">
        <f t="shared" ref="AB40" si="154">RADIANS(AB39)</f>
        <v>-0.78539816339744828</v>
      </c>
      <c r="AC40" s="29">
        <f t="shared" ref="AC40" si="155">RADIANS(AC39)</f>
        <v>-0.52359877559829882</v>
      </c>
      <c r="AD40" s="29">
        <f t="shared" ref="AD40" si="156">RADIANS(AD39)</f>
        <v>-0.26179938779914941</v>
      </c>
      <c r="AE40" s="29">
        <f t="shared" ref="AE40" si="157">RADIANS(AE39)</f>
        <v>0</v>
      </c>
      <c r="AF40" s="29">
        <f t="shared" ref="AF40" si="158">RADIANS(AF39)</f>
        <v>0.26179938779914941</v>
      </c>
      <c r="AG40" s="29">
        <f t="shared" ref="AG40" si="159">RADIANS(AG39)</f>
        <v>0.52359877559829882</v>
      </c>
      <c r="AH40" s="29">
        <f t="shared" ref="AH40" si="160">RADIANS(AH39)</f>
        <v>0.78539816339744828</v>
      </c>
      <c r="AI40" s="29">
        <f t="shared" ref="AI40" si="161">RADIANS(AI39)</f>
        <v>1.0471975511965976</v>
      </c>
      <c r="AJ40" s="29">
        <f t="shared" ref="AJ40" si="162">RADIANS(AJ39)</f>
        <v>1.3089969389957472</v>
      </c>
      <c r="AK40" s="29">
        <f t="shared" ref="AK40" si="163">RADIANS(AK39)</f>
        <v>1.5707963267948966</v>
      </c>
      <c r="AL40" s="29">
        <f t="shared" ref="AL40" si="164">RADIANS(AL39)</f>
        <v>1.8325957145940461</v>
      </c>
      <c r="AM40" s="29">
        <f t="shared" ref="AM40" si="165">RADIANS(AM39)</f>
        <v>2.0943951023931953</v>
      </c>
      <c r="AN40" s="29"/>
      <c r="AO40" s="24"/>
    </row>
    <row r="41" spans="1:41">
      <c r="A41" s="30"/>
      <c r="V41" s="30"/>
      <c r="AO41" s="24"/>
    </row>
    <row r="42" spans="1:41">
      <c r="A42" s="37" t="s">
        <v>98</v>
      </c>
      <c r="B42">
        <f>IF((SIN(Sheet1!$E$5)*SIN(Sheet1!$J21)+COS(Sheet1!$E$5)*COS(Sheet1!$J21)*COS( B$40))&gt;0,SIN(Sheet1!$E$5)*SIN(Sheet1!$J21)+COS(Sheet1!$E$5)*COS(Sheet1!$J21)*COS( B$40),0)</f>
        <v>0</v>
      </c>
      <c r="C42">
        <f>IF((SIN(Sheet1!$E$5)*SIN(Sheet1!$J21)+COS(Sheet1!$E$5)*COS(Sheet1!$J21)*COS( C$40))&gt;0,SIN(Sheet1!$E$5)*SIN(Sheet1!$J21)+COS(Sheet1!$E$5)*COS(Sheet1!$J21)*COS( C$40),0)</f>
        <v>0</v>
      </c>
      <c r="D42">
        <f>IF((SIN(Sheet1!$E$5)*SIN(Sheet1!$J21)+COS(Sheet1!$E$5)*COS(Sheet1!$J21)*COS( D$40))&gt;0,SIN(Sheet1!$E$5)*SIN(Sheet1!$J21)+COS(Sheet1!$E$5)*COS(Sheet1!$J21)*COS( D$40),0)</f>
        <v>1.4329729484523329E-2</v>
      </c>
      <c r="E42">
        <f>IF((SIN(Sheet1!$E$5)*SIN(Sheet1!$J21)+COS(Sheet1!$E$5)*COS(Sheet1!$J21)*COS( E$40))&gt;0,SIN(Sheet1!$E$5)*SIN(Sheet1!$J21)+COS(Sheet1!$E$5)*COS(Sheet1!$J21)*COS( E$40),0)</f>
        <v>0.20464172515839513</v>
      </c>
      <c r="F42">
        <f>IF((SIN(Sheet1!$E$5)*SIN(Sheet1!$J21)+COS(Sheet1!$E$5)*COS(Sheet1!$J21)*COS( F$40))&gt;0,SIN(Sheet1!$E$5)*SIN(Sheet1!$J21)+COS(Sheet1!$E$5)*COS(Sheet1!$J21)*COS( F$40),0)</f>
        <v>0.38198427283253583</v>
      </c>
      <c r="G42">
        <f>IF((SIN(Sheet1!$E$5)*SIN(Sheet1!$J21)+COS(Sheet1!$E$5)*COS(Sheet1!$J21)*COS( G$40))&gt;0,SIN(Sheet1!$E$5)*SIN(Sheet1!$J21)+COS(Sheet1!$E$5)*COS(Sheet1!$J21)*COS( G$40),0)</f>
        <v>0.5342717709553696</v>
      </c>
      <c r="H42">
        <f>IF((SIN(Sheet1!$E$5)*SIN(Sheet1!$J21)+COS(Sheet1!$E$5)*COS(Sheet1!$J21)*COS( H$40))&gt;0,SIN(Sheet1!$E$5)*SIN(Sheet1!$J21)+COS(Sheet1!$E$5)*COS(Sheet1!$J21)*COS( H$40),0)</f>
        <v>0.65112607819681523</v>
      </c>
      <c r="I42">
        <f>IF((SIN(Sheet1!$E$5)*SIN(Sheet1!$J21)+COS(Sheet1!$E$5)*COS(Sheet1!$J21)*COS( I$40))&gt;0,SIN(Sheet1!$E$5)*SIN(Sheet1!$J21)+COS(Sheet1!$E$5)*COS(Sheet1!$J21)*COS( I$40),0)</f>
        <v>0.7245837666292414</v>
      </c>
      <c r="J42">
        <f>IF((SIN(Sheet1!$E$5)*SIN(Sheet1!$J21)+COS(Sheet1!$E$5)*COS(Sheet1!$J21)*COS( J$40))&gt;0,SIN(Sheet1!$E$5)*SIN(Sheet1!$J21)+COS(Sheet1!$E$5)*COS(Sheet1!$J21)*COS( J$40),0)</f>
        <v>0.74963881618054828</v>
      </c>
      <c r="K42">
        <f>IF((SIN(Sheet1!$E$5)*SIN(Sheet1!$J21)+COS(Sheet1!$E$5)*COS(Sheet1!$J21)*COS( K$40))&gt;0,SIN(Sheet1!$E$5)*SIN(Sheet1!$J21)+COS(Sheet1!$E$5)*COS(Sheet1!$J21)*COS( K$40),0)</f>
        <v>0.7245837666292414</v>
      </c>
      <c r="L42">
        <f>IF((SIN(Sheet1!$E$5)*SIN(Sheet1!$J21)+COS(Sheet1!$E$5)*COS(Sheet1!$J21)*COS( L$40))&gt;0,SIN(Sheet1!$E$5)*SIN(Sheet1!$J21)+COS(Sheet1!$E$5)*COS(Sheet1!$J21)*COS( L$40),0)</f>
        <v>0.65112607819681523</v>
      </c>
      <c r="M42">
        <f>IF((SIN(Sheet1!$E$5)*SIN(Sheet1!$J21)+COS(Sheet1!$E$5)*COS(Sheet1!$J21)*COS( M$40))&gt;0,SIN(Sheet1!$E$5)*SIN(Sheet1!$J21)+COS(Sheet1!$E$5)*COS(Sheet1!$J21)*COS( M$40),0)</f>
        <v>0.5342717709553696</v>
      </c>
      <c r="N42">
        <f>IF((SIN(Sheet1!$E$5)*SIN(Sheet1!$J21)+COS(Sheet1!$E$5)*COS(Sheet1!$J21)*COS( N$40))&gt;0,SIN(Sheet1!$E$5)*SIN(Sheet1!$J21)+COS(Sheet1!$E$5)*COS(Sheet1!$J21)*COS( N$40),0)</f>
        <v>0.38198427283253583</v>
      </c>
      <c r="O42">
        <f>IF((SIN(Sheet1!$E$5)*SIN(Sheet1!$J21)+COS(Sheet1!$E$5)*COS(Sheet1!$J21)*COS( O$40))&gt;0,SIN(Sheet1!$E$5)*SIN(Sheet1!$J21)+COS(Sheet1!$E$5)*COS(Sheet1!$J21)*COS( O$40),0)</f>
        <v>0.20464172515839513</v>
      </c>
      <c r="P42">
        <f>IF((SIN(Sheet1!$E$5)*SIN(Sheet1!$J21)+COS(Sheet1!$E$5)*COS(Sheet1!$J21)*COS( P$40))&gt;0,SIN(Sheet1!$E$5)*SIN(Sheet1!$J21)+COS(Sheet1!$E$5)*COS(Sheet1!$J21)*COS( P$40),0)</f>
        <v>1.4329729484523329E-2</v>
      </c>
      <c r="Q42">
        <f>IF((SIN(Sheet1!$E$5)*SIN(Sheet1!$J21)+COS(Sheet1!$E$5)*COS(Sheet1!$J21)*COS( Q$40))&gt;0,SIN(Sheet1!$E$5)*SIN(Sheet1!$J21)+COS(Sheet1!$E$5)*COS(Sheet1!$J21)*COS( Q$40),0)</f>
        <v>0</v>
      </c>
      <c r="R42">
        <f>IF((SIN(Sheet1!$E$5)*SIN(Sheet1!$J21)+COS(Sheet1!$E$5)*COS(Sheet1!$J21)*COS( R$40))&gt;0,SIN(Sheet1!$E$5)*SIN(Sheet1!$J21)+COS(Sheet1!$E$5)*COS(Sheet1!$J21)*COS( R$40),0)</f>
        <v>0</v>
      </c>
      <c r="V42" s="37" t="s">
        <v>98</v>
      </c>
      <c r="W42">
        <f>W6-W24</f>
        <v>0</v>
      </c>
      <c r="X42">
        <f t="shared" ref="X42:AO42" si="166">X6-X24</f>
        <v>0</v>
      </c>
      <c r="Y42">
        <f t="shared" si="166"/>
        <v>0</v>
      </c>
      <c r="Z42">
        <f t="shared" si="166"/>
        <v>0</v>
      </c>
      <c r="AA42">
        <f t="shared" si="166"/>
        <v>28.906422153056731</v>
      </c>
      <c r="AB42">
        <f t="shared" si="166"/>
        <v>79.829563316887658</v>
      </c>
      <c r="AC42">
        <f t="shared" si="166"/>
        <v>127.32368296506706</v>
      </c>
      <c r="AD42">
        <f t="shared" si="166"/>
        <v>160.9222162265898</v>
      </c>
      <c r="AE42">
        <f t="shared" si="166"/>
        <v>173.04281046461261</v>
      </c>
      <c r="AF42">
        <f t="shared" si="166"/>
        <v>160.9222162265898</v>
      </c>
      <c r="AG42">
        <f t="shared" si="166"/>
        <v>127.32368296506706</v>
      </c>
      <c r="AH42">
        <f t="shared" si="166"/>
        <v>79.829563316887658</v>
      </c>
      <c r="AI42">
        <f t="shared" si="166"/>
        <v>28.906422153056731</v>
      </c>
      <c r="AJ42">
        <f t="shared" si="166"/>
        <v>0</v>
      </c>
      <c r="AK42">
        <f t="shared" si="166"/>
        <v>0</v>
      </c>
      <c r="AL42">
        <f t="shared" si="166"/>
        <v>0</v>
      </c>
      <c r="AM42">
        <f t="shared" si="166"/>
        <v>-42.252584874423654</v>
      </c>
      <c r="AO42" s="32">
        <f t="shared" si="166"/>
        <v>924.75399491339124</v>
      </c>
    </row>
    <row r="43" spans="1:41">
      <c r="A43" s="37" t="s">
        <v>99</v>
      </c>
      <c r="B43">
        <f>IF((SIN(Sheet1!$E$5)*SIN(Sheet1!$J22)+COS(Sheet1!$E$5)*COS(Sheet1!$J22)*COS( B$40))&gt;0,SIN(Sheet1!$E$5)*SIN(Sheet1!$J22)+COS(Sheet1!$E$5)*COS(Sheet1!$J22)*COS( B$40),0)</f>
        <v>0</v>
      </c>
      <c r="C43">
        <f>IF((SIN(Sheet1!$E$5)*SIN(Sheet1!$J22)+COS(Sheet1!$E$5)*COS(Sheet1!$J22)*COS( C$40))&gt;0,SIN(Sheet1!$E$5)*SIN(Sheet1!$J22)+COS(Sheet1!$E$5)*COS(Sheet1!$J22)*COS( C$40),0)</f>
        <v>0</v>
      </c>
      <c r="D43">
        <f>IF((SIN(Sheet1!$E$5)*SIN(Sheet1!$J22)+COS(Sheet1!$E$5)*COS(Sheet1!$J22)*COS( D$40))&gt;0,SIN(Sheet1!$E$5)*SIN(Sheet1!$J22)+COS(Sheet1!$E$5)*COS(Sheet1!$J22)*COS( D$40),0)</f>
        <v>1.5963946131493427E-2</v>
      </c>
      <c r="E43">
        <f>IF((SIN(Sheet1!$E$5)*SIN(Sheet1!$J22)+COS(Sheet1!$E$5)*COS(Sheet1!$J22)*COS( E$40))&gt;0,SIN(Sheet1!$E$5)*SIN(Sheet1!$J22)+COS(Sheet1!$E$5)*COS(Sheet1!$J22)*COS( E$40),0)</f>
        <v>0.20626567543956309</v>
      </c>
      <c r="F43">
        <f>IF((SIN(Sheet1!$E$5)*SIN(Sheet1!$J22)+COS(Sheet1!$E$5)*COS(Sheet1!$J22)*COS( F$40))&gt;0,SIN(Sheet1!$E$5)*SIN(Sheet1!$J22)+COS(Sheet1!$E$5)*COS(Sheet1!$J22)*COS( F$40),0)</f>
        <v>0.38359865638376517</v>
      </c>
      <c r="G43">
        <f>IF((SIN(Sheet1!$E$5)*SIN(Sheet1!$J22)+COS(Sheet1!$E$5)*COS(Sheet1!$J22)*COS( G$40))&gt;0,SIN(Sheet1!$E$5)*SIN(Sheet1!$J22)+COS(Sheet1!$E$5)*COS(Sheet1!$J22)*COS( G$40),0)</f>
        <v>0.53587793936935924</v>
      </c>
      <c r="H43">
        <f>IF((SIN(Sheet1!$E$5)*SIN(Sheet1!$J22)+COS(Sheet1!$E$5)*COS(Sheet1!$J22)*COS( H$40))&gt;0,SIN(Sheet1!$E$5)*SIN(Sheet1!$J22)+COS(Sheet1!$E$5)*COS(Sheet1!$J22)*COS( H$40),0)</f>
        <v>0.65272594291429098</v>
      </c>
      <c r="I43">
        <f>IF((SIN(Sheet1!$E$5)*SIN(Sheet1!$J22)+COS(Sheet1!$E$5)*COS(Sheet1!$J22)*COS( I$40))&gt;0,SIN(Sheet1!$E$5)*SIN(Sheet1!$J22)+COS(Sheet1!$E$5)*COS(Sheet1!$J22)*COS( I$40),0)</f>
        <v>0.726179668677429</v>
      </c>
      <c r="J43">
        <f>IF((SIN(Sheet1!$E$5)*SIN(Sheet1!$J22)+COS(Sheet1!$E$5)*COS(Sheet1!$J22)*COS( J$40))&gt;0,SIN(Sheet1!$E$5)*SIN(Sheet1!$J22)+COS(Sheet1!$E$5)*COS(Sheet1!$J22)*COS( J$40),0)</f>
        <v>0.7512333666360369</v>
      </c>
      <c r="K43">
        <f>IF((SIN(Sheet1!$E$5)*SIN(Sheet1!$J22)+COS(Sheet1!$E$5)*COS(Sheet1!$J22)*COS( K$40))&gt;0,SIN(Sheet1!$E$5)*SIN(Sheet1!$J22)+COS(Sheet1!$E$5)*COS(Sheet1!$J22)*COS( K$40),0)</f>
        <v>0.726179668677429</v>
      </c>
      <c r="L43">
        <f>IF((SIN(Sheet1!$E$5)*SIN(Sheet1!$J22)+COS(Sheet1!$E$5)*COS(Sheet1!$J22)*COS( L$40))&gt;0,SIN(Sheet1!$E$5)*SIN(Sheet1!$J22)+COS(Sheet1!$E$5)*COS(Sheet1!$J22)*COS( L$40),0)</f>
        <v>0.65272594291429098</v>
      </c>
      <c r="M43">
        <f>IF((SIN(Sheet1!$E$5)*SIN(Sheet1!$J22)+COS(Sheet1!$E$5)*COS(Sheet1!$J22)*COS( M$40))&gt;0,SIN(Sheet1!$E$5)*SIN(Sheet1!$J22)+COS(Sheet1!$E$5)*COS(Sheet1!$J22)*COS( M$40),0)</f>
        <v>0.53587793936935924</v>
      </c>
      <c r="N43">
        <f>IF((SIN(Sheet1!$E$5)*SIN(Sheet1!$J22)+COS(Sheet1!$E$5)*COS(Sheet1!$J22)*COS( N$40))&gt;0,SIN(Sheet1!$E$5)*SIN(Sheet1!$J22)+COS(Sheet1!$E$5)*COS(Sheet1!$J22)*COS( N$40),0)</f>
        <v>0.38359865638376517</v>
      </c>
      <c r="O43">
        <f>IF((SIN(Sheet1!$E$5)*SIN(Sheet1!$J22)+COS(Sheet1!$E$5)*COS(Sheet1!$J22)*COS( O$40))&gt;0,SIN(Sheet1!$E$5)*SIN(Sheet1!$J22)+COS(Sheet1!$E$5)*COS(Sheet1!$J22)*COS( O$40),0)</f>
        <v>0.20626567543956309</v>
      </c>
      <c r="P43">
        <f>IF((SIN(Sheet1!$E$5)*SIN(Sheet1!$J22)+COS(Sheet1!$E$5)*COS(Sheet1!$J22)*COS( P$40))&gt;0,SIN(Sheet1!$E$5)*SIN(Sheet1!$J22)+COS(Sheet1!$E$5)*COS(Sheet1!$J22)*COS( P$40),0)</f>
        <v>1.5963946131493427E-2</v>
      </c>
      <c r="Q43">
        <f>IF((SIN(Sheet1!$E$5)*SIN(Sheet1!$J22)+COS(Sheet1!$E$5)*COS(Sheet1!$J22)*COS( Q$40))&gt;0,SIN(Sheet1!$E$5)*SIN(Sheet1!$J22)+COS(Sheet1!$E$5)*COS(Sheet1!$J22)*COS( Q$40),0)</f>
        <v>0</v>
      </c>
      <c r="R43">
        <f>IF((SIN(Sheet1!$E$5)*SIN(Sheet1!$J22)+COS(Sheet1!$E$5)*COS(Sheet1!$J22)*COS( R$40))&gt;0,SIN(Sheet1!$E$5)*SIN(Sheet1!$J22)+COS(Sheet1!$E$5)*COS(Sheet1!$J22)*COS( R$40),0)</f>
        <v>0</v>
      </c>
      <c r="V43" s="37" t="s">
        <v>99</v>
      </c>
      <c r="W43">
        <f t="shared" ref="W43:AO43" si="167">W7-W25</f>
        <v>0</v>
      </c>
      <c r="X43">
        <f t="shared" si="167"/>
        <v>0</v>
      </c>
      <c r="Y43">
        <f t="shared" si="167"/>
        <v>0</v>
      </c>
      <c r="Z43">
        <f t="shared" si="167"/>
        <v>7.6692004259315789</v>
      </c>
      <c r="AA43">
        <f t="shared" si="167"/>
        <v>63.794716220573306</v>
      </c>
      <c r="AB43">
        <f t="shared" si="167"/>
        <v>125.35394160949338</v>
      </c>
      <c r="AC43">
        <f t="shared" si="167"/>
        <v>180.96227697539788</v>
      </c>
      <c r="AD43">
        <f t="shared" si="167"/>
        <v>219.64066602175052</v>
      </c>
      <c r="AE43">
        <f t="shared" si="167"/>
        <v>233.49020499476828</v>
      </c>
      <c r="AF43">
        <f t="shared" si="167"/>
        <v>219.64066602175052</v>
      </c>
      <c r="AG43">
        <f t="shared" si="167"/>
        <v>180.96227697539788</v>
      </c>
      <c r="AH43">
        <f t="shared" si="167"/>
        <v>125.35394160949338</v>
      </c>
      <c r="AI43">
        <f t="shared" si="167"/>
        <v>63.794716220573306</v>
      </c>
      <c r="AJ43">
        <f t="shared" si="167"/>
        <v>7.6692004259315789</v>
      </c>
      <c r="AK43">
        <f t="shared" si="167"/>
        <v>0</v>
      </c>
      <c r="AL43">
        <f t="shared" si="167"/>
        <v>0</v>
      </c>
      <c r="AM43">
        <f t="shared" si="167"/>
        <v>0</v>
      </c>
      <c r="AO43" s="32">
        <f t="shared" si="167"/>
        <v>1428.3318075010611</v>
      </c>
    </row>
    <row r="44" spans="1:41">
      <c r="A44" s="37" t="s">
        <v>100</v>
      </c>
      <c r="B44">
        <f>IF((SIN(Sheet1!$E$5)*SIN(Sheet1!$J23)+COS(Sheet1!$E$5)*COS(Sheet1!$J23)*COS( B$40))&gt;0,SIN(Sheet1!$E$5)*SIN(Sheet1!$J23)+COS(Sheet1!$E$5)*COS(Sheet1!$J23)*COS( B$40),0)</f>
        <v>0</v>
      </c>
      <c r="C44">
        <f>IF((SIN(Sheet1!$E$5)*SIN(Sheet1!$J23)+COS(Sheet1!$E$5)*COS(Sheet1!$J23)*COS( C$40))&gt;0,SIN(Sheet1!$E$5)*SIN(Sheet1!$J23)+COS(Sheet1!$E$5)*COS(Sheet1!$J23)*COS( C$40),0)</f>
        <v>0</v>
      </c>
      <c r="D44">
        <f>IF((SIN(Sheet1!$E$5)*SIN(Sheet1!$J23)+COS(Sheet1!$E$5)*COS(Sheet1!$J23)*COS( D$40))&gt;0,SIN(Sheet1!$E$5)*SIN(Sheet1!$J23)+COS(Sheet1!$E$5)*COS(Sheet1!$J23)*COS( D$40),0)</f>
        <v>1.8116183837665879E-2</v>
      </c>
      <c r="E44">
        <f>IF((SIN(Sheet1!$E$5)*SIN(Sheet1!$J23)+COS(Sheet1!$E$5)*COS(Sheet1!$J23)*COS( E$40))&gt;0,SIN(Sheet1!$E$5)*SIN(Sheet1!$J23)+COS(Sheet1!$E$5)*COS(Sheet1!$J23)*COS( E$40),0)</f>
        <v>0.20840270151815657</v>
      </c>
      <c r="F44">
        <f>IF((SIN(Sheet1!$E$5)*SIN(Sheet1!$J23)+COS(Sheet1!$E$5)*COS(Sheet1!$J23)*COS( F$40))&gt;0,SIN(Sheet1!$E$5)*SIN(Sheet1!$J23)+COS(Sheet1!$E$5)*COS(Sheet1!$J23)*COS( F$40),0)</f>
        <v>0.38572150748206074</v>
      </c>
      <c r="G44">
        <f>IF((SIN(Sheet1!$E$5)*SIN(Sheet1!$J23)+COS(Sheet1!$E$5)*COS(Sheet1!$J23)*COS( G$40))&gt;0,SIN(Sheet1!$E$5)*SIN(Sheet1!$J23)+COS(Sheet1!$E$5)*COS(Sheet1!$J23)*COS( G$40),0)</f>
        <v>0.53798861813611998</v>
      </c>
      <c r="H44">
        <f>IF((SIN(Sheet1!$E$5)*SIN(Sheet1!$J23)+COS(Sheet1!$E$5)*COS(Sheet1!$J23)*COS( H$40))&gt;0,SIN(Sheet1!$E$5)*SIN(Sheet1!$J23)+COS(Sheet1!$E$5)*COS(Sheet1!$J23)*COS( H$40),0)</f>
        <v>0.65482728152255842</v>
      </c>
      <c r="I44">
        <f>IF((SIN(Sheet1!$E$5)*SIN(Sheet1!$J23)+COS(Sheet1!$E$5)*COS(Sheet1!$J23)*COS( I$40))&gt;0,SIN(Sheet1!$E$5)*SIN(Sheet1!$J23)+COS(Sheet1!$E$5)*COS(Sheet1!$J23)*COS( I$40),0)</f>
        <v>0.72827513581661085</v>
      </c>
      <c r="J44">
        <f>IF((SIN(Sheet1!$E$5)*SIN(Sheet1!$J23)+COS(Sheet1!$E$5)*COS(Sheet1!$J23)*COS( J$40))&gt;0,SIN(Sheet1!$E$5)*SIN(Sheet1!$J23)+COS(Sheet1!$E$5)*COS(Sheet1!$J23)*COS( J$40),0)</f>
        <v>0.7533268311264556</v>
      </c>
      <c r="K44">
        <f>IF((SIN(Sheet1!$E$5)*SIN(Sheet1!$J23)+COS(Sheet1!$E$5)*COS(Sheet1!$J23)*COS( K$40))&gt;0,SIN(Sheet1!$E$5)*SIN(Sheet1!$J23)+COS(Sheet1!$E$5)*COS(Sheet1!$J23)*COS( K$40),0)</f>
        <v>0.72827513581661085</v>
      </c>
      <c r="L44">
        <f>IF((SIN(Sheet1!$E$5)*SIN(Sheet1!$J23)+COS(Sheet1!$E$5)*COS(Sheet1!$J23)*COS( L$40))&gt;0,SIN(Sheet1!$E$5)*SIN(Sheet1!$J23)+COS(Sheet1!$E$5)*COS(Sheet1!$J23)*COS( L$40),0)</f>
        <v>0.65482728152255842</v>
      </c>
      <c r="M44">
        <f>IF((SIN(Sheet1!$E$5)*SIN(Sheet1!$J23)+COS(Sheet1!$E$5)*COS(Sheet1!$J23)*COS( M$40))&gt;0,SIN(Sheet1!$E$5)*SIN(Sheet1!$J23)+COS(Sheet1!$E$5)*COS(Sheet1!$J23)*COS( M$40),0)</f>
        <v>0.53798861813611998</v>
      </c>
      <c r="N44">
        <f>IF((SIN(Sheet1!$E$5)*SIN(Sheet1!$J23)+COS(Sheet1!$E$5)*COS(Sheet1!$J23)*COS( N$40))&gt;0,SIN(Sheet1!$E$5)*SIN(Sheet1!$J23)+COS(Sheet1!$E$5)*COS(Sheet1!$J23)*COS( N$40),0)</f>
        <v>0.38572150748206074</v>
      </c>
      <c r="O44">
        <f>IF((SIN(Sheet1!$E$5)*SIN(Sheet1!$J23)+COS(Sheet1!$E$5)*COS(Sheet1!$J23)*COS( O$40))&gt;0,SIN(Sheet1!$E$5)*SIN(Sheet1!$J23)+COS(Sheet1!$E$5)*COS(Sheet1!$J23)*COS( O$40),0)</f>
        <v>0.20840270151815657</v>
      </c>
      <c r="P44">
        <f>IF((SIN(Sheet1!$E$5)*SIN(Sheet1!$J23)+COS(Sheet1!$E$5)*COS(Sheet1!$J23)*COS( P$40))&gt;0,SIN(Sheet1!$E$5)*SIN(Sheet1!$J23)+COS(Sheet1!$E$5)*COS(Sheet1!$J23)*COS( P$40),0)</f>
        <v>1.8116183837665879E-2</v>
      </c>
      <c r="Q44">
        <f>IF((SIN(Sheet1!$E$5)*SIN(Sheet1!$J23)+COS(Sheet1!$E$5)*COS(Sheet1!$J23)*COS( Q$40))&gt;0,SIN(Sheet1!$E$5)*SIN(Sheet1!$J23)+COS(Sheet1!$E$5)*COS(Sheet1!$J23)*COS( Q$40),0)</f>
        <v>0</v>
      </c>
      <c r="R44">
        <f>IF((SIN(Sheet1!$E$5)*SIN(Sheet1!$J23)+COS(Sheet1!$E$5)*COS(Sheet1!$J23)*COS( R$40))&gt;0,SIN(Sheet1!$E$5)*SIN(Sheet1!$J23)+COS(Sheet1!$E$5)*COS(Sheet1!$J23)*COS( R$40),0)</f>
        <v>0</v>
      </c>
      <c r="V44" s="37" t="s">
        <v>100</v>
      </c>
      <c r="W44">
        <f t="shared" ref="W44:AO44" si="168">W8-W26</f>
        <v>0</v>
      </c>
      <c r="X44">
        <f t="shared" si="168"/>
        <v>0</v>
      </c>
      <c r="Y44">
        <f t="shared" si="168"/>
        <v>0</v>
      </c>
      <c r="Z44">
        <f t="shared" si="168"/>
        <v>39.294452117855251</v>
      </c>
      <c r="AA44">
        <f t="shared" si="168"/>
        <v>93.856740649292078</v>
      </c>
      <c r="AB44">
        <f t="shared" si="168"/>
        <v>150.32096681694071</v>
      </c>
      <c r="AC44">
        <f t="shared" si="168"/>
        <v>199.66867734186749</v>
      </c>
      <c r="AD44">
        <f t="shared" si="168"/>
        <v>233.36639772559212</v>
      </c>
      <c r="AE44">
        <f t="shared" si="168"/>
        <v>245.3326083005814</v>
      </c>
      <c r="AF44">
        <f t="shared" si="168"/>
        <v>233.36639772559212</v>
      </c>
      <c r="AG44">
        <f t="shared" si="168"/>
        <v>199.66867734186749</v>
      </c>
      <c r="AH44">
        <f t="shared" si="168"/>
        <v>150.32096681694071</v>
      </c>
      <c r="AI44">
        <f t="shared" si="168"/>
        <v>93.856740649292078</v>
      </c>
      <c r="AJ44">
        <f t="shared" si="168"/>
        <v>39.294452117855251</v>
      </c>
      <c r="AK44">
        <f t="shared" si="168"/>
        <v>0</v>
      </c>
      <c r="AL44">
        <f t="shared" si="168"/>
        <v>0</v>
      </c>
      <c r="AM44">
        <f t="shared" si="168"/>
        <v>0</v>
      </c>
      <c r="AO44" s="32">
        <f t="shared" si="168"/>
        <v>1678.3470776036766</v>
      </c>
    </row>
    <row r="45" spans="1:41">
      <c r="A45" s="37" t="s">
        <v>101</v>
      </c>
      <c r="B45">
        <f>IF((SIN(Sheet1!$E$5)*SIN(Sheet1!$J24)+COS(Sheet1!$E$5)*COS(Sheet1!$J24)*COS( B$40))&gt;0,SIN(Sheet1!$E$5)*SIN(Sheet1!$J24)+COS(Sheet1!$E$5)*COS(Sheet1!$J24)*COS( B$40),0)</f>
        <v>0</v>
      </c>
      <c r="C45">
        <f>IF((SIN(Sheet1!$E$5)*SIN(Sheet1!$J24)+COS(Sheet1!$E$5)*COS(Sheet1!$J24)*COS( C$40))&gt;0,SIN(Sheet1!$E$5)*SIN(Sheet1!$J24)+COS(Sheet1!$E$5)*COS(Sheet1!$J24)*COS( C$40),0)</f>
        <v>0</v>
      </c>
      <c r="D45">
        <f>IF((SIN(Sheet1!$E$5)*SIN(Sheet1!$J24)+COS(Sheet1!$E$5)*COS(Sheet1!$J24)*COS( D$40))&gt;0,SIN(Sheet1!$E$5)*SIN(Sheet1!$J24)+COS(Sheet1!$E$5)*COS(Sheet1!$J24)*COS( D$40),0)</f>
        <v>2.0409807349081797E-2</v>
      </c>
      <c r="E45">
        <f>IF((SIN(Sheet1!$E$5)*SIN(Sheet1!$J24)+COS(Sheet1!$E$5)*COS(Sheet1!$J24)*COS( E$40))&gt;0,SIN(Sheet1!$E$5)*SIN(Sheet1!$J24)+COS(Sheet1!$E$5)*COS(Sheet1!$J24)*COS( E$40),0)</f>
        <v>0.2106779977319615</v>
      </c>
      <c r="F45">
        <f>IF((SIN(Sheet1!$E$5)*SIN(Sheet1!$J24)+COS(Sheet1!$E$5)*COS(Sheet1!$J24)*COS( F$40))&gt;0,SIN(Sheet1!$E$5)*SIN(Sheet1!$J24)+COS(Sheet1!$E$5)*COS(Sheet1!$J24)*COS( F$40),0)</f>
        <v>0.38797972537329961</v>
      </c>
      <c r="G45">
        <f>IF((SIN(Sheet1!$E$5)*SIN(Sheet1!$J24)+COS(Sheet1!$E$5)*COS(Sheet1!$J24)*COS( G$40))&gt;0,SIN(Sheet1!$E$5)*SIN(Sheet1!$J24)+COS(Sheet1!$E$5)*COS(Sheet1!$J24)*COS( G$40),0)</f>
        <v>0.54023217053929729</v>
      </c>
      <c r="H45">
        <f>IF((SIN(Sheet1!$E$5)*SIN(Sheet1!$J24)+COS(Sheet1!$E$5)*COS(Sheet1!$J24)*COS( H$40))&gt;0,SIN(Sheet1!$E$5)*SIN(Sheet1!$J24)+COS(Sheet1!$E$5)*COS(Sheet1!$J24)*COS( H$40),0)</f>
        <v>0.65705958070095416</v>
      </c>
      <c r="I45">
        <f>IF((SIN(Sheet1!$E$5)*SIN(Sheet1!$J24)+COS(Sheet1!$E$5)*COS(Sheet1!$J24)*COS( I$40))&gt;0,SIN(Sheet1!$E$5)*SIN(Sheet1!$J24)+COS(Sheet1!$E$5)*COS(Sheet1!$J24)*COS( I$40),0)</f>
        <v>0.73050036092217707</v>
      </c>
      <c r="J45">
        <f>IF((SIN(Sheet1!$E$5)*SIN(Sheet1!$J24)+COS(Sheet1!$E$5)*COS(Sheet1!$J24)*COS( J$40))&gt;0,SIN(Sheet1!$E$5)*SIN(Sheet1!$J24)+COS(Sheet1!$E$5)*COS(Sheet1!$J24)*COS( J$40),0)</f>
        <v>0.75554964339751729</v>
      </c>
      <c r="K45">
        <f>IF((SIN(Sheet1!$E$5)*SIN(Sheet1!$J24)+COS(Sheet1!$E$5)*COS(Sheet1!$J24)*COS( K$40))&gt;0,SIN(Sheet1!$E$5)*SIN(Sheet1!$J24)+COS(Sheet1!$E$5)*COS(Sheet1!$J24)*COS( K$40),0)</f>
        <v>0.73050036092217707</v>
      </c>
      <c r="L45">
        <f>IF((SIN(Sheet1!$E$5)*SIN(Sheet1!$J24)+COS(Sheet1!$E$5)*COS(Sheet1!$J24)*COS( L$40))&gt;0,SIN(Sheet1!$E$5)*SIN(Sheet1!$J24)+COS(Sheet1!$E$5)*COS(Sheet1!$J24)*COS( L$40),0)</f>
        <v>0.65705958070095416</v>
      </c>
      <c r="M45">
        <f>IF((SIN(Sheet1!$E$5)*SIN(Sheet1!$J24)+COS(Sheet1!$E$5)*COS(Sheet1!$J24)*COS( M$40))&gt;0,SIN(Sheet1!$E$5)*SIN(Sheet1!$J24)+COS(Sheet1!$E$5)*COS(Sheet1!$J24)*COS( M$40),0)</f>
        <v>0.54023217053929729</v>
      </c>
      <c r="N45">
        <f>IF((SIN(Sheet1!$E$5)*SIN(Sheet1!$J24)+COS(Sheet1!$E$5)*COS(Sheet1!$J24)*COS( N$40))&gt;0,SIN(Sheet1!$E$5)*SIN(Sheet1!$J24)+COS(Sheet1!$E$5)*COS(Sheet1!$J24)*COS( N$40),0)</f>
        <v>0.38797972537329961</v>
      </c>
      <c r="O45">
        <f>IF((SIN(Sheet1!$E$5)*SIN(Sheet1!$J24)+COS(Sheet1!$E$5)*COS(Sheet1!$J24)*COS( O$40))&gt;0,SIN(Sheet1!$E$5)*SIN(Sheet1!$J24)+COS(Sheet1!$E$5)*COS(Sheet1!$J24)*COS( O$40),0)</f>
        <v>0.2106779977319615</v>
      </c>
      <c r="P45">
        <f>IF((SIN(Sheet1!$E$5)*SIN(Sheet1!$J24)+COS(Sheet1!$E$5)*COS(Sheet1!$J24)*COS( P$40))&gt;0,SIN(Sheet1!$E$5)*SIN(Sheet1!$J24)+COS(Sheet1!$E$5)*COS(Sheet1!$J24)*COS( P$40),0)</f>
        <v>2.0409807349081797E-2</v>
      </c>
      <c r="Q45">
        <f>IF((SIN(Sheet1!$E$5)*SIN(Sheet1!$J24)+COS(Sheet1!$E$5)*COS(Sheet1!$J24)*COS( Q$40))&gt;0,SIN(Sheet1!$E$5)*SIN(Sheet1!$J24)+COS(Sheet1!$E$5)*COS(Sheet1!$J24)*COS( Q$40),0)</f>
        <v>0</v>
      </c>
      <c r="R45">
        <f>IF((SIN(Sheet1!$E$5)*SIN(Sheet1!$J24)+COS(Sheet1!$E$5)*COS(Sheet1!$J24)*COS( R$40))&gt;0,SIN(Sheet1!$E$5)*SIN(Sheet1!$J24)+COS(Sheet1!$E$5)*COS(Sheet1!$J24)*COS( R$40),0)</f>
        <v>0</v>
      </c>
      <c r="V45" s="37" t="s">
        <v>101</v>
      </c>
      <c r="W45">
        <f t="shared" ref="W45:AO45" si="169">W9-W27</f>
        <v>0</v>
      </c>
      <c r="X45">
        <f t="shared" si="169"/>
        <v>0</v>
      </c>
      <c r="Y45">
        <f t="shared" si="169"/>
        <v>36.57694492821642</v>
      </c>
      <c r="Z45">
        <f t="shared" si="169"/>
        <v>110.38560376826636</v>
      </c>
      <c r="AA45">
        <f t="shared" si="169"/>
        <v>193.39747442943667</v>
      </c>
      <c r="AB45">
        <f t="shared" si="169"/>
        <v>275.63958291054064</v>
      </c>
      <c r="AC45">
        <f t="shared" si="169"/>
        <v>345.6117016869739</v>
      </c>
      <c r="AD45">
        <f t="shared" si="169"/>
        <v>392.64978275538834</v>
      </c>
      <c r="AE45">
        <f t="shared" si="169"/>
        <v>409.23240642584568</v>
      </c>
      <c r="AF45">
        <f t="shared" si="169"/>
        <v>392.64978275538834</v>
      </c>
      <c r="AG45">
        <f t="shared" si="169"/>
        <v>345.6117016869739</v>
      </c>
      <c r="AH45">
        <f t="shared" si="169"/>
        <v>275.63958291054064</v>
      </c>
      <c r="AI45">
        <f t="shared" si="169"/>
        <v>193.39747442943667</v>
      </c>
      <c r="AJ45">
        <f t="shared" si="169"/>
        <v>110.38560376826636</v>
      </c>
      <c r="AK45">
        <f t="shared" si="169"/>
        <v>36.57694492821642</v>
      </c>
      <c r="AL45">
        <f t="shared" si="169"/>
        <v>0</v>
      </c>
      <c r="AM45">
        <f t="shared" si="169"/>
        <v>0</v>
      </c>
      <c r="AO45" s="32">
        <f t="shared" si="169"/>
        <v>3117.7545873834897</v>
      </c>
    </row>
    <row r="46" spans="1:41">
      <c r="A46" s="37" t="s">
        <v>102</v>
      </c>
      <c r="B46">
        <f>IF((SIN(Sheet1!$E$5)*SIN(Sheet1!$J25)+COS(Sheet1!$E$5)*COS(Sheet1!$J25)*COS( B$40))&gt;0,SIN(Sheet1!$E$5)*SIN(Sheet1!$J25)+COS(Sheet1!$E$5)*COS(Sheet1!$J25)*COS( B$40),0)</f>
        <v>0</v>
      </c>
      <c r="C46">
        <f>IF((SIN(Sheet1!$E$5)*SIN(Sheet1!$J25)+COS(Sheet1!$E$5)*COS(Sheet1!$J25)*COS( C$40))&gt;0,SIN(Sheet1!$E$5)*SIN(Sheet1!$J25)+COS(Sheet1!$E$5)*COS(Sheet1!$J25)*COS( C$40),0)</f>
        <v>0</v>
      </c>
      <c r="D46">
        <f>IF((SIN(Sheet1!$E$5)*SIN(Sheet1!$J25)+COS(Sheet1!$E$5)*COS(Sheet1!$J25)*COS( D$40))&gt;0,SIN(Sheet1!$E$5)*SIN(Sheet1!$J25)+COS(Sheet1!$E$5)*COS(Sheet1!$J25)*COS( D$40),0)</f>
        <v>2.2353989911022224E-2</v>
      </c>
      <c r="E46">
        <f>IF((SIN(Sheet1!$E$5)*SIN(Sheet1!$J25)+COS(Sheet1!$E$5)*COS(Sheet1!$J25)*COS( E$40))&gt;0,SIN(Sheet1!$E$5)*SIN(Sheet1!$J25)+COS(Sheet1!$E$5)*COS(Sheet1!$J25)*COS( E$40),0)</f>
        <v>0.2126049347703704</v>
      </c>
      <c r="F46">
        <f>IF((SIN(Sheet1!$E$5)*SIN(Sheet1!$J25)+COS(Sheet1!$E$5)*COS(Sheet1!$J25)*COS( F$40))&gt;0,SIN(Sheet1!$E$5)*SIN(Sheet1!$J25)+COS(Sheet1!$E$5)*COS(Sheet1!$J25)*COS( F$40),0)</f>
        <v>0.38989059214210603</v>
      </c>
      <c r="G46">
        <f>IF((SIN(Sheet1!$E$5)*SIN(Sheet1!$J25)+COS(Sheet1!$E$5)*COS(Sheet1!$J25)*COS( G$40))&gt;0,SIN(Sheet1!$E$5)*SIN(Sheet1!$J25)+COS(Sheet1!$E$5)*COS(Sheet1!$J25)*COS( G$40),0)</f>
        <v>0.5421292374547465</v>
      </c>
      <c r="H46">
        <f>IF((SIN(Sheet1!$E$5)*SIN(Sheet1!$J25)+COS(Sheet1!$E$5)*COS(Sheet1!$J25)*COS( H$40))&gt;0,SIN(Sheet1!$E$5)*SIN(Sheet1!$J25)+COS(Sheet1!$E$5)*COS(Sheet1!$J25)*COS( H$40),0)</f>
        <v>0.65894605861649225</v>
      </c>
      <c r="I46">
        <f>IF((SIN(Sheet1!$E$5)*SIN(Sheet1!$J25)+COS(Sheet1!$E$5)*COS(Sheet1!$J25)*COS( I$40))&gt;0,SIN(Sheet1!$E$5)*SIN(Sheet1!$J25)+COS(Sheet1!$E$5)*COS(Sheet1!$J25)*COS( I$40),0)</f>
        <v>0.73238018231409474</v>
      </c>
      <c r="J46">
        <f>IF((SIN(Sheet1!$E$5)*SIN(Sheet1!$J25)+COS(Sheet1!$E$5)*COS(Sheet1!$J25)*COS( J$40))&gt;0,SIN(Sheet1!$E$5)*SIN(Sheet1!$J25)+COS(Sheet1!$E$5)*COS(Sheet1!$J25)*COS( J$40),0)</f>
        <v>0.75742719437318984</v>
      </c>
      <c r="K46">
        <f>IF((SIN(Sheet1!$E$5)*SIN(Sheet1!$J25)+COS(Sheet1!$E$5)*COS(Sheet1!$J25)*COS( K$40))&gt;0,SIN(Sheet1!$E$5)*SIN(Sheet1!$J25)+COS(Sheet1!$E$5)*COS(Sheet1!$J25)*COS( K$40),0)</f>
        <v>0.73238018231409474</v>
      </c>
      <c r="L46">
        <f>IF((SIN(Sheet1!$E$5)*SIN(Sheet1!$J25)+COS(Sheet1!$E$5)*COS(Sheet1!$J25)*COS( L$40))&gt;0,SIN(Sheet1!$E$5)*SIN(Sheet1!$J25)+COS(Sheet1!$E$5)*COS(Sheet1!$J25)*COS( L$40),0)</f>
        <v>0.65894605861649225</v>
      </c>
      <c r="M46">
        <f>IF((SIN(Sheet1!$E$5)*SIN(Sheet1!$J25)+COS(Sheet1!$E$5)*COS(Sheet1!$J25)*COS( M$40))&gt;0,SIN(Sheet1!$E$5)*SIN(Sheet1!$J25)+COS(Sheet1!$E$5)*COS(Sheet1!$J25)*COS( M$40),0)</f>
        <v>0.5421292374547465</v>
      </c>
      <c r="N46">
        <f>IF((SIN(Sheet1!$E$5)*SIN(Sheet1!$J25)+COS(Sheet1!$E$5)*COS(Sheet1!$J25)*COS( N$40))&gt;0,SIN(Sheet1!$E$5)*SIN(Sheet1!$J25)+COS(Sheet1!$E$5)*COS(Sheet1!$J25)*COS( N$40),0)</f>
        <v>0.38989059214210603</v>
      </c>
      <c r="O46">
        <f>IF((SIN(Sheet1!$E$5)*SIN(Sheet1!$J25)+COS(Sheet1!$E$5)*COS(Sheet1!$J25)*COS( O$40))&gt;0,SIN(Sheet1!$E$5)*SIN(Sheet1!$J25)+COS(Sheet1!$E$5)*COS(Sheet1!$J25)*COS( O$40),0)</f>
        <v>0.2126049347703704</v>
      </c>
      <c r="P46">
        <f>IF((SIN(Sheet1!$E$5)*SIN(Sheet1!$J25)+COS(Sheet1!$E$5)*COS(Sheet1!$J25)*COS( P$40))&gt;0,SIN(Sheet1!$E$5)*SIN(Sheet1!$J25)+COS(Sheet1!$E$5)*COS(Sheet1!$J25)*COS( P$40),0)</f>
        <v>2.2353989911022224E-2</v>
      </c>
      <c r="Q46">
        <f>IF((SIN(Sheet1!$E$5)*SIN(Sheet1!$J25)+COS(Sheet1!$E$5)*COS(Sheet1!$J25)*COS( Q$40))&gt;0,SIN(Sheet1!$E$5)*SIN(Sheet1!$J25)+COS(Sheet1!$E$5)*COS(Sheet1!$J25)*COS( Q$40),0)</f>
        <v>0</v>
      </c>
      <c r="R46">
        <f>IF((SIN(Sheet1!$E$5)*SIN(Sheet1!$J25)+COS(Sheet1!$E$5)*COS(Sheet1!$J25)*COS( R$40))&gt;0,SIN(Sheet1!$E$5)*SIN(Sheet1!$J25)+COS(Sheet1!$E$5)*COS(Sheet1!$J25)*COS( R$40),0)</f>
        <v>0</v>
      </c>
      <c r="V46" s="37" t="s">
        <v>102</v>
      </c>
      <c r="W46">
        <f t="shared" ref="W46:AO46" si="170">W10-W28</f>
        <v>0</v>
      </c>
      <c r="X46">
        <f t="shared" si="170"/>
        <v>14.138995115421205</v>
      </c>
      <c r="Y46">
        <f t="shared" si="170"/>
        <v>88.885636765350199</v>
      </c>
      <c r="Z46">
        <f t="shared" si="170"/>
        <v>178.36378804560593</v>
      </c>
      <c r="AA46">
        <f t="shared" si="170"/>
        <v>275.00397677987502</v>
      </c>
      <c r="AB46">
        <f t="shared" si="170"/>
        <v>368.19961825179155</v>
      </c>
      <c r="AC46">
        <f t="shared" si="170"/>
        <v>446.10718391233524</v>
      </c>
      <c r="AD46">
        <f t="shared" si="170"/>
        <v>497.92500231429045</v>
      </c>
      <c r="AE46">
        <f t="shared" si="170"/>
        <v>516.10105920696969</v>
      </c>
      <c r="AF46">
        <f t="shared" si="170"/>
        <v>497.92500231429045</v>
      </c>
      <c r="AG46">
        <f t="shared" si="170"/>
        <v>446.10718391233524</v>
      </c>
      <c r="AH46">
        <f t="shared" si="170"/>
        <v>368.19961825179155</v>
      </c>
      <c r="AI46">
        <f t="shared" si="170"/>
        <v>275.00397677987502</v>
      </c>
      <c r="AJ46">
        <f t="shared" si="170"/>
        <v>178.36378804560593</v>
      </c>
      <c r="AK46">
        <f t="shared" si="170"/>
        <v>88.885636765350199</v>
      </c>
      <c r="AL46">
        <f t="shared" si="170"/>
        <v>14.138995115421205</v>
      </c>
      <c r="AM46">
        <f t="shared" si="170"/>
        <v>0</v>
      </c>
      <c r="AO46" s="32">
        <f t="shared" si="170"/>
        <v>4253.3494615763102</v>
      </c>
    </row>
    <row r="47" spans="1:41">
      <c r="A47" s="37" t="s">
        <v>103</v>
      </c>
      <c r="B47">
        <f>IF((SIN(Sheet1!$E$5)*SIN(Sheet1!$J26)+COS(Sheet1!$E$5)*COS(Sheet1!$J26)*COS( B$40))&gt;0,SIN(Sheet1!$E$5)*SIN(Sheet1!$J26)+COS(Sheet1!$E$5)*COS(Sheet1!$J26)*COS( B$40),0)</f>
        <v>0</v>
      </c>
      <c r="C47">
        <f>IF((SIN(Sheet1!$E$5)*SIN(Sheet1!$J26)+COS(Sheet1!$E$5)*COS(Sheet1!$J26)*COS( C$40))&gt;0,SIN(Sheet1!$E$5)*SIN(Sheet1!$J26)+COS(Sheet1!$E$5)*COS(Sheet1!$J26)*COS( C$40),0)</f>
        <v>0</v>
      </c>
      <c r="D47">
        <f>IF((SIN(Sheet1!$E$5)*SIN(Sheet1!$J26)+COS(Sheet1!$E$5)*COS(Sheet1!$J26)*COS( D$40))&gt;0,SIN(Sheet1!$E$5)*SIN(Sheet1!$J26)+COS(Sheet1!$E$5)*COS(Sheet1!$J26)*COS( D$40),0)</f>
        <v>2.3330974647051438E-2</v>
      </c>
      <c r="E47">
        <f>IF((SIN(Sheet1!$E$5)*SIN(Sheet1!$J26)+COS(Sheet1!$E$5)*COS(Sheet1!$J26)*COS( E$40))&gt;0,SIN(Sheet1!$E$5)*SIN(Sheet1!$J26)+COS(Sheet1!$E$5)*COS(Sheet1!$J26)*COS( E$40),0)</f>
        <v>0.21357266071286973</v>
      </c>
      <c r="F47">
        <f>IF((SIN(Sheet1!$E$5)*SIN(Sheet1!$J26)+COS(Sheet1!$E$5)*COS(Sheet1!$J26)*COS( F$40))&gt;0,SIN(Sheet1!$E$5)*SIN(Sheet1!$J26)+COS(Sheet1!$E$5)*COS(Sheet1!$J26)*COS( F$40),0)</f>
        <v>0.39084969026255373</v>
      </c>
      <c r="G47">
        <f>IF((SIN(Sheet1!$E$5)*SIN(Sheet1!$J26)+COS(Sheet1!$E$5)*COS(Sheet1!$J26)*COS( G$40))&gt;0,SIN(Sheet1!$E$5)*SIN(Sheet1!$J26)+COS(Sheet1!$E$5)*COS(Sheet1!$J26)*COS( G$40),0)</f>
        <v>0.54308092669643526</v>
      </c>
      <c r="H47">
        <f>IF((SIN(Sheet1!$E$5)*SIN(Sheet1!$J26)+COS(Sheet1!$E$5)*COS(Sheet1!$J26)*COS( H$40))&gt;0,SIN(Sheet1!$E$5)*SIN(Sheet1!$J26)+COS(Sheet1!$E$5)*COS(Sheet1!$J26)*COS( H$40),0)</f>
        <v>0.65989206282555868</v>
      </c>
      <c r="I47">
        <f>IF((SIN(Sheet1!$E$5)*SIN(Sheet1!$J26)+COS(Sheet1!$E$5)*COS(Sheet1!$J26)*COS( I$40))&gt;0,SIN(Sheet1!$E$5)*SIN(Sheet1!$J26)+COS(Sheet1!$E$5)*COS(Sheet1!$J26)*COS( I$40),0)</f>
        <v>0.73332261276225363</v>
      </c>
      <c r="J47">
        <f>IF((SIN(Sheet1!$E$5)*SIN(Sheet1!$J26)+COS(Sheet1!$E$5)*COS(Sheet1!$J26)*COS( J$40))&gt;0,SIN(Sheet1!$E$5)*SIN(Sheet1!$J26)+COS(Sheet1!$E$5)*COS(Sheet1!$J26)*COS( J$40),0)</f>
        <v>0.75836840587805587</v>
      </c>
      <c r="K47">
        <f>IF((SIN(Sheet1!$E$5)*SIN(Sheet1!$J26)+COS(Sheet1!$E$5)*COS(Sheet1!$J26)*COS( K$40))&gt;0,SIN(Sheet1!$E$5)*SIN(Sheet1!$J26)+COS(Sheet1!$E$5)*COS(Sheet1!$J26)*COS( K$40),0)</f>
        <v>0.73332261276225363</v>
      </c>
      <c r="L47">
        <f>IF((SIN(Sheet1!$E$5)*SIN(Sheet1!$J26)+COS(Sheet1!$E$5)*COS(Sheet1!$J26)*COS( L$40))&gt;0,SIN(Sheet1!$E$5)*SIN(Sheet1!$J26)+COS(Sheet1!$E$5)*COS(Sheet1!$J26)*COS( L$40),0)</f>
        <v>0.65989206282555868</v>
      </c>
      <c r="M47">
        <f>IF((SIN(Sheet1!$E$5)*SIN(Sheet1!$J26)+COS(Sheet1!$E$5)*COS(Sheet1!$J26)*COS( M$40))&gt;0,SIN(Sheet1!$E$5)*SIN(Sheet1!$J26)+COS(Sheet1!$E$5)*COS(Sheet1!$J26)*COS( M$40),0)</f>
        <v>0.54308092669643526</v>
      </c>
      <c r="N47">
        <f>IF((SIN(Sheet1!$E$5)*SIN(Sheet1!$J26)+COS(Sheet1!$E$5)*COS(Sheet1!$J26)*COS( N$40))&gt;0,SIN(Sheet1!$E$5)*SIN(Sheet1!$J26)+COS(Sheet1!$E$5)*COS(Sheet1!$J26)*COS( N$40),0)</f>
        <v>0.39084969026255373</v>
      </c>
      <c r="O47">
        <f>IF((SIN(Sheet1!$E$5)*SIN(Sheet1!$J26)+COS(Sheet1!$E$5)*COS(Sheet1!$J26)*COS( O$40))&gt;0,SIN(Sheet1!$E$5)*SIN(Sheet1!$J26)+COS(Sheet1!$E$5)*COS(Sheet1!$J26)*COS( O$40),0)</f>
        <v>0.21357266071286973</v>
      </c>
      <c r="P47">
        <f>IF((SIN(Sheet1!$E$5)*SIN(Sheet1!$J26)+COS(Sheet1!$E$5)*COS(Sheet1!$J26)*COS( P$40))&gt;0,SIN(Sheet1!$E$5)*SIN(Sheet1!$J26)+COS(Sheet1!$E$5)*COS(Sheet1!$J26)*COS( P$40),0)</f>
        <v>2.3330974647051438E-2</v>
      </c>
      <c r="Q47">
        <f>IF((SIN(Sheet1!$E$5)*SIN(Sheet1!$J26)+COS(Sheet1!$E$5)*COS(Sheet1!$J26)*COS( Q$40))&gt;0,SIN(Sheet1!$E$5)*SIN(Sheet1!$J26)+COS(Sheet1!$E$5)*COS(Sheet1!$J26)*COS( Q$40),0)</f>
        <v>0</v>
      </c>
      <c r="R47">
        <f>IF((SIN(Sheet1!$E$5)*SIN(Sheet1!$J26)+COS(Sheet1!$E$5)*COS(Sheet1!$J26)*COS( R$40))&gt;0,SIN(Sheet1!$E$5)*SIN(Sheet1!$J26)+COS(Sheet1!$E$5)*COS(Sheet1!$J26)*COS( R$40),0)</f>
        <v>0</v>
      </c>
      <c r="V47" s="37" t="s">
        <v>103</v>
      </c>
      <c r="W47">
        <f t="shared" ref="W47:AO47" si="171">W11-W29</f>
        <v>0</v>
      </c>
      <c r="X47">
        <f t="shared" si="171"/>
        <v>36.033059388379868</v>
      </c>
      <c r="Y47">
        <f t="shared" si="171"/>
        <v>116.62428063444455</v>
      </c>
      <c r="Z47">
        <f t="shared" si="171"/>
        <v>210.99802569596997</v>
      </c>
      <c r="AA47">
        <f t="shared" si="171"/>
        <v>311.34599985465627</v>
      </c>
      <c r="AB47">
        <f t="shared" si="171"/>
        <v>407.06794851872849</v>
      </c>
      <c r="AC47">
        <f t="shared" si="171"/>
        <v>486.50199313665661</v>
      </c>
      <c r="AD47">
        <f t="shared" si="171"/>
        <v>539.09624890062082</v>
      </c>
      <c r="AE47">
        <f t="shared" si="171"/>
        <v>557.50479821069553</v>
      </c>
      <c r="AF47">
        <f t="shared" si="171"/>
        <v>539.09624890062082</v>
      </c>
      <c r="AG47">
        <f t="shared" si="171"/>
        <v>486.50199313665661</v>
      </c>
      <c r="AH47">
        <f t="shared" si="171"/>
        <v>407.06794851872849</v>
      </c>
      <c r="AI47">
        <f t="shared" si="171"/>
        <v>311.34599985465627</v>
      </c>
      <c r="AJ47">
        <f t="shared" si="171"/>
        <v>210.99802569596997</v>
      </c>
      <c r="AK47">
        <f t="shared" si="171"/>
        <v>116.62428063444455</v>
      </c>
      <c r="AL47">
        <f t="shared" si="171"/>
        <v>36.033059388379868</v>
      </c>
      <c r="AM47">
        <f t="shared" si="171"/>
        <v>0</v>
      </c>
      <c r="AO47" s="32">
        <f t="shared" si="171"/>
        <v>4772.8399104696091</v>
      </c>
    </row>
    <row r="48" spans="1:41">
      <c r="A48" s="37" t="s">
        <v>104</v>
      </c>
      <c r="B48">
        <f>IF((SIN(Sheet1!$E$5)*SIN(Sheet1!$J27)+COS(Sheet1!$E$5)*COS(Sheet1!$J27)*COS( B$40))&gt;0,SIN(Sheet1!$E$5)*SIN(Sheet1!$J27)+COS(Sheet1!$E$5)*COS(Sheet1!$J27)*COS( B$40),0)</f>
        <v>0</v>
      </c>
      <c r="C48">
        <f>IF((SIN(Sheet1!$E$5)*SIN(Sheet1!$J27)+COS(Sheet1!$E$5)*COS(Sheet1!$J27)*COS( C$40))&gt;0,SIN(Sheet1!$E$5)*SIN(Sheet1!$J27)+COS(Sheet1!$E$5)*COS(Sheet1!$J27)*COS( C$40),0)</f>
        <v>0</v>
      </c>
      <c r="D48">
        <f>IF((SIN(Sheet1!$E$5)*SIN(Sheet1!$J27)+COS(Sheet1!$E$5)*COS(Sheet1!$J27)*COS( D$40))&gt;0,SIN(Sheet1!$E$5)*SIN(Sheet1!$J27)+COS(Sheet1!$E$5)*COS(Sheet1!$J27)*COS( D$40),0)</f>
        <v>2.291217736777322E-2</v>
      </c>
      <c r="E48">
        <f>IF((SIN(Sheet1!$E$5)*SIN(Sheet1!$J27)+COS(Sheet1!$E$5)*COS(Sheet1!$J27)*COS( E$40))&gt;0,SIN(Sheet1!$E$5)*SIN(Sheet1!$J27)+COS(Sheet1!$E$5)*COS(Sheet1!$J27)*COS( E$40),0)</f>
        <v>0.21315788088461896</v>
      </c>
      <c r="F48">
        <f>IF((SIN(Sheet1!$E$5)*SIN(Sheet1!$J27)+COS(Sheet1!$E$5)*COS(Sheet1!$J27)*COS( F$40))&gt;0,SIN(Sheet1!$E$5)*SIN(Sheet1!$J27)+COS(Sheet1!$E$5)*COS(Sheet1!$J27)*COS( F$40),0)</f>
        <v>0.39043865410268197</v>
      </c>
      <c r="G48">
        <f>IF((SIN(Sheet1!$E$5)*SIN(Sheet1!$J27)+COS(Sheet1!$E$5)*COS(Sheet1!$J27)*COS( G$40))&gt;0,SIN(Sheet1!$E$5)*SIN(Sheet1!$J27)+COS(Sheet1!$E$5)*COS(Sheet1!$J27)*COS( G$40),0)</f>
        <v>0.54267310529748092</v>
      </c>
      <c r="H48">
        <f>IF((SIN(Sheet1!$E$5)*SIN(Sheet1!$J27)+COS(Sheet1!$E$5)*COS(Sheet1!$J27)*COS( H$40))&gt;0,SIN(Sheet1!$E$5)*SIN(Sheet1!$J27)+COS(Sheet1!$E$5)*COS(Sheet1!$J27)*COS( H$40),0)</f>
        <v>0.65948670819941613</v>
      </c>
      <c r="I48">
        <f>IF((SIN(Sheet1!$E$5)*SIN(Sheet1!$J27)+COS(Sheet1!$E$5)*COS(Sheet1!$J27)*COS( I$40))&gt;0,SIN(Sheet1!$E$5)*SIN(Sheet1!$J27)+COS(Sheet1!$E$5)*COS(Sheet1!$J27)*COS( I$40),0)</f>
        <v>0.73291880881432669</v>
      </c>
      <c r="J48">
        <f>IF((SIN(Sheet1!$E$5)*SIN(Sheet1!$J27)+COS(Sheet1!$E$5)*COS(Sheet1!$J27)*COS( J$40))&gt;0,SIN(Sheet1!$E$5)*SIN(Sheet1!$J27)+COS(Sheet1!$E$5)*COS(Sheet1!$J27)*COS( J$40),0)</f>
        <v>0.75796513083759065</v>
      </c>
      <c r="K48">
        <f>IF((SIN(Sheet1!$E$5)*SIN(Sheet1!$J27)+COS(Sheet1!$E$5)*COS(Sheet1!$J27)*COS( K$40))&gt;0,SIN(Sheet1!$E$5)*SIN(Sheet1!$J27)+COS(Sheet1!$E$5)*COS(Sheet1!$J27)*COS( K$40),0)</f>
        <v>0.73291880881432669</v>
      </c>
      <c r="L48">
        <f>IF((SIN(Sheet1!$E$5)*SIN(Sheet1!$J27)+COS(Sheet1!$E$5)*COS(Sheet1!$J27)*COS( L$40))&gt;0,SIN(Sheet1!$E$5)*SIN(Sheet1!$J27)+COS(Sheet1!$E$5)*COS(Sheet1!$J27)*COS( L$40),0)</f>
        <v>0.65948670819941613</v>
      </c>
      <c r="M48">
        <f>IF((SIN(Sheet1!$E$5)*SIN(Sheet1!$J27)+COS(Sheet1!$E$5)*COS(Sheet1!$J27)*COS( M$40))&gt;0,SIN(Sheet1!$E$5)*SIN(Sheet1!$J27)+COS(Sheet1!$E$5)*COS(Sheet1!$J27)*COS( M$40),0)</f>
        <v>0.54267310529748092</v>
      </c>
      <c r="N48">
        <f>IF((SIN(Sheet1!$E$5)*SIN(Sheet1!$J27)+COS(Sheet1!$E$5)*COS(Sheet1!$J27)*COS( N$40))&gt;0,SIN(Sheet1!$E$5)*SIN(Sheet1!$J27)+COS(Sheet1!$E$5)*COS(Sheet1!$J27)*COS( N$40),0)</f>
        <v>0.39043865410268197</v>
      </c>
      <c r="O48">
        <f>IF((SIN(Sheet1!$E$5)*SIN(Sheet1!$J27)+COS(Sheet1!$E$5)*COS(Sheet1!$J27)*COS( O$40))&gt;0,SIN(Sheet1!$E$5)*SIN(Sheet1!$J27)+COS(Sheet1!$E$5)*COS(Sheet1!$J27)*COS( O$40),0)</f>
        <v>0.21315788088461896</v>
      </c>
      <c r="P48">
        <f>IF((SIN(Sheet1!$E$5)*SIN(Sheet1!$J27)+COS(Sheet1!$E$5)*COS(Sheet1!$J27)*COS( P$40))&gt;0,SIN(Sheet1!$E$5)*SIN(Sheet1!$J27)+COS(Sheet1!$E$5)*COS(Sheet1!$J27)*COS( P$40),0)</f>
        <v>2.291217736777322E-2</v>
      </c>
      <c r="Q48">
        <f>IF((SIN(Sheet1!$E$5)*SIN(Sheet1!$J27)+COS(Sheet1!$E$5)*COS(Sheet1!$J27)*COS( Q$40))&gt;0,SIN(Sheet1!$E$5)*SIN(Sheet1!$J27)+COS(Sheet1!$E$5)*COS(Sheet1!$J27)*COS( Q$40),0)</f>
        <v>0</v>
      </c>
      <c r="R48">
        <f>IF((SIN(Sheet1!$E$5)*SIN(Sheet1!$J27)+COS(Sheet1!$E$5)*COS(Sheet1!$J27)*COS( R$40))&gt;0,SIN(Sheet1!$E$5)*SIN(Sheet1!$J27)+COS(Sheet1!$E$5)*COS(Sheet1!$J27)*COS( R$40),0)</f>
        <v>0</v>
      </c>
      <c r="V48" s="37" t="s">
        <v>104</v>
      </c>
      <c r="W48">
        <f t="shared" ref="W48:AO48" si="172">W12-W30</f>
        <v>0</v>
      </c>
      <c r="X48">
        <f t="shared" si="172"/>
        <v>29.100518680073197</v>
      </c>
      <c r="Y48">
        <f t="shared" si="172"/>
        <v>115.18720158175569</v>
      </c>
      <c r="Z48">
        <f t="shared" si="172"/>
        <v>216.89455403766323</v>
      </c>
      <c r="AA48">
        <f t="shared" si="172"/>
        <v>325.7308765690006</v>
      </c>
      <c r="AB48">
        <f t="shared" si="172"/>
        <v>430.01575698402928</v>
      </c>
      <c r="AC48">
        <f t="shared" si="172"/>
        <v>516.81844486135117</v>
      </c>
      <c r="AD48">
        <f t="shared" si="172"/>
        <v>574.39957231032417</v>
      </c>
      <c r="AE48">
        <f t="shared" si="172"/>
        <v>594.57168398085787</v>
      </c>
      <c r="AF48">
        <f t="shared" si="172"/>
        <v>574.39957231032417</v>
      </c>
      <c r="AG48">
        <f t="shared" si="172"/>
        <v>516.81844486135117</v>
      </c>
      <c r="AH48">
        <f t="shared" si="172"/>
        <v>430.01575698402928</v>
      </c>
      <c r="AI48">
        <f t="shared" si="172"/>
        <v>325.7308765690006</v>
      </c>
      <c r="AJ48">
        <f t="shared" si="172"/>
        <v>216.89455403766323</v>
      </c>
      <c r="AK48">
        <f t="shared" si="172"/>
        <v>115.18720158175569</v>
      </c>
      <c r="AL48">
        <f t="shared" si="172"/>
        <v>29.100518680073197</v>
      </c>
      <c r="AM48">
        <f t="shared" si="172"/>
        <v>0</v>
      </c>
      <c r="AO48" s="32">
        <f t="shared" si="172"/>
        <v>5010.8655340292535</v>
      </c>
    </row>
    <row r="49" spans="1:41">
      <c r="A49" s="37" t="s">
        <v>105</v>
      </c>
      <c r="B49">
        <f>IF((SIN(Sheet1!$E$5)*SIN(Sheet1!$J28)+COS(Sheet1!$E$5)*COS(Sheet1!$J28)*COS( B$40))&gt;0,SIN(Sheet1!$E$5)*SIN(Sheet1!$J28)+COS(Sheet1!$E$5)*COS(Sheet1!$J28)*COS( B$40),0)</f>
        <v>0</v>
      </c>
      <c r="C49">
        <f>IF((SIN(Sheet1!$E$5)*SIN(Sheet1!$J28)+COS(Sheet1!$E$5)*COS(Sheet1!$J28)*COS( C$40))&gt;0,SIN(Sheet1!$E$5)*SIN(Sheet1!$J28)+COS(Sheet1!$E$5)*COS(Sheet1!$J28)*COS( C$40),0)</f>
        <v>0</v>
      </c>
      <c r="D49">
        <f>IF((SIN(Sheet1!$E$5)*SIN(Sheet1!$J28)+COS(Sheet1!$E$5)*COS(Sheet1!$J28)*COS( D$40))&gt;0,SIN(Sheet1!$E$5)*SIN(Sheet1!$J28)+COS(Sheet1!$E$5)*COS(Sheet1!$J28)*COS( D$40),0)</f>
        <v>2.1245020977935132E-2</v>
      </c>
      <c r="E49">
        <f>IF((SIN(Sheet1!$E$5)*SIN(Sheet1!$J28)+COS(Sheet1!$E$5)*COS(Sheet1!$J28)*COS( E$40))&gt;0,SIN(Sheet1!$E$5)*SIN(Sheet1!$J28)+COS(Sheet1!$E$5)*COS(Sheet1!$J28)*COS( E$40),0)</f>
        <v>0.21150599506126416</v>
      </c>
      <c r="F49">
        <f>IF((SIN(Sheet1!$E$5)*SIN(Sheet1!$J28)+COS(Sheet1!$E$5)*COS(Sheet1!$J28)*COS( F$40))&gt;0,SIN(Sheet1!$E$5)*SIN(Sheet1!$J28)+COS(Sheet1!$E$5)*COS(Sheet1!$J28)*COS( F$40),0)</f>
        <v>0.38880099818194042</v>
      </c>
      <c r="G49">
        <f>IF((SIN(Sheet1!$E$5)*SIN(Sheet1!$J28)+COS(Sheet1!$E$5)*COS(Sheet1!$J28)*COS( G$40))&gt;0,SIN(Sheet1!$E$5)*SIN(Sheet1!$J28)+COS(Sheet1!$E$5)*COS(Sheet1!$J28)*COS( G$40),0)</f>
        <v>0.54104766887113565</v>
      </c>
      <c r="H49">
        <f>IF((SIN(Sheet1!$E$5)*SIN(Sheet1!$J28)+COS(Sheet1!$E$5)*COS(Sheet1!$J28)*COS( H$40))&gt;0,SIN(Sheet1!$E$5)*SIN(Sheet1!$J28)+COS(Sheet1!$E$5)*COS(Sheet1!$J28)*COS( H$40),0)</f>
        <v>0.65787064812090035</v>
      </c>
      <c r="I49">
        <f>IF((SIN(Sheet1!$E$5)*SIN(Sheet1!$J28)+COS(Sheet1!$E$5)*COS(Sheet1!$J28)*COS( I$40))&gt;0,SIN(Sheet1!$E$5)*SIN(Sheet1!$J28)+COS(Sheet1!$E$5)*COS(Sheet1!$J28)*COS( I$40),0)</f>
        <v>0.73130864295446463</v>
      </c>
      <c r="J49">
        <f>IF((SIN(Sheet1!$E$5)*SIN(Sheet1!$J28)+COS(Sheet1!$E$5)*COS(Sheet1!$J28)*COS( J$40))&gt;0,SIN(Sheet1!$E$5)*SIN(Sheet1!$J28)+COS(Sheet1!$E$5)*COS(Sheet1!$J28)*COS( J$40),0)</f>
        <v>0.75635697538594571</v>
      </c>
      <c r="K49">
        <f>IF((SIN(Sheet1!$E$5)*SIN(Sheet1!$J28)+COS(Sheet1!$E$5)*COS(Sheet1!$J28)*COS( K$40))&gt;0,SIN(Sheet1!$E$5)*SIN(Sheet1!$J28)+COS(Sheet1!$E$5)*COS(Sheet1!$J28)*COS( K$40),0)</f>
        <v>0.73130864295446463</v>
      </c>
      <c r="L49">
        <f>IF((SIN(Sheet1!$E$5)*SIN(Sheet1!$J28)+COS(Sheet1!$E$5)*COS(Sheet1!$J28)*COS( L$40))&gt;0,SIN(Sheet1!$E$5)*SIN(Sheet1!$J28)+COS(Sheet1!$E$5)*COS(Sheet1!$J28)*COS( L$40),0)</f>
        <v>0.65787064812090035</v>
      </c>
      <c r="M49">
        <f>IF((SIN(Sheet1!$E$5)*SIN(Sheet1!$J28)+COS(Sheet1!$E$5)*COS(Sheet1!$J28)*COS( M$40))&gt;0,SIN(Sheet1!$E$5)*SIN(Sheet1!$J28)+COS(Sheet1!$E$5)*COS(Sheet1!$J28)*COS( M$40),0)</f>
        <v>0.54104766887113565</v>
      </c>
      <c r="N49">
        <f>IF((SIN(Sheet1!$E$5)*SIN(Sheet1!$J28)+COS(Sheet1!$E$5)*COS(Sheet1!$J28)*COS( N$40))&gt;0,SIN(Sheet1!$E$5)*SIN(Sheet1!$J28)+COS(Sheet1!$E$5)*COS(Sheet1!$J28)*COS( N$40),0)</f>
        <v>0.38880099818194042</v>
      </c>
      <c r="O49">
        <f>IF((SIN(Sheet1!$E$5)*SIN(Sheet1!$J28)+COS(Sheet1!$E$5)*COS(Sheet1!$J28)*COS( O$40))&gt;0,SIN(Sheet1!$E$5)*SIN(Sheet1!$J28)+COS(Sheet1!$E$5)*COS(Sheet1!$J28)*COS( O$40),0)</f>
        <v>0.21150599506126416</v>
      </c>
      <c r="P49">
        <f>IF((SIN(Sheet1!$E$5)*SIN(Sheet1!$J28)+COS(Sheet1!$E$5)*COS(Sheet1!$J28)*COS( P$40))&gt;0,SIN(Sheet1!$E$5)*SIN(Sheet1!$J28)+COS(Sheet1!$E$5)*COS(Sheet1!$J28)*COS( P$40),0)</f>
        <v>2.1245020977935132E-2</v>
      </c>
      <c r="Q49">
        <f>IF((SIN(Sheet1!$E$5)*SIN(Sheet1!$J28)+COS(Sheet1!$E$5)*COS(Sheet1!$J28)*COS( Q$40))&gt;0,SIN(Sheet1!$E$5)*SIN(Sheet1!$J28)+COS(Sheet1!$E$5)*COS(Sheet1!$J28)*COS( Q$40),0)</f>
        <v>0</v>
      </c>
      <c r="R49">
        <f>IF((SIN(Sheet1!$E$5)*SIN(Sheet1!$J28)+COS(Sheet1!$E$5)*COS(Sheet1!$J28)*COS( R$40))&gt;0,SIN(Sheet1!$E$5)*SIN(Sheet1!$J28)+COS(Sheet1!$E$5)*COS(Sheet1!$J28)*COS( R$40),0)</f>
        <v>0</v>
      </c>
      <c r="V49" s="37" t="s">
        <v>105</v>
      </c>
      <c r="W49">
        <f t="shared" ref="W49:AO49" si="173">W13-W31</f>
        <v>0</v>
      </c>
      <c r="X49">
        <f t="shared" si="173"/>
        <v>0</v>
      </c>
      <c r="Y49">
        <f t="shared" si="173"/>
        <v>69.057476588562849</v>
      </c>
      <c r="Z49">
        <f t="shared" si="173"/>
        <v>166.04943229020927</v>
      </c>
      <c r="AA49">
        <f t="shared" si="173"/>
        <v>273.06556097608427</v>
      </c>
      <c r="AB49">
        <f t="shared" si="173"/>
        <v>377.76903508666771</v>
      </c>
      <c r="AC49">
        <f t="shared" si="173"/>
        <v>466.13445149828584</v>
      </c>
      <c r="AD49">
        <f t="shared" si="173"/>
        <v>525.24981871953298</v>
      </c>
      <c r="AE49">
        <f t="shared" si="173"/>
        <v>546.04266692495185</v>
      </c>
      <c r="AF49">
        <f t="shared" si="173"/>
        <v>525.24981871953298</v>
      </c>
      <c r="AG49">
        <f t="shared" si="173"/>
        <v>466.13445149828584</v>
      </c>
      <c r="AH49">
        <f t="shared" si="173"/>
        <v>377.76903508666771</v>
      </c>
      <c r="AI49">
        <f t="shared" si="173"/>
        <v>273.06556097608427</v>
      </c>
      <c r="AJ49">
        <f t="shared" si="173"/>
        <v>166.04943229020927</v>
      </c>
      <c r="AK49">
        <f t="shared" si="173"/>
        <v>69.057476588562849</v>
      </c>
      <c r="AL49">
        <f t="shared" si="173"/>
        <v>0</v>
      </c>
      <c r="AM49">
        <f t="shared" si="173"/>
        <v>0</v>
      </c>
      <c r="AO49" s="32">
        <f t="shared" si="173"/>
        <v>4300.6942172436384</v>
      </c>
    </row>
    <row r="50" spans="1:41">
      <c r="A50" s="37" t="s">
        <v>106</v>
      </c>
      <c r="B50">
        <f>IF((SIN(Sheet1!$E$5)*SIN(Sheet1!$J29)+COS(Sheet1!$E$5)*COS(Sheet1!$J29)*COS( B$40))&gt;0,SIN(Sheet1!$E$5)*SIN(Sheet1!$J29)+COS(Sheet1!$E$5)*COS(Sheet1!$J29)*COS( B$40),0)</f>
        <v>0</v>
      </c>
      <c r="C50">
        <f>IF((SIN(Sheet1!$E$5)*SIN(Sheet1!$J29)+COS(Sheet1!$E$5)*COS(Sheet1!$J29)*COS( C$40))&gt;0,SIN(Sheet1!$E$5)*SIN(Sheet1!$J29)+COS(Sheet1!$E$5)*COS(Sheet1!$J29)*COS( C$40),0)</f>
        <v>0</v>
      </c>
      <c r="D50">
        <f>IF((SIN(Sheet1!$E$5)*SIN(Sheet1!$J29)+COS(Sheet1!$E$5)*COS(Sheet1!$J29)*COS( D$40))&gt;0,SIN(Sheet1!$E$5)*SIN(Sheet1!$J29)+COS(Sheet1!$E$5)*COS(Sheet1!$J29)*COS( D$40),0)</f>
        <v>1.9030365036929658E-2</v>
      </c>
      <c r="E50">
        <f>IF((SIN(Sheet1!$E$5)*SIN(Sheet1!$J29)+COS(Sheet1!$E$5)*COS(Sheet1!$J29)*COS( E$40))&gt;0,SIN(Sheet1!$E$5)*SIN(Sheet1!$J29)+COS(Sheet1!$E$5)*COS(Sheet1!$J29)*COS( E$40),0)</f>
        <v>0.20930983967411088</v>
      </c>
      <c r="F50">
        <f>IF((SIN(Sheet1!$E$5)*SIN(Sheet1!$J29)+COS(Sheet1!$E$5)*COS(Sheet1!$J29)*COS( F$40))&gt;0,SIN(Sheet1!$E$5)*SIN(Sheet1!$J29)+COS(Sheet1!$E$5)*COS(Sheet1!$J29)*COS( F$40),0)</f>
        <v>0.38662208256646796</v>
      </c>
      <c r="G50">
        <f>IF((SIN(Sheet1!$E$5)*SIN(Sheet1!$J29)+COS(Sheet1!$E$5)*COS(Sheet1!$J29)*COS( G$40))&gt;0,SIN(Sheet1!$E$5)*SIN(Sheet1!$J29)+COS(Sheet1!$E$5)*COS(Sheet1!$J29)*COS( G$40),0)</f>
        <v>0.53888355738322247</v>
      </c>
      <c r="H50">
        <f>IF((SIN(Sheet1!$E$5)*SIN(Sheet1!$J29)+COS(Sheet1!$E$5)*COS(Sheet1!$J29)*COS( H$40))&gt;0,SIN(Sheet1!$E$5)*SIN(Sheet1!$J29)+COS(Sheet1!$E$5)*COS(Sheet1!$J29)*COS( H$40),0)</f>
        <v>0.65571789623959698</v>
      </c>
      <c r="I50">
        <f>IF((SIN(Sheet1!$E$5)*SIN(Sheet1!$J29)+COS(Sheet1!$E$5)*COS(Sheet1!$J29)*COS( I$40))&gt;0,SIN(Sheet1!$E$5)*SIN(Sheet1!$J29)+COS(Sheet1!$E$5)*COS(Sheet1!$J29)*COS( I$40),0)</f>
        <v>0.72916303202040367</v>
      </c>
      <c r="J50">
        <f>IF((SIN(Sheet1!$E$5)*SIN(Sheet1!$J29)+COS(Sheet1!$E$5)*COS(Sheet1!$J29)*COS( J$40))&gt;0,SIN(Sheet1!$E$5)*SIN(Sheet1!$J29)+COS(Sheet1!$E$5)*COS(Sheet1!$J29)*COS( J$40),0)</f>
        <v>0.75421380009600614</v>
      </c>
      <c r="K50">
        <f>IF((SIN(Sheet1!$E$5)*SIN(Sheet1!$J29)+COS(Sheet1!$E$5)*COS(Sheet1!$J29)*COS( K$40))&gt;0,SIN(Sheet1!$E$5)*SIN(Sheet1!$J29)+COS(Sheet1!$E$5)*COS(Sheet1!$J29)*COS( K$40),0)</f>
        <v>0.72916303202040367</v>
      </c>
      <c r="L50">
        <f>IF((SIN(Sheet1!$E$5)*SIN(Sheet1!$J29)+COS(Sheet1!$E$5)*COS(Sheet1!$J29)*COS( L$40))&gt;0,SIN(Sheet1!$E$5)*SIN(Sheet1!$J29)+COS(Sheet1!$E$5)*COS(Sheet1!$J29)*COS( L$40),0)</f>
        <v>0.65571789623959698</v>
      </c>
      <c r="M50">
        <f>IF((SIN(Sheet1!$E$5)*SIN(Sheet1!$J29)+COS(Sheet1!$E$5)*COS(Sheet1!$J29)*COS( M$40))&gt;0,SIN(Sheet1!$E$5)*SIN(Sheet1!$J29)+COS(Sheet1!$E$5)*COS(Sheet1!$J29)*COS( M$40),0)</f>
        <v>0.53888355738322247</v>
      </c>
      <c r="N50">
        <f>IF((SIN(Sheet1!$E$5)*SIN(Sheet1!$J29)+COS(Sheet1!$E$5)*COS(Sheet1!$J29)*COS( N$40))&gt;0,SIN(Sheet1!$E$5)*SIN(Sheet1!$J29)+COS(Sheet1!$E$5)*COS(Sheet1!$J29)*COS( N$40),0)</f>
        <v>0.38662208256646796</v>
      </c>
      <c r="O50">
        <f>IF((SIN(Sheet1!$E$5)*SIN(Sheet1!$J29)+COS(Sheet1!$E$5)*COS(Sheet1!$J29)*COS( O$40))&gt;0,SIN(Sheet1!$E$5)*SIN(Sheet1!$J29)+COS(Sheet1!$E$5)*COS(Sheet1!$J29)*COS( O$40),0)</f>
        <v>0.20930983967411088</v>
      </c>
      <c r="P50">
        <f>IF((SIN(Sheet1!$E$5)*SIN(Sheet1!$J29)+COS(Sheet1!$E$5)*COS(Sheet1!$J29)*COS( P$40))&gt;0,SIN(Sheet1!$E$5)*SIN(Sheet1!$J29)+COS(Sheet1!$E$5)*COS(Sheet1!$J29)*COS( P$40),0)</f>
        <v>1.9030365036929658E-2</v>
      </c>
      <c r="Q50">
        <f>IF((SIN(Sheet1!$E$5)*SIN(Sheet1!$J29)+COS(Sheet1!$E$5)*COS(Sheet1!$J29)*COS( Q$40))&gt;0,SIN(Sheet1!$E$5)*SIN(Sheet1!$J29)+COS(Sheet1!$E$5)*COS(Sheet1!$J29)*COS( Q$40),0)</f>
        <v>0</v>
      </c>
      <c r="R50">
        <f>IF((SIN(Sheet1!$E$5)*SIN(Sheet1!$J29)+COS(Sheet1!$E$5)*COS(Sheet1!$J29)*COS( R$40))&gt;0,SIN(Sheet1!$E$5)*SIN(Sheet1!$J29)+COS(Sheet1!$E$5)*COS(Sheet1!$J29)*COS( R$40),0)</f>
        <v>0</v>
      </c>
      <c r="V50" s="37" t="s">
        <v>106</v>
      </c>
      <c r="W50">
        <f t="shared" ref="W50:AO50" si="174">W14-W32</f>
        <v>0</v>
      </c>
      <c r="X50">
        <f t="shared" si="174"/>
        <v>0</v>
      </c>
      <c r="Y50">
        <f t="shared" si="174"/>
        <v>9.5696991185167679</v>
      </c>
      <c r="Z50">
        <f t="shared" si="174"/>
        <v>85.086509970598613</v>
      </c>
      <c r="AA50">
        <f t="shared" si="174"/>
        <v>173.40514335162555</v>
      </c>
      <c r="AB50">
        <f t="shared" si="174"/>
        <v>263.06449029791992</v>
      </c>
      <c r="AC50">
        <f t="shared" si="174"/>
        <v>340.52003971682529</v>
      </c>
      <c r="AD50">
        <f t="shared" si="174"/>
        <v>393.05894914944781</v>
      </c>
      <c r="AE50">
        <f t="shared" si="174"/>
        <v>411.65843869040395</v>
      </c>
      <c r="AF50">
        <f t="shared" si="174"/>
        <v>393.05894914944781</v>
      </c>
      <c r="AG50">
        <f t="shared" si="174"/>
        <v>340.52003971682529</v>
      </c>
      <c r="AH50">
        <f t="shared" si="174"/>
        <v>263.06449029791992</v>
      </c>
      <c r="AI50">
        <f t="shared" si="174"/>
        <v>173.40514335162555</v>
      </c>
      <c r="AJ50">
        <f t="shared" si="174"/>
        <v>85.086509970598613</v>
      </c>
      <c r="AK50">
        <f t="shared" si="174"/>
        <v>9.5696991185167679</v>
      </c>
      <c r="AL50">
        <f t="shared" si="174"/>
        <v>0</v>
      </c>
      <c r="AM50">
        <f t="shared" si="174"/>
        <v>0</v>
      </c>
      <c r="AO50" s="32">
        <f t="shared" si="174"/>
        <v>2941.0681019002723</v>
      </c>
    </row>
    <row r="51" spans="1:41">
      <c r="A51" s="37" t="s">
        <v>107</v>
      </c>
      <c r="B51">
        <f>IF((SIN(Sheet1!$E$5)*SIN(Sheet1!$J30)+COS(Sheet1!$E$5)*COS(Sheet1!$J30)*COS( B$40))&gt;0,SIN(Sheet1!$E$5)*SIN(Sheet1!$J30)+COS(Sheet1!$E$5)*COS(Sheet1!$J30)*COS( B$40),0)</f>
        <v>0</v>
      </c>
      <c r="C51">
        <f>IF((SIN(Sheet1!$E$5)*SIN(Sheet1!$J30)+COS(Sheet1!$E$5)*COS(Sheet1!$J30)*COS( C$40))&gt;0,SIN(Sheet1!$E$5)*SIN(Sheet1!$J30)+COS(Sheet1!$E$5)*COS(Sheet1!$J30)*COS( C$40),0)</f>
        <v>0</v>
      </c>
      <c r="D51">
        <f>IF((SIN(Sheet1!$E$5)*SIN(Sheet1!$J30)+COS(Sheet1!$E$5)*COS(Sheet1!$J30)*COS( D$40))&gt;0,SIN(Sheet1!$E$5)*SIN(Sheet1!$J30)+COS(Sheet1!$E$5)*COS(Sheet1!$J30)*COS( D$40),0)</f>
        <v>1.6737294347851261E-2</v>
      </c>
      <c r="E51">
        <f>IF((SIN(Sheet1!$E$5)*SIN(Sheet1!$J30)+COS(Sheet1!$E$5)*COS(Sheet1!$J30)*COS( E$40))&gt;0,SIN(Sheet1!$E$5)*SIN(Sheet1!$J30)+COS(Sheet1!$E$5)*COS(Sheet1!$J30)*COS( E$40),0)</f>
        <v>0.20703377905860554</v>
      </c>
      <c r="F51">
        <f>IF((SIN(Sheet1!$E$5)*SIN(Sheet1!$J30)+COS(Sheet1!$E$5)*COS(Sheet1!$J30)*COS( F$40))&gt;0,SIN(Sheet1!$E$5)*SIN(Sheet1!$J30)+COS(Sheet1!$E$5)*COS(Sheet1!$J30)*COS( F$40),0)</f>
        <v>0.38436187281613216</v>
      </c>
      <c r="G51">
        <f>IF((SIN(Sheet1!$E$5)*SIN(Sheet1!$J30)+COS(Sheet1!$E$5)*COS(Sheet1!$J30)*COS( G$40))&gt;0,SIN(Sheet1!$E$5)*SIN(Sheet1!$J30)+COS(Sheet1!$E$5)*COS(Sheet1!$J30)*COS( G$40),0)</f>
        <v>0.53663695907938613</v>
      </c>
      <c r="H51">
        <f>IF((SIN(Sheet1!$E$5)*SIN(Sheet1!$J30)+COS(Sheet1!$E$5)*COS(Sheet1!$J30)*COS( H$40))&gt;0,SIN(Sheet1!$E$5)*SIN(Sheet1!$J30)+COS(Sheet1!$E$5)*COS(Sheet1!$J30)*COS( H$40),0)</f>
        <v>0.65348174236600531</v>
      </c>
      <c r="I51">
        <f>IF((SIN(Sheet1!$E$5)*SIN(Sheet1!$J30)+COS(Sheet1!$E$5)*COS(Sheet1!$J30)*COS( I$40))&gt;0,SIN(Sheet1!$E$5)*SIN(Sheet1!$J30)+COS(Sheet1!$E$5)*COS(Sheet1!$J30)*COS( I$40),0)</f>
        <v>0.72693344379014047</v>
      </c>
      <c r="J51">
        <f>IF((SIN(Sheet1!$E$5)*SIN(Sheet1!$J30)+COS(Sheet1!$E$5)*COS(Sheet1!$J30)*COS( J$40))&gt;0,SIN(Sheet1!$E$5)*SIN(Sheet1!$J30)+COS(Sheet1!$E$5)*COS(Sheet1!$J30)*COS( J$40),0)</f>
        <v>0.75198645128441299</v>
      </c>
      <c r="K51">
        <f>IF((SIN(Sheet1!$E$5)*SIN(Sheet1!$J30)+COS(Sheet1!$E$5)*COS(Sheet1!$J30)*COS( K$40))&gt;0,SIN(Sheet1!$E$5)*SIN(Sheet1!$J30)+COS(Sheet1!$E$5)*COS(Sheet1!$J30)*COS( K$40),0)</f>
        <v>0.72693344379014047</v>
      </c>
      <c r="L51">
        <f>IF((SIN(Sheet1!$E$5)*SIN(Sheet1!$J30)+COS(Sheet1!$E$5)*COS(Sheet1!$J30)*COS( L$40))&gt;0,SIN(Sheet1!$E$5)*SIN(Sheet1!$J30)+COS(Sheet1!$E$5)*COS(Sheet1!$J30)*COS( L$40),0)</f>
        <v>0.65348174236600531</v>
      </c>
      <c r="M51">
        <f>IF((SIN(Sheet1!$E$5)*SIN(Sheet1!$J30)+COS(Sheet1!$E$5)*COS(Sheet1!$J30)*COS( M$40))&gt;0,SIN(Sheet1!$E$5)*SIN(Sheet1!$J30)+COS(Sheet1!$E$5)*COS(Sheet1!$J30)*COS( M$40),0)</f>
        <v>0.53663695907938613</v>
      </c>
      <c r="N51">
        <f>IF((SIN(Sheet1!$E$5)*SIN(Sheet1!$J30)+COS(Sheet1!$E$5)*COS(Sheet1!$J30)*COS( N$40))&gt;0,SIN(Sheet1!$E$5)*SIN(Sheet1!$J30)+COS(Sheet1!$E$5)*COS(Sheet1!$J30)*COS( N$40),0)</f>
        <v>0.38436187281613216</v>
      </c>
      <c r="O51">
        <f>IF((SIN(Sheet1!$E$5)*SIN(Sheet1!$J30)+COS(Sheet1!$E$5)*COS(Sheet1!$J30)*COS( O$40))&gt;0,SIN(Sheet1!$E$5)*SIN(Sheet1!$J30)+COS(Sheet1!$E$5)*COS(Sheet1!$J30)*COS( O$40),0)</f>
        <v>0.20703377905860554</v>
      </c>
      <c r="P51">
        <f>IF((SIN(Sheet1!$E$5)*SIN(Sheet1!$J30)+COS(Sheet1!$E$5)*COS(Sheet1!$J30)*COS( P$40))&gt;0,SIN(Sheet1!$E$5)*SIN(Sheet1!$J30)+COS(Sheet1!$E$5)*COS(Sheet1!$J30)*COS( P$40),0)</f>
        <v>1.6737294347851261E-2</v>
      </c>
      <c r="Q51">
        <f>IF((SIN(Sheet1!$E$5)*SIN(Sheet1!$J30)+COS(Sheet1!$E$5)*COS(Sheet1!$J30)*COS( Q$40))&gt;0,SIN(Sheet1!$E$5)*SIN(Sheet1!$J30)+COS(Sheet1!$E$5)*COS(Sheet1!$J30)*COS( Q$40),0)</f>
        <v>0</v>
      </c>
      <c r="R51">
        <f>IF((SIN(Sheet1!$E$5)*SIN(Sheet1!$J30)+COS(Sheet1!$E$5)*COS(Sheet1!$J30)*COS( R$40))&gt;0,SIN(Sheet1!$E$5)*SIN(Sheet1!$J30)+COS(Sheet1!$E$5)*COS(Sheet1!$J30)*COS( R$40),0)</f>
        <v>0</v>
      </c>
      <c r="V51" s="37" t="s">
        <v>107</v>
      </c>
      <c r="W51">
        <f t="shared" ref="W51:AO51" si="175">W15-W33</f>
        <v>0</v>
      </c>
      <c r="X51">
        <f t="shared" si="175"/>
        <v>0</v>
      </c>
      <c r="Y51">
        <f t="shared" si="175"/>
        <v>0</v>
      </c>
      <c r="Z51">
        <f t="shared" si="175"/>
        <v>26.737751460760983</v>
      </c>
      <c r="AA51">
        <f t="shared" si="175"/>
        <v>103.26674915715147</v>
      </c>
      <c r="AB51">
        <f t="shared" si="175"/>
        <v>185.26744401139575</v>
      </c>
      <c r="AC51">
        <f t="shared" si="175"/>
        <v>258.39088595324995</v>
      </c>
      <c r="AD51">
        <f t="shared" si="175"/>
        <v>308.89309502809527</v>
      </c>
      <c r="AE51">
        <f t="shared" si="175"/>
        <v>326.91912365126734</v>
      </c>
      <c r="AF51">
        <f t="shared" si="175"/>
        <v>308.89309502809527</v>
      </c>
      <c r="AG51">
        <f t="shared" si="175"/>
        <v>258.39088595324995</v>
      </c>
      <c r="AH51">
        <f t="shared" si="175"/>
        <v>185.26744401139575</v>
      </c>
      <c r="AI51">
        <f t="shared" si="175"/>
        <v>103.26674915715147</v>
      </c>
      <c r="AJ51">
        <f t="shared" si="175"/>
        <v>26.737751460760983</v>
      </c>
      <c r="AK51">
        <f t="shared" si="175"/>
        <v>0</v>
      </c>
      <c r="AL51">
        <f t="shared" si="175"/>
        <v>0</v>
      </c>
      <c r="AM51">
        <f t="shared" si="175"/>
        <v>0</v>
      </c>
      <c r="AO51" s="32">
        <f t="shared" si="175"/>
        <v>2092.030974872574</v>
      </c>
    </row>
    <row r="52" spans="1:41">
      <c r="A52" s="37" t="s">
        <v>108</v>
      </c>
      <c r="B52">
        <f>IF((SIN(Sheet1!$E$5)*SIN(Sheet1!$J31)+COS(Sheet1!$E$5)*COS(Sheet1!$J31)*COS( B$40))&gt;0,SIN(Sheet1!$E$5)*SIN(Sheet1!$J31)+COS(Sheet1!$E$5)*COS(Sheet1!$J31)*COS( B$40),0)</f>
        <v>0</v>
      </c>
      <c r="C52">
        <f>IF((SIN(Sheet1!$E$5)*SIN(Sheet1!$J31)+COS(Sheet1!$E$5)*COS(Sheet1!$J31)*COS( C$40))&gt;0,SIN(Sheet1!$E$5)*SIN(Sheet1!$J31)+COS(Sheet1!$E$5)*COS(Sheet1!$J31)*COS( C$40),0)</f>
        <v>0</v>
      </c>
      <c r="D52">
        <f>IF((SIN(Sheet1!$E$5)*SIN(Sheet1!$J31)+COS(Sheet1!$E$5)*COS(Sheet1!$J31)*COS( D$40))&gt;0,SIN(Sheet1!$E$5)*SIN(Sheet1!$J31)+COS(Sheet1!$E$5)*COS(Sheet1!$J31)*COS( D$40),0)</f>
        <v>1.478916426607212E-2</v>
      </c>
      <c r="E52">
        <f>IF((SIN(Sheet1!$E$5)*SIN(Sheet1!$J31)+COS(Sheet1!$E$5)*COS(Sheet1!$J31)*COS( E$40))&gt;0,SIN(Sheet1!$E$5)*SIN(Sheet1!$J31)+COS(Sheet1!$E$5)*COS(Sheet1!$J31)*COS( E$40),0)</f>
        <v>0.2050983856916524</v>
      </c>
      <c r="F52">
        <f>IF((SIN(Sheet1!$E$5)*SIN(Sheet1!$J31)+COS(Sheet1!$E$5)*COS(Sheet1!$J31)*COS( F$40))&gt;0,SIN(Sheet1!$E$5)*SIN(Sheet1!$J31)+COS(Sheet1!$E$5)*COS(Sheet1!$J31)*COS( F$40),0)</f>
        <v>0.38243834817793804</v>
      </c>
      <c r="G52">
        <f>IF((SIN(Sheet1!$E$5)*SIN(Sheet1!$J31)+COS(Sheet1!$E$5)*COS(Sheet1!$J31)*COS( G$40))&gt;0,SIN(Sheet1!$E$5)*SIN(Sheet1!$J31)+COS(Sheet1!$E$5)*COS(Sheet1!$J31)*COS( G$40),0)</f>
        <v>0.53472362634963311</v>
      </c>
      <c r="H52">
        <f>IF((SIN(Sheet1!$E$5)*SIN(Sheet1!$J31)+COS(Sheet1!$E$5)*COS(Sheet1!$J31)*COS( H$40))&gt;0,SIN(Sheet1!$E$5)*SIN(Sheet1!$J31)+COS(Sheet1!$E$5)*COS(Sheet1!$J31)*COS( H$40),0)</f>
        <v>0.6515762301626582</v>
      </c>
      <c r="I52">
        <f>IF((SIN(Sheet1!$E$5)*SIN(Sheet1!$J31)+COS(Sheet1!$E$5)*COS(Sheet1!$J31)*COS( I$40))&gt;0,SIN(Sheet1!$E$5)*SIN(Sheet1!$J31)+COS(Sheet1!$E$5)*COS(Sheet1!$J31)*COS( I$40),0)</f>
        <v>0.72503284777521348</v>
      </c>
      <c r="J52">
        <f>IF((SIN(Sheet1!$E$5)*SIN(Sheet1!$J31)+COS(Sheet1!$E$5)*COS(Sheet1!$J31)*COS( J$40))&gt;0,SIN(Sheet1!$E$5)*SIN(Sheet1!$J31)+COS(Sheet1!$E$5)*COS(Sheet1!$J31)*COS( J$40),0)</f>
        <v>0.75008753208980394</v>
      </c>
      <c r="K52">
        <f>IF((SIN(Sheet1!$E$5)*SIN(Sheet1!$J31)+COS(Sheet1!$E$5)*COS(Sheet1!$J31)*COS( K$40))&gt;0,SIN(Sheet1!$E$5)*SIN(Sheet1!$J31)+COS(Sheet1!$E$5)*COS(Sheet1!$J31)*COS( K$40),0)</f>
        <v>0.72503284777521348</v>
      </c>
      <c r="L52">
        <f>IF((SIN(Sheet1!$E$5)*SIN(Sheet1!$J31)+COS(Sheet1!$E$5)*COS(Sheet1!$J31)*COS( L$40))&gt;0,SIN(Sheet1!$E$5)*SIN(Sheet1!$J31)+COS(Sheet1!$E$5)*COS(Sheet1!$J31)*COS( L$40),0)</f>
        <v>0.6515762301626582</v>
      </c>
      <c r="M52">
        <f>IF((SIN(Sheet1!$E$5)*SIN(Sheet1!$J31)+COS(Sheet1!$E$5)*COS(Sheet1!$J31)*COS( M$40))&gt;0,SIN(Sheet1!$E$5)*SIN(Sheet1!$J31)+COS(Sheet1!$E$5)*COS(Sheet1!$J31)*COS( M$40),0)</f>
        <v>0.53472362634963311</v>
      </c>
      <c r="N52">
        <f>IF((SIN(Sheet1!$E$5)*SIN(Sheet1!$J31)+COS(Sheet1!$E$5)*COS(Sheet1!$J31)*COS( N$40))&gt;0,SIN(Sheet1!$E$5)*SIN(Sheet1!$J31)+COS(Sheet1!$E$5)*COS(Sheet1!$J31)*COS( N$40),0)</f>
        <v>0.38243834817793804</v>
      </c>
      <c r="O52">
        <f>IF((SIN(Sheet1!$E$5)*SIN(Sheet1!$J31)+COS(Sheet1!$E$5)*COS(Sheet1!$J31)*COS( O$40))&gt;0,SIN(Sheet1!$E$5)*SIN(Sheet1!$J31)+COS(Sheet1!$E$5)*COS(Sheet1!$J31)*COS( O$40),0)</f>
        <v>0.2050983856916524</v>
      </c>
      <c r="P52">
        <f>IF((SIN(Sheet1!$E$5)*SIN(Sheet1!$J31)+COS(Sheet1!$E$5)*COS(Sheet1!$J31)*COS( P$40))&gt;0,SIN(Sheet1!$E$5)*SIN(Sheet1!$J31)+COS(Sheet1!$E$5)*COS(Sheet1!$J31)*COS( P$40),0)</f>
        <v>1.478916426607212E-2</v>
      </c>
      <c r="Q52">
        <f>IF((SIN(Sheet1!$E$5)*SIN(Sheet1!$J31)+COS(Sheet1!$E$5)*COS(Sheet1!$J31)*COS( Q$40))&gt;0,SIN(Sheet1!$E$5)*SIN(Sheet1!$J31)+COS(Sheet1!$E$5)*COS(Sheet1!$J31)*COS( Q$40),0)</f>
        <v>0</v>
      </c>
      <c r="R52">
        <f>IF((SIN(Sheet1!$E$5)*SIN(Sheet1!$J31)+COS(Sheet1!$E$5)*COS(Sheet1!$J31)*COS( R$40))&gt;0,SIN(Sheet1!$E$5)*SIN(Sheet1!$J31)+COS(Sheet1!$E$5)*COS(Sheet1!$J31)*COS( R$40),0)</f>
        <v>0</v>
      </c>
      <c r="V52" s="37" t="s">
        <v>108</v>
      </c>
      <c r="W52">
        <f t="shared" ref="W52:AO52" si="176">W16-W34</f>
        <v>0</v>
      </c>
      <c r="X52">
        <f t="shared" si="176"/>
        <v>0</v>
      </c>
      <c r="Y52">
        <f t="shared" si="176"/>
        <v>0</v>
      </c>
      <c r="Z52">
        <f t="shared" si="176"/>
        <v>0</v>
      </c>
      <c r="AA52">
        <f t="shared" si="176"/>
        <v>38.204012638987301</v>
      </c>
      <c r="AB52">
        <f t="shared" si="176"/>
        <v>92.823913585320014</v>
      </c>
      <c r="AC52">
        <f t="shared" si="176"/>
        <v>143.27439472734079</v>
      </c>
      <c r="AD52">
        <f t="shared" si="176"/>
        <v>178.78459873977314</v>
      </c>
      <c r="AE52">
        <f t="shared" si="176"/>
        <v>191.56662536459442</v>
      </c>
      <c r="AF52">
        <f t="shared" si="176"/>
        <v>178.78459873977314</v>
      </c>
      <c r="AG52">
        <f t="shared" si="176"/>
        <v>143.27439472734079</v>
      </c>
      <c r="AH52">
        <f t="shared" si="176"/>
        <v>92.823913585320014</v>
      </c>
      <c r="AI52">
        <f t="shared" si="176"/>
        <v>38.204012638987301</v>
      </c>
      <c r="AJ52">
        <f t="shared" si="176"/>
        <v>0</v>
      </c>
      <c r="AK52">
        <f t="shared" si="176"/>
        <v>0</v>
      </c>
      <c r="AL52">
        <f t="shared" si="176"/>
        <v>0</v>
      </c>
      <c r="AM52">
        <f t="shared" si="176"/>
        <v>0</v>
      </c>
      <c r="AO52" s="32">
        <f t="shared" si="176"/>
        <v>1097.7404647474368</v>
      </c>
    </row>
    <row r="53" spans="1:41">
      <c r="A53" s="37" t="s">
        <v>109</v>
      </c>
      <c r="B53">
        <f>IF((SIN(Sheet1!$E$5)*SIN(Sheet1!$J32)+COS(Sheet1!$E$5)*COS(Sheet1!$J32)*COS( B$40))&gt;0,SIN(Sheet1!$E$5)*SIN(Sheet1!$J32)+COS(Sheet1!$E$5)*COS(Sheet1!$J32)*COS( B$40),0)</f>
        <v>0</v>
      </c>
      <c r="C53">
        <f>IF((SIN(Sheet1!$E$5)*SIN(Sheet1!$J32)+COS(Sheet1!$E$5)*COS(Sheet1!$J32)*COS( C$40))&gt;0,SIN(Sheet1!$E$5)*SIN(Sheet1!$J32)+COS(Sheet1!$E$5)*COS(Sheet1!$J32)*COS( C$40),0)</f>
        <v>0</v>
      </c>
      <c r="D53">
        <f>IF((SIN(Sheet1!$E$5)*SIN(Sheet1!$J32)+COS(Sheet1!$E$5)*COS(Sheet1!$J32)*COS( D$40))&gt;0,SIN(Sheet1!$E$5)*SIN(Sheet1!$J32)+COS(Sheet1!$E$5)*COS(Sheet1!$J32)*COS( D$40),0)</f>
        <v>1.3808171899120779E-2</v>
      </c>
      <c r="E53">
        <f>IF((SIN(Sheet1!$E$5)*SIN(Sheet1!$J32)+COS(Sheet1!$E$5)*COS(Sheet1!$J32)*COS( E$40))&gt;0,SIN(Sheet1!$E$5)*SIN(Sheet1!$J32)+COS(Sheet1!$E$5)*COS(Sheet1!$J32)*COS( E$40),0)</f>
        <v>0.20412321079696655</v>
      </c>
      <c r="F53">
        <f>IF((SIN(Sheet1!$E$5)*SIN(Sheet1!$J32)+COS(Sheet1!$E$5)*COS(Sheet1!$J32)*COS( F$40))&gt;0,SIN(Sheet1!$E$5)*SIN(Sheet1!$J32)+COS(Sheet1!$E$5)*COS(Sheet1!$J32)*COS( F$40),0)</f>
        <v>0.38146859430439661</v>
      </c>
      <c r="G53">
        <f>IF((SIN(Sheet1!$E$5)*SIN(Sheet1!$J32)+COS(Sheet1!$E$5)*COS(Sheet1!$J32)*COS( G$40))&gt;0,SIN(Sheet1!$E$5)*SIN(Sheet1!$J32)+COS(Sheet1!$E$5)*COS(Sheet1!$J32)*COS( G$40),0)</f>
        <v>0.53375852761248277</v>
      </c>
      <c r="H53">
        <f>IF((SIN(Sheet1!$E$5)*SIN(Sheet1!$J32)+COS(Sheet1!$E$5)*COS(Sheet1!$J32)*COS( H$40))&gt;0,SIN(Sheet1!$E$5)*SIN(Sheet1!$J32)+COS(Sheet1!$E$5)*COS(Sheet1!$J32)*COS( H$40),0)</f>
        <v>0.65061470343729333</v>
      </c>
      <c r="I53">
        <f>IF((SIN(Sheet1!$E$5)*SIN(Sheet1!$J32)+COS(Sheet1!$E$5)*COS(Sheet1!$J32)*COS( I$40))&gt;0,SIN(Sheet1!$E$5)*SIN(Sheet1!$J32)+COS(Sheet1!$E$5)*COS(Sheet1!$J32)*COS( I$40),0)</f>
        <v>0.72407356651032861</v>
      </c>
      <c r="J53">
        <f>IF((SIN(Sheet1!$E$5)*SIN(Sheet1!$J32)+COS(Sheet1!$E$5)*COS(Sheet1!$J32)*COS( J$40))&gt;0,SIN(Sheet1!$E$5)*SIN(Sheet1!$J32)+COS(Sheet1!$E$5)*COS(Sheet1!$J32)*COS( J$40),0)</f>
        <v>0.74912901670967236</v>
      </c>
      <c r="K53">
        <f>IF((SIN(Sheet1!$E$5)*SIN(Sheet1!$J32)+COS(Sheet1!$E$5)*COS(Sheet1!$J32)*COS( K$40))&gt;0,SIN(Sheet1!$E$5)*SIN(Sheet1!$J32)+COS(Sheet1!$E$5)*COS(Sheet1!$J32)*COS( K$40),0)</f>
        <v>0.72407356651032861</v>
      </c>
      <c r="L53">
        <f>IF((SIN(Sheet1!$E$5)*SIN(Sheet1!$J32)+COS(Sheet1!$E$5)*COS(Sheet1!$J32)*COS( L$40))&gt;0,SIN(Sheet1!$E$5)*SIN(Sheet1!$J32)+COS(Sheet1!$E$5)*COS(Sheet1!$J32)*COS( L$40),0)</f>
        <v>0.65061470343729333</v>
      </c>
      <c r="M53">
        <f>IF((SIN(Sheet1!$E$5)*SIN(Sheet1!$J32)+COS(Sheet1!$E$5)*COS(Sheet1!$J32)*COS( M$40))&gt;0,SIN(Sheet1!$E$5)*SIN(Sheet1!$J32)+COS(Sheet1!$E$5)*COS(Sheet1!$J32)*COS( M$40),0)</f>
        <v>0.53375852761248277</v>
      </c>
      <c r="N53">
        <f>IF((SIN(Sheet1!$E$5)*SIN(Sheet1!$J32)+COS(Sheet1!$E$5)*COS(Sheet1!$J32)*COS( N$40))&gt;0,SIN(Sheet1!$E$5)*SIN(Sheet1!$J32)+COS(Sheet1!$E$5)*COS(Sheet1!$J32)*COS( N$40),0)</f>
        <v>0.38146859430439661</v>
      </c>
      <c r="O53">
        <f>IF((SIN(Sheet1!$E$5)*SIN(Sheet1!$J32)+COS(Sheet1!$E$5)*COS(Sheet1!$J32)*COS( O$40))&gt;0,SIN(Sheet1!$E$5)*SIN(Sheet1!$J32)+COS(Sheet1!$E$5)*COS(Sheet1!$J32)*COS( O$40),0)</f>
        <v>0.20412321079696655</v>
      </c>
      <c r="P53">
        <f>IF((SIN(Sheet1!$E$5)*SIN(Sheet1!$J32)+COS(Sheet1!$E$5)*COS(Sheet1!$J32)*COS( P$40))&gt;0,SIN(Sheet1!$E$5)*SIN(Sheet1!$J32)+COS(Sheet1!$E$5)*COS(Sheet1!$J32)*COS( P$40),0)</f>
        <v>1.3808171899120779E-2</v>
      </c>
      <c r="Q53">
        <f>IF((SIN(Sheet1!$E$5)*SIN(Sheet1!$J32)+COS(Sheet1!$E$5)*COS(Sheet1!$J32)*COS( Q$40))&gt;0,SIN(Sheet1!$E$5)*SIN(Sheet1!$J32)+COS(Sheet1!$E$5)*COS(Sheet1!$J32)*COS( Q$40),0)</f>
        <v>0</v>
      </c>
      <c r="R53">
        <f>IF((SIN(Sheet1!$E$5)*SIN(Sheet1!$J32)+COS(Sheet1!$E$5)*COS(Sheet1!$J32)*COS( R$40))&gt;0,SIN(Sheet1!$E$5)*SIN(Sheet1!$J32)+COS(Sheet1!$E$5)*COS(Sheet1!$J32)*COS( R$40),0)</f>
        <v>0</v>
      </c>
      <c r="V53" s="37" t="s">
        <v>109</v>
      </c>
      <c r="W53">
        <f t="shared" ref="W53:AO53" si="177">W17-W35</f>
        <v>0</v>
      </c>
      <c r="X53">
        <f t="shared" si="177"/>
        <v>0</v>
      </c>
      <c r="Y53">
        <f t="shared" si="177"/>
        <v>0</v>
      </c>
      <c r="Z53">
        <f t="shared" si="177"/>
        <v>0</v>
      </c>
      <c r="AA53">
        <f t="shared" si="177"/>
        <v>17.297652146677283</v>
      </c>
      <c r="AB53">
        <f t="shared" si="177"/>
        <v>58.733663997084818</v>
      </c>
      <c r="AC53">
        <f t="shared" si="177"/>
        <v>97.836808080764243</v>
      </c>
      <c r="AD53">
        <f t="shared" si="177"/>
        <v>125.66659853453132</v>
      </c>
      <c r="AE53">
        <f t="shared" si="177"/>
        <v>135.73237094897354</v>
      </c>
      <c r="AF53">
        <f t="shared" si="177"/>
        <v>125.66659853453132</v>
      </c>
      <c r="AG53">
        <f t="shared" si="177"/>
        <v>97.836808080764243</v>
      </c>
      <c r="AH53">
        <f t="shared" si="177"/>
        <v>58.733663997084818</v>
      </c>
      <c r="AI53">
        <f t="shared" si="177"/>
        <v>17.297652146677283</v>
      </c>
      <c r="AJ53">
        <f t="shared" si="177"/>
        <v>0</v>
      </c>
      <c r="AK53">
        <f t="shared" si="177"/>
        <v>0</v>
      </c>
      <c r="AL53">
        <f t="shared" si="177"/>
        <v>0</v>
      </c>
      <c r="AM53">
        <f t="shared" si="177"/>
        <v>-31.11398745636189</v>
      </c>
      <c r="AO53" s="32">
        <f t="shared" si="177"/>
        <v>703.68782901072677</v>
      </c>
    </row>
    <row r="58" spans="1:41">
      <c r="A58" s="57" t="s">
        <v>86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</row>
    <row r="59" spans="1:41">
      <c r="A59" s="31" t="s">
        <v>96</v>
      </c>
      <c r="B59" s="29">
        <v>4</v>
      </c>
      <c r="C59" s="29">
        <v>5</v>
      </c>
      <c r="D59" s="29">
        <v>6</v>
      </c>
      <c r="E59" s="29">
        <v>7</v>
      </c>
      <c r="F59" s="29">
        <v>8</v>
      </c>
      <c r="G59" s="29">
        <v>9</v>
      </c>
      <c r="H59" s="29">
        <v>10</v>
      </c>
      <c r="I59" s="29">
        <v>11</v>
      </c>
      <c r="J59" s="29">
        <v>12</v>
      </c>
      <c r="K59" s="29">
        <v>13</v>
      </c>
      <c r="L59" s="29">
        <v>14</v>
      </c>
      <c r="M59" s="29">
        <v>15</v>
      </c>
      <c r="N59" s="29">
        <v>16</v>
      </c>
      <c r="O59" s="29">
        <v>17</v>
      </c>
      <c r="P59" s="29">
        <v>18</v>
      </c>
      <c r="Q59" s="29">
        <v>19</v>
      </c>
      <c r="R59" s="29">
        <v>20</v>
      </c>
      <c r="S59" s="29"/>
      <c r="T59" s="29"/>
    </row>
    <row r="60" spans="1:41">
      <c r="A60" s="28" t="s">
        <v>94</v>
      </c>
      <c r="B60" s="29">
        <f t="shared" ref="B60:R60" si="178">(B59-12)*15</f>
        <v>-120</v>
      </c>
      <c r="C60" s="29">
        <f t="shared" si="178"/>
        <v>-105</v>
      </c>
      <c r="D60" s="29">
        <f t="shared" si="178"/>
        <v>-90</v>
      </c>
      <c r="E60" s="29">
        <f t="shared" si="178"/>
        <v>-75</v>
      </c>
      <c r="F60" s="29">
        <f t="shared" si="178"/>
        <v>-60</v>
      </c>
      <c r="G60" s="29">
        <f t="shared" si="178"/>
        <v>-45</v>
      </c>
      <c r="H60" s="29">
        <f t="shared" si="178"/>
        <v>-30</v>
      </c>
      <c r="I60" s="29">
        <f t="shared" si="178"/>
        <v>-15</v>
      </c>
      <c r="J60" s="29">
        <f t="shared" si="178"/>
        <v>0</v>
      </c>
      <c r="K60" s="29">
        <f t="shared" si="178"/>
        <v>15</v>
      </c>
      <c r="L60" s="29">
        <f t="shared" si="178"/>
        <v>30</v>
      </c>
      <c r="M60" s="29">
        <f t="shared" si="178"/>
        <v>45</v>
      </c>
      <c r="N60" s="29">
        <f t="shared" si="178"/>
        <v>60</v>
      </c>
      <c r="O60" s="29">
        <f t="shared" si="178"/>
        <v>75</v>
      </c>
      <c r="P60" s="29">
        <f t="shared" si="178"/>
        <v>90</v>
      </c>
      <c r="Q60" s="29">
        <f t="shared" si="178"/>
        <v>105</v>
      </c>
      <c r="R60" s="29">
        <f t="shared" si="178"/>
        <v>120</v>
      </c>
      <c r="S60" s="29"/>
      <c r="T60" s="29"/>
    </row>
    <row r="61" spans="1:41">
      <c r="A61" s="28" t="s">
        <v>95</v>
      </c>
      <c r="B61" s="29">
        <f t="shared" ref="B61:R61" si="179">RADIANS(B60)</f>
        <v>-2.0943951023931953</v>
      </c>
      <c r="C61" s="29">
        <f t="shared" si="179"/>
        <v>-1.8325957145940461</v>
      </c>
      <c r="D61" s="29">
        <f t="shared" si="179"/>
        <v>-1.5707963267948966</v>
      </c>
      <c r="E61" s="29">
        <f t="shared" si="179"/>
        <v>-1.3089969389957472</v>
      </c>
      <c r="F61" s="29">
        <f t="shared" si="179"/>
        <v>-1.0471975511965976</v>
      </c>
      <c r="G61" s="29">
        <f t="shared" si="179"/>
        <v>-0.78539816339744828</v>
      </c>
      <c r="H61" s="29">
        <f t="shared" si="179"/>
        <v>-0.52359877559829882</v>
      </c>
      <c r="I61" s="29">
        <f t="shared" si="179"/>
        <v>-0.26179938779914941</v>
      </c>
      <c r="J61" s="29">
        <f t="shared" si="179"/>
        <v>0</v>
      </c>
      <c r="K61" s="29">
        <f t="shared" si="179"/>
        <v>0.26179938779914941</v>
      </c>
      <c r="L61" s="29">
        <f t="shared" si="179"/>
        <v>0.52359877559829882</v>
      </c>
      <c r="M61" s="29">
        <f t="shared" si="179"/>
        <v>0.78539816339744828</v>
      </c>
      <c r="N61" s="29">
        <f t="shared" si="179"/>
        <v>1.0471975511965976</v>
      </c>
      <c r="O61" s="29">
        <f t="shared" si="179"/>
        <v>1.3089969389957472</v>
      </c>
      <c r="P61" s="29">
        <f t="shared" si="179"/>
        <v>1.5707963267948966</v>
      </c>
      <c r="Q61" s="29">
        <f t="shared" si="179"/>
        <v>1.8325957145940461</v>
      </c>
      <c r="R61" s="29">
        <f t="shared" si="179"/>
        <v>2.0943951023931953</v>
      </c>
      <c r="S61" s="29"/>
      <c r="T61" s="29"/>
    </row>
    <row r="62" spans="1:41">
      <c r="A62" s="30"/>
    </row>
    <row r="63" spans="1:41">
      <c r="A63" s="37" t="s">
        <v>98</v>
      </c>
      <c r="B63">
        <f>IF((COS(B$61)*(COS(Sheet1!$J21)*(COS(Sheet1!$E$5)*COS(Sheet3!$C$96)+COS(Sheet3!$C$95)*SIN(Sheet1!$E$5)*SIN(Sheet3!$C$96)))+SIN(Sheet3!B$61)*COS(Sheet1!$J21)*SIN(Sheet3!$C$95)*SIN(Sheet3!$C$96)+SIN(Sheet1!$J21)*(SIN(Sheet1!$E$5)*COS(Sheet3!$C$96)-COS(Sheet1!$E$5)*SIN(Sheet3!$C$96)*COS(Sheet3!$C$95)))&gt;0,COS(B$61)*(COS(Sheet1!$J21)*(COS(Sheet1!$E$5)*COS(Sheet3!$C$96)+COS(Sheet3!$C$95)*SIN(Sheet1!$E$5)*SIN(Sheet3!$C$96)))+SIN(Sheet3!B$61)*COS(Sheet1!$J21)*SIN(Sheet3!$C$95)*SIN(Sheet3!$C$96)+SIN(Sheet1!$J21)*(SIN(Sheet1!$E$5)*COS(Sheet3!$C$96)-COS(Sheet1!$E$5)*SIN(Sheet3!$C$96)*COS(Sheet3!$C$95)),0)</f>
        <v>0</v>
      </c>
      <c r="C63">
        <f>IF((COS(C$61)*(COS(Sheet1!$J21)*(COS(Sheet1!$E$5)*COS(Sheet3!$C$96)+COS(Sheet3!$C$95)*SIN(Sheet1!$E$5)*SIN(Sheet3!$C$96)))+SIN(Sheet3!C$61)*COS(Sheet1!$J21)*SIN(Sheet3!$C$95)*SIN(Sheet3!$C$96)+SIN(Sheet1!$J21)*(SIN(Sheet1!$E$5)*COS(Sheet3!$C$96)-COS(Sheet1!$E$5)*SIN(Sheet3!$C$96)*COS(Sheet3!$C$95)))&gt;0,COS(C$61)*(COS(Sheet1!$J21)*(COS(Sheet1!$E$5)*COS(Sheet3!$C$96)+COS(Sheet3!$C$95)*SIN(Sheet1!$E$5)*SIN(Sheet3!$C$96)))+SIN(Sheet3!C$61)*COS(Sheet1!$J21)*SIN(Sheet3!$C$95)*SIN(Sheet3!$C$96)+SIN(Sheet1!$J21)*(SIN(Sheet1!$E$5)*COS(Sheet3!$C$96)-COS(Sheet1!$E$5)*SIN(Sheet3!$C$96)*COS(Sheet3!$C$95)),0)</f>
        <v>0</v>
      </c>
      <c r="D63">
        <f>IF((COS(D$61)*(COS(Sheet1!$J21)*(COS(Sheet1!$E$5)*COS(Sheet3!$C$96)+COS(Sheet3!$C$95)*SIN(Sheet1!$E$5)*SIN(Sheet3!$C$96)))+SIN(Sheet3!D$61)*COS(Sheet1!$J21)*SIN(Sheet3!$C$95)*SIN(Sheet3!$C$96)+SIN(Sheet1!$J21)*(SIN(Sheet1!$E$5)*COS(Sheet3!$C$96)-COS(Sheet1!$E$5)*SIN(Sheet3!$C$96)*COS(Sheet3!$C$95)))&gt;0,COS(D$61)*(COS(Sheet1!$J21)*(COS(Sheet1!$E$5)*COS(Sheet3!$C$96)+COS(Sheet3!$C$95)*SIN(Sheet1!$E$5)*SIN(Sheet3!$C$96)))+SIN(Sheet3!D$61)*COS(Sheet1!$J21)*SIN(Sheet3!$C$95)*SIN(Sheet3!$C$96)+SIN(Sheet1!$J21)*(SIN(Sheet1!$E$5)*COS(Sheet3!$C$96)-COS(Sheet1!$E$5)*SIN(Sheet3!$C$96)*COS(Sheet3!$C$95)),0)</f>
        <v>0</v>
      </c>
      <c r="E63">
        <f>IF((COS(E$61)*(COS(Sheet1!$J21)*(COS(Sheet1!$E$5)*COS(Sheet3!$C$96)+COS(Sheet3!$C$95)*SIN(Sheet1!$E$5)*SIN(Sheet3!$C$96)))+SIN(Sheet3!E$61)*COS(Sheet1!$J21)*SIN(Sheet3!$C$95)*SIN(Sheet3!$C$96)+SIN(Sheet1!$J21)*(SIN(Sheet1!$E$5)*COS(Sheet3!$C$96)-COS(Sheet1!$E$5)*SIN(Sheet3!$C$96)*COS(Sheet3!$C$95)))&gt;0,COS(E$61)*(COS(Sheet1!$J21)*(COS(Sheet1!$E$5)*COS(Sheet3!$C$96)+COS(Sheet3!$C$95)*SIN(Sheet1!$E$5)*SIN(Sheet3!$C$96)))+SIN(Sheet3!E$61)*COS(Sheet1!$J21)*SIN(Sheet3!$C$95)*SIN(Sheet3!$C$96)+SIN(Sheet1!$J21)*(SIN(Sheet1!$E$5)*COS(Sheet3!$C$96)-COS(Sheet1!$E$5)*SIN(Sheet3!$C$96)*COS(Sheet3!$C$95)),0)</f>
        <v>0</v>
      </c>
      <c r="F63">
        <f>IF((COS(F$61)*(COS(Sheet1!$J21)*(COS(Sheet1!$E$5)*COS(Sheet3!$C$96)+COS(Sheet3!$C$95)*SIN(Sheet1!$E$5)*SIN(Sheet3!$C$96)))+SIN(Sheet3!F$61)*COS(Sheet1!$J21)*SIN(Sheet3!$C$95)*SIN(Sheet3!$C$96)+SIN(Sheet1!$J21)*(SIN(Sheet1!$E$5)*COS(Sheet3!$C$96)-COS(Sheet1!$E$5)*SIN(Sheet3!$C$96)*COS(Sheet3!$C$95)))&gt;0,COS(F$61)*(COS(Sheet1!$J21)*(COS(Sheet1!$E$5)*COS(Sheet3!$C$96)+COS(Sheet3!$C$95)*SIN(Sheet1!$E$5)*SIN(Sheet3!$C$96)))+SIN(Sheet3!F$61)*COS(Sheet1!$J21)*SIN(Sheet3!$C$95)*SIN(Sheet3!$C$96)+SIN(Sheet1!$J21)*(SIN(Sheet1!$E$5)*COS(Sheet3!$C$96)-COS(Sheet1!$E$5)*SIN(Sheet3!$C$96)*COS(Sheet3!$C$95)),0)</f>
        <v>0</v>
      </c>
      <c r="G63">
        <f>IF((COS(G$61)*(COS(Sheet1!$J21)*(COS(Sheet1!$E$5)*COS(Sheet3!$C$96)+COS(Sheet3!$C$95)*SIN(Sheet1!$E$5)*SIN(Sheet3!$C$96)))+SIN(Sheet3!G$61)*COS(Sheet1!$J21)*SIN(Sheet3!$C$95)*SIN(Sheet3!$C$96)+SIN(Sheet1!$J21)*(SIN(Sheet1!$E$5)*COS(Sheet3!$C$96)-COS(Sheet1!$E$5)*SIN(Sheet3!$C$96)*COS(Sheet3!$C$95)))&gt;0,COS(G$61)*(COS(Sheet1!$J21)*(COS(Sheet1!$E$5)*COS(Sheet3!$C$96)+COS(Sheet3!$C$95)*SIN(Sheet1!$E$5)*SIN(Sheet3!$C$96)))+SIN(Sheet3!G$61)*COS(Sheet1!$J21)*SIN(Sheet3!$C$95)*SIN(Sheet3!$C$96)+SIN(Sheet1!$J21)*(SIN(Sheet1!$E$5)*COS(Sheet3!$C$96)-COS(Sheet1!$E$5)*SIN(Sheet3!$C$96)*COS(Sheet3!$C$95)),0)</f>
        <v>0</v>
      </c>
      <c r="H63">
        <f>IF((COS(H$61)*(COS(Sheet1!$J21)*(COS(Sheet1!$E$5)*COS(Sheet3!$C$96)+COS(Sheet3!$C$95)*SIN(Sheet1!$E$5)*SIN(Sheet3!$C$96)))+SIN(Sheet3!H$61)*COS(Sheet1!$J21)*SIN(Sheet3!$C$95)*SIN(Sheet3!$C$96)+SIN(Sheet1!$J21)*(SIN(Sheet1!$E$5)*COS(Sheet3!$C$96)-COS(Sheet1!$E$5)*SIN(Sheet3!$C$96)*COS(Sheet3!$C$95)))&gt;0,COS(H$61)*(COS(Sheet1!$J21)*(COS(Sheet1!$E$5)*COS(Sheet3!$C$96)+COS(Sheet3!$C$95)*SIN(Sheet1!$E$5)*SIN(Sheet3!$C$96)))+SIN(Sheet3!H$61)*COS(Sheet1!$J21)*SIN(Sheet3!$C$95)*SIN(Sheet3!$C$96)+SIN(Sheet1!$J21)*(SIN(Sheet1!$E$5)*COS(Sheet3!$C$96)-COS(Sheet1!$E$5)*SIN(Sheet3!$C$96)*COS(Sheet3!$C$95)),0)</f>
        <v>6.662504006789835E-2</v>
      </c>
      <c r="I63">
        <f>IF((COS(I$61)*(COS(Sheet1!$J21)*(COS(Sheet1!$E$5)*COS(Sheet3!$C$96)+COS(Sheet3!$C$95)*SIN(Sheet1!$E$5)*SIN(Sheet3!$C$96)))+SIN(Sheet3!I$61)*COS(Sheet1!$J21)*SIN(Sheet3!$C$95)*SIN(Sheet3!$C$96)+SIN(Sheet1!$J21)*(SIN(Sheet1!$E$5)*COS(Sheet3!$C$96)-COS(Sheet1!$E$5)*SIN(Sheet3!$C$96)*COS(Sheet3!$C$95)))&gt;0,COS(I$61)*(COS(Sheet1!$J21)*(COS(Sheet1!$E$5)*COS(Sheet3!$C$96)+COS(Sheet3!$C$95)*SIN(Sheet1!$E$5)*SIN(Sheet3!$C$96)))+SIN(Sheet3!I$61)*COS(Sheet1!$J21)*SIN(Sheet3!$C$95)*SIN(Sheet3!$C$96)+SIN(Sheet1!$J21)*(SIN(Sheet1!$E$5)*COS(Sheet3!$C$96)-COS(Sheet1!$E$5)*SIN(Sheet3!$C$96)*COS(Sheet3!$C$95)),0)</f>
        <v>0.17324779905213009</v>
      </c>
      <c r="J63">
        <f>IF((COS(J$61)*(COS(Sheet1!$J21)*(COS(Sheet1!$E$5)*COS(Sheet3!$C$96)+COS(Sheet3!$C$95)*SIN(Sheet1!$E$5)*SIN(Sheet3!$C$96)))+SIN(Sheet3!J$61)*COS(Sheet1!$J21)*SIN(Sheet3!$C$95)*SIN(Sheet3!$C$96)+SIN(Sheet1!$J21)*(SIN(Sheet1!$E$5)*COS(Sheet3!$C$96)-COS(Sheet1!$E$5)*SIN(Sheet3!$C$96)*COS(Sheet3!$C$95)))&gt;0,COS(J$61)*(COS(Sheet1!$J21)*(COS(Sheet1!$E$5)*COS(Sheet3!$C$96)+COS(Sheet3!$C$95)*SIN(Sheet1!$E$5)*SIN(Sheet3!$C$96)))+SIN(Sheet3!J$61)*COS(Sheet1!$J21)*SIN(Sheet3!$C$95)*SIN(Sheet3!$C$96)+SIN(Sheet1!$J21)*(SIN(Sheet1!$E$5)*COS(Sheet3!$C$96)-COS(Sheet1!$E$5)*SIN(Sheet3!$C$96)*COS(Sheet3!$C$95)),0)</f>
        <v>0.26937135229899856</v>
      </c>
      <c r="K63">
        <f>IF((COS(K$61)*(COS(Sheet1!$J21)*(COS(Sheet1!$E$5)*COS(Sheet3!$C$96)+COS(Sheet3!$C$95)*SIN(Sheet1!$E$5)*SIN(Sheet3!$C$96)))+SIN(Sheet3!K$61)*COS(Sheet1!$J21)*SIN(Sheet3!$C$95)*SIN(Sheet3!$C$96)+SIN(Sheet1!$J21)*(SIN(Sheet1!$E$5)*COS(Sheet3!$C$96)-COS(Sheet1!$E$5)*SIN(Sheet3!$C$96)*COS(Sheet3!$C$95)))&gt;0,COS(K$61)*(COS(Sheet1!$J21)*(COS(Sheet1!$E$5)*COS(Sheet3!$C$96)+COS(Sheet3!$C$95)*SIN(Sheet1!$E$5)*SIN(Sheet3!$C$96)))+SIN(Sheet3!K$61)*COS(Sheet1!$J21)*SIN(Sheet3!$C$95)*SIN(Sheet3!$C$96)+SIN(Sheet1!$J21)*(SIN(Sheet1!$E$5)*COS(Sheet3!$C$96)-COS(Sheet1!$E$5)*SIN(Sheet3!$C$96)*COS(Sheet3!$C$95)),0)</f>
        <v>0.34844503850641223</v>
      </c>
      <c r="L63">
        <f>IF((COS(L$61)*(COS(Sheet1!$J21)*(COS(Sheet1!$E$5)*COS(Sheet3!$C$96)+COS(Sheet3!$C$95)*SIN(Sheet1!$E$5)*SIN(Sheet3!$C$96)))+SIN(Sheet3!L$61)*COS(Sheet1!$J21)*SIN(Sheet3!$C$95)*SIN(Sheet3!$C$96)+SIN(Sheet1!$J21)*(SIN(Sheet1!$E$5)*COS(Sheet3!$C$96)-COS(Sheet1!$E$5)*SIN(Sheet3!$C$96)*COS(Sheet3!$C$95)))&gt;0,COS(L$61)*(COS(Sheet1!$J21)*(COS(Sheet1!$E$5)*COS(Sheet3!$C$96)+COS(Sheet3!$C$95)*SIN(Sheet1!$E$5)*SIN(Sheet3!$C$96)))+SIN(Sheet3!L$61)*COS(Sheet1!$J21)*SIN(Sheet3!$C$95)*SIN(Sheet3!$C$96)+SIN(Sheet1!$J21)*(SIN(Sheet1!$E$5)*COS(Sheet3!$C$96)-COS(Sheet1!$E$5)*SIN(Sheet3!$C$96)*COS(Sheet3!$C$95)),0)</f>
        <v>0.40508011663478083</v>
      </c>
      <c r="M63">
        <f>IF((COS(M$61)*(COS(Sheet1!$J21)*(COS(Sheet1!$E$5)*COS(Sheet3!$C$96)+COS(Sheet3!$C$95)*SIN(Sheet1!$E$5)*SIN(Sheet3!$C$96)))+SIN(Sheet3!M$61)*COS(Sheet1!$J21)*SIN(Sheet3!$C$95)*SIN(Sheet3!$C$96)+SIN(Sheet1!$J21)*(SIN(Sheet1!$E$5)*COS(Sheet3!$C$96)-COS(Sheet1!$E$5)*SIN(Sheet3!$C$96)*COS(Sheet3!$C$95)))&gt;0,COS(M$61)*(COS(Sheet1!$J21)*(COS(Sheet1!$E$5)*COS(Sheet3!$C$96)+COS(Sheet3!$C$95)*SIN(Sheet1!$E$5)*SIN(Sheet3!$C$96)))+SIN(Sheet3!M$61)*COS(Sheet1!$J21)*SIN(Sheet3!$C$95)*SIN(Sheet3!$C$96)+SIN(Sheet1!$J21)*(SIN(Sheet1!$E$5)*COS(Sheet3!$C$96)-COS(Sheet1!$E$5)*SIN(Sheet3!$C$96)*COS(Sheet3!$C$95)),0)</f>
        <v>0.43541699970354786</v>
      </c>
      <c r="N63">
        <f>IF((COS(N$61)*(COS(Sheet1!$J21)*(COS(Sheet1!$E$5)*COS(Sheet3!$C$96)+COS(Sheet3!$C$95)*SIN(Sheet1!$E$5)*SIN(Sheet3!$C$96)))+SIN(Sheet3!N$61)*COS(Sheet1!$J21)*SIN(Sheet3!$C$95)*SIN(Sheet3!$C$96)+SIN(Sheet1!$J21)*(SIN(Sheet1!$E$5)*COS(Sheet3!$C$96)-COS(Sheet1!$E$5)*SIN(Sheet3!$C$96)*COS(Sheet3!$C$95)))&gt;0,COS(N$61)*(COS(Sheet1!$J21)*(COS(Sheet1!$E$5)*COS(Sheet3!$C$96)+COS(Sheet3!$C$95)*SIN(Sheet1!$E$5)*SIN(Sheet3!$C$96)))+SIN(Sheet3!N$61)*COS(Sheet1!$J21)*SIN(Sheet3!$C$95)*SIN(Sheet3!$C$96)+SIN(Sheet1!$J21)*(SIN(Sheet1!$E$5)*COS(Sheet3!$C$96)-COS(Sheet1!$E$5)*SIN(Sheet3!$C$96)*COS(Sheet3!$C$95)),0)</f>
        <v>0.43738827926564666</v>
      </c>
      <c r="O63">
        <f>IF((COS(O$61)*(COS(Sheet1!$J21)*(COS(Sheet1!$E$5)*COS(Sheet3!$C$96)+COS(Sheet3!$C$95)*SIN(Sheet1!$E$5)*SIN(Sheet3!$C$96)))+SIN(Sheet3!O$61)*COS(Sheet1!$J21)*SIN(Sheet3!$C$95)*SIN(Sheet3!$C$96)+SIN(Sheet1!$J21)*(SIN(Sheet1!$E$5)*COS(Sheet3!$C$96)-COS(Sheet1!$E$5)*SIN(Sheet3!$C$96)*COS(Sheet3!$C$95)))&gt;0,COS(O$61)*(COS(Sheet1!$J21)*(COS(Sheet1!$E$5)*COS(Sheet3!$C$96)+COS(Sheet3!$C$95)*SIN(Sheet1!$E$5)*SIN(Sheet3!$C$96)))+SIN(Sheet3!O$61)*COS(Sheet1!$J21)*SIN(Sheet3!$C$95)*SIN(Sheet3!$C$96)+SIN(Sheet1!$J21)*(SIN(Sheet1!$E$5)*COS(Sheet3!$C$96)-COS(Sheet1!$E$5)*SIN(Sheet3!$C$96)*COS(Sheet3!$C$95)),0)</f>
        <v>0.41085961587661363</v>
      </c>
      <c r="P63">
        <f>IF((COS(P$61)*(COS(Sheet1!$J21)*(COS(Sheet1!$E$5)*COS(Sheet3!$C$96)+COS(Sheet3!$C$95)*SIN(Sheet1!$E$5)*SIN(Sheet3!$C$96)))+SIN(Sheet3!P$61)*COS(Sheet1!$J21)*SIN(Sheet3!$C$95)*SIN(Sheet3!$C$96)+SIN(Sheet1!$J21)*(SIN(Sheet1!$E$5)*COS(Sheet3!$C$96)-COS(Sheet1!$E$5)*SIN(Sheet3!$C$96)*COS(Sheet3!$C$95)))&gt;0,COS(P$61)*(COS(Sheet1!$J21)*(COS(Sheet1!$E$5)*COS(Sheet3!$C$96)+COS(Sheet3!$C$95)*SIN(Sheet1!$E$5)*SIN(Sheet3!$C$96)))+SIN(Sheet3!P$61)*COS(Sheet1!$J21)*SIN(Sheet3!$C$95)*SIN(Sheet3!$C$96)+SIN(Sheet1!$J21)*(SIN(Sheet1!$E$5)*COS(Sheet3!$C$96)-COS(Sheet1!$E$5)*SIN(Sheet3!$C$96)*COS(Sheet3!$C$95)),0)</f>
        <v>0.35763889410572225</v>
      </c>
      <c r="Q63">
        <f>IF((COS(Q$61)*(COS(Sheet1!$J21)*(COS(Sheet1!$E$5)*COS(Sheet3!$C$96)+COS(Sheet3!$C$95)*SIN(Sheet1!$E$5)*SIN(Sheet3!$C$96)))+SIN(Sheet3!Q$61)*COS(Sheet1!$J21)*SIN(Sheet3!$C$95)*SIN(Sheet3!$C$96)+SIN(Sheet1!$J21)*(SIN(Sheet1!$E$5)*COS(Sheet3!$C$96)-COS(Sheet1!$E$5)*SIN(Sheet3!$C$96)*COS(Sheet3!$C$95)))&gt;0,COS(Q$61)*(COS(Sheet1!$J21)*(COS(Sheet1!$E$5)*COS(Sheet3!$C$96)+COS(Sheet3!$C$95)*SIN(Sheet1!$E$5)*SIN(Sheet3!$C$96)))+SIN(Sheet3!Q$61)*COS(Sheet1!$J21)*SIN(Sheet3!$C$95)*SIN(Sheet3!$C$96)+SIN(Sheet1!$J21)*(SIN(Sheet1!$E$5)*COS(Sheet3!$C$96)-COS(Sheet1!$E$5)*SIN(Sheet3!$C$96)*COS(Sheet3!$C$95)),0)</f>
        <v>0.2813530181902576</v>
      </c>
      <c r="R63">
        <f>IF((COS(R$61)*(COS(Sheet1!$J21)*(COS(Sheet1!$E$5)*COS(Sheet3!$C$96)+COS(Sheet3!$C$95)*SIN(Sheet1!$E$5)*SIN(Sheet3!$C$96)))+SIN(Sheet3!R$61)*COS(Sheet1!$J21)*SIN(Sheet3!$C$95)*SIN(Sheet3!$C$96)+SIN(Sheet1!$J21)*(SIN(Sheet1!$E$5)*COS(Sheet3!$C$96)-COS(Sheet1!$E$5)*SIN(Sheet3!$C$96)*COS(Sheet3!$C$95)))&gt;0,COS(R$61)*(COS(Sheet1!$J21)*(COS(Sheet1!$E$5)*COS(Sheet3!$C$96)+COS(Sheet3!$C$95)*SIN(Sheet1!$E$5)*SIN(Sheet3!$C$96)))+SIN(Sheet3!R$61)*COS(Sheet1!$J21)*SIN(Sheet3!$C$95)*SIN(Sheet3!$C$96)+SIN(Sheet1!$J21)*(SIN(Sheet1!$E$5)*COS(Sheet3!$C$96)-COS(Sheet1!$E$5)*SIN(Sheet3!$C$96)*COS(Sheet3!$C$95)),0)</f>
        <v>0.18720074450548796</v>
      </c>
    </row>
    <row r="64" spans="1:41">
      <c r="A64" s="37" t="s">
        <v>99</v>
      </c>
      <c r="B64">
        <f>IF((COS(B$61)*(COS(Sheet1!$J22)*(COS(Sheet1!$E$5)*COS(Sheet3!$C$96)+COS(Sheet3!$C$95)*SIN(Sheet1!$E$5)*SIN(Sheet3!$C$96)))+SIN(Sheet3!B$61)*COS(Sheet1!$J22)*SIN(Sheet3!$C$95)*SIN(Sheet3!$C$96)+SIN(Sheet1!$J22)*(SIN(Sheet1!$E$5)*COS(Sheet3!$C$96)-COS(Sheet1!$E$5)*SIN(Sheet3!$C$96)*COS(Sheet3!$C$95)))&gt;0,COS(B$61)*(COS(Sheet1!$J22)*(COS(Sheet1!$E$5)*COS(Sheet3!$C$96)+COS(Sheet3!$C$95)*SIN(Sheet1!$E$5)*SIN(Sheet3!$C$96)))+SIN(Sheet3!B$61)*COS(Sheet1!$J22)*SIN(Sheet3!$C$95)*SIN(Sheet3!$C$96)+SIN(Sheet1!$J22)*(SIN(Sheet1!$E$5)*COS(Sheet3!$C$96)-COS(Sheet1!$E$5)*SIN(Sheet3!$C$96)*COS(Sheet3!$C$95)),0)</f>
        <v>0</v>
      </c>
      <c r="C64">
        <f>IF((COS(C$61)*(COS(Sheet1!$J22)*(COS(Sheet1!$E$5)*COS(Sheet3!$C$96)+COS(Sheet3!$C$95)*SIN(Sheet1!$E$5)*SIN(Sheet3!$C$96)))+SIN(Sheet3!C$61)*COS(Sheet1!$J22)*SIN(Sheet3!$C$95)*SIN(Sheet3!$C$96)+SIN(Sheet1!$J22)*(SIN(Sheet1!$E$5)*COS(Sheet3!$C$96)-COS(Sheet1!$E$5)*SIN(Sheet3!$C$96)*COS(Sheet3!$C$95)))&gt;0,COS(C$61)*(COS(Sheet1!$J22)*(COS(Sheet1!$E$5)*COS(Sheet3!$C$96)+COS(Sheet3!$C$95)*SIN(Sheet1!$E$5)*SIN(Sheet3!$C$96)))+SIN(Sheet3!C$61)*COS(Sheet1!$J22)*SIN(Sheet3!$C$95)*SIN(Sheet3!$C$96)+SIN(Sheet1!$J22)*(SIN(Sheet1!$E$5)*COS(Sheet3!$C$96)-COS(Sheet1!$E$5)*SIN(Sheet3!$C$96)*COS(Sheet3!$C$95)),0)</f>
        <v>0</v>
      </c>
      <c r="D64">
        <f>IF((COS(D$61)*(COS(Sheet1!$J22)*(COS(Sheet1!$E$5)*COS(Sheet3!$C$96)+COS(Sheet3!$C$95)*SIN(Sheet1!$E$5)*SIN(Sheet3!$C$96)))+SIN(Sheet3!D$61)*COS(Sheet1!$J22)*SIN(Sheet3!$C$95)*SIN(Sheet3!$C$96)+SIN(Sheet1!$J22)*(SIN(Sheet1!$E$5)*COS(Sheet3!$C$96)-COS(Sheet1!$E$5)*SIN(Sheet3!$C$96)*COS(Sheet3!$C$95)))&gt;0,COS(D$61)*(COS(Sheet1!$J22)*(COS(Sheet1!$E$5)*COS(Sheet3!$C$96)+COS(Sheet3!$C$95)*SIN(Sheet1!$E$5)*SIN(Sheet3!$C$96)))+SIN(Sheet3!D$61)*COS(Sheet1!$J22)*SIN(Sheet3!$C$95)*SIN(Sheet3!$C$96)+SIN(Sheet1!$J22)*(SIN(Sheet1!$E$5)*COS(Sheet3!$C$96)-COS(Sheet1!$E$5)*SIN(Sheet3!$C$96)*COS(Sheet3!$C$95)),0)</f>
        <v>0</v>
      </c>
      <c r="E64">
        <f>IF((COS(E$61)*(COS(Sheet1!$J22)*(COS(Sheet1!$E$5)*COS(Sheet3!$C$96)+COS(Sheet3!$C$95)*SIN(Sheet1!$E$5)*SIN(Sheet3!$C$96)))+SIN(Sheet3!E$61)*COS(Sheet1!$J22)*SIN(Sheet3!$C$95)*SIN(Sheet3!$C$96)+SIN(Sheet1!$J22)*(SIN(Sheet1!$E$5)*COS(Sheet3!$C$96)-COS(Sheet1!$E$5)*SIN(Sheet3!$C$96)*COS(Sheet3!$C$95)))&gt;0,COS(E$61)*(COS(Sheet1!$J22)*(COS(Sheet1!$E$5)*COS(Sheet3!$C$96)+COS(Sheet3!$C$95)*SIN(Sheet1!$E$5)*SIN(Sheet3!$C$96)))+SIN(Sheet3!E$61)*COS(Sheet1!$J22)*SIN(Sheet3!$C$95)*SIN(Sheet3!$C$96)+SIN(Sheet1!$J22)*(SIN(Sheet1!$E$5)*COS(Sheet3!$C$96)-COS(Sheet1!$E$5)*SIN(Sheet3!$C$96)*COS(Sheet3!$C$95)),0)</f>
        <v>0</v>
      </c>
      <c r="F64">
        <f>IF((COS(F$61)*(COS(Sheet1!$J22)*(COS(Sheet1!$E$5)*COS(Sheet3!$C$96)+COS(Sheet3!$C$95)*SIN(Sheet1!$E$5)*SIN(Sheet3!$C$96)))+SIN(Sheet3!F$61)*COS(Sheet1!$J22)*SIN(Sheet3!$C$95)*SIN(Sheet3!$C$96)+SIN(Sheet1!$J22)*(SIN(Sheet1!$E$5)*COS(Sheet3!$C$96)-COS(Sheet1!$E$5)*SIN(Sheet3!$C$96)*COS(Sheet3!$C$95)))&gt;0,COS(F$61)*(COS(Sheet1!$J22)*(COS(Sheet1!$E$5)*COS(Sheet3!$C$96)+COS(Sheet3!$C$95)*SIN(Sheet1!$E$5)*SIN(Sheet3!$C$96)))+SIN(Sheet3!F$61)*COS(Sheet1!$J22)*SIN(Sheet3!$C$95)*SIN(Sheet3!$C$96)+SIN(Sheet1!$J22)*(SIN(Sheet1!$E$5)*COS(Sheet3!$C$96)-COS(Sheet1!$E$5)*SIN(Sheet3!$C$96)*COS(Sheet3!$C$95)),0)</f>
        <v>0</v>
      </c>
      <c r="G64">
        <f>IF((COS(G$61)*(COS(Sheet1!$J22)*(COS(Sheet1!$E$5)*COS(Sheet3!$C$96)+COS(Sheet3!$C$95)*SIN(Sheet1!$E$5)*SIN(Sheet3!$C$96)))+SIN(Sheet3!G$61)*COS(Sheet1!$J22)*SIN(Sheet3!$C$95)*SIN(Sheet3!$C$96)+SIN(Sheet1!$J22)*(SIN(Sheet1!$E$5)*COS(Sheet3!$C$96)-COS(Sheet1!$E$5)*SIN(Sheet3!$C$96)*COS(Sheet3!$C$95)))&gt;0,COS(G$61)*(COS(Sheet1!$J22)*(COS(Sheet1!$E$5)*COS(Sheet3!$C$96)+COS(Sheet3!$C$95)*SIN(Sheet1!$E$5)*SIN(Sheet3!$C$96)))+SIN(Sheet3!G$61)*COS(Sheet1!$J22)*SIN(Sheet3!$C$95)*SIN(Sheet3!$C$96)+SIN(Sheet1!$J22)*(SIN(Sheet1!$E$5)*COS(Sheet3!$C$96)-COS(Sheet1!$E$5)*SIN(Sheet3!$C$96)*COS(Sheet3!$C$95)),0)</f>
        <v>0</v>
      </c>
      <c r="H64">
        <f>IF((COS(H$61)*(COS(Sheet1!$J22)*(COS(Sheet1!$E$5)*COS(Sheet3!$C$96)+COS(Sheet3!$C$95)*SIN(Sheet1!$E$5)*SIN(Sheet3!$C$96)))+SIN(Sheet3!H$61)*COS(Sheet1!$J22)*SIN(Sheet3!$C$95)*SIN(Sheet3!$C$96)+SIN(Sheet1!$J22)*(SIN(Sheet1!$E$5)*COS(Sheet3!$C$96)-COS(Sheet1!$E$5)*SIN(Sheet3!$C$96)*COS(Sheet3!$C$95)))&gt;0,COS(H$61)*(COS(Sheet1!$J22)*(COS(Sheet1!$E$5)*COS(Sheet3!$C$96)+COS(Sheet3!$C$95)*SIN(Sheet1!$E$5)*SIN(Sheet3!$C$96)))+SIN(Sheet3!H$61)*COS(Sheet1!$J22)*SIN(Sheet3!$C$95)*SIN(Sheet3!$C$96)+SIN(Sheet1!$J22)*(SIN(Sheet1!$E$5)*COS(Sheet3!$C$96)-COS(Sheet1!$E$5)*SIN(Sheet3!$C$96)*COS(Sheet3!$C$95)),0)</f>
        <v>6.8810276096073431E-2</v>
      </c>
      <c r="I64">
        <f>IF((COS(I$61)*(COS(Sheet1!$J22)*(COS(Sheet1!$E$5)*COS(Sheet3!$C$96)+COS(Sheet3!$C$95)*SIN(Sheet1!$E$5)*SIN(Sheet3!$C$96)))+SIN(Sheet3!I$61)*COS(Sheet1!$J22)*SIN(Sheet3!$C$95)*SIN(Sheet3!$C$96)+SIN(Sheet1!$J22)*(SIN(Sheet1!$E$5)*COS(Sheet3!$C$96)-COS(Sheet1!$E$5)*SIN(Sheet3!$C$96)*COS(Sheet3!$C$95)))&gt;0,COS(I$61)*(COS(Sheet1!$J22)*(COS(Sheet1!$E$5)*COS(Sheet3!$C$96)+COS(Sheet3!$C$95)*SIN(Sheet1!$E$5)*SIN(Sheet3!$C$96)))+SIN(Sheet3!I$61)*COS(Sheet1!$J22)*SIN(Sheet3!$C$95)*SIN(Sheet3!$C$96)+SIN(Sheet1!$J22)*(SIN(Sheet1!$E$5)*COS(Sheet3!$C$96)-COS(Sheet1!$E$5)*SIN(Sheet3!$C$96)*COS(Sheet3!$C$95)),0)</f>
        <v>0.17542728332386601</v>
      </c>
      <c r="J64">
        <f>IF((COS(J$61)*(COS(Sheet1!$J22)*(COS(Sheet1!$E$5)*COS(Sheet3!$C$96)+COS(Sheet3!$C$95)*SIN(Sheet1!$E$5)*SIN(Sheet3!$C$96)))+SIN(Sheet3!J$61)*COS(Sheet1!$J22)*SIN(Sheet3!$C$95)*SIN(Sheet3!$C$96)+SIN(Sheet1!$J22)*(SIN(Sheet1!$E$5)*COS(Sheet3!$C$96)-COS(Sheet1!$E$5)*SIN(Sheet3!$C$96)*COS(Sheet3!$C$95)))&gt;0,COS(J$61)*(COS(Sheet1!$J22)*(COS(Sheet1!$E$5)*COS(Sheet3!$C$96)+COS(Sheet3!$C$95)*SIN(Sheet1!$E$5)*SIN(Sheet3!$C$96)))+SIN(Sheet3!J$61)*COS(Sheet1!$J22)*SIN(Sheet3!$C$95)*SIN(Sheet3!$C$96)+SIN(Sheet1!$J22)*(SIN(Sheet1!$E$5)*COS(Sheet3!$C$96)-COS(Sheet1!$E$5)*SIN(Sheet3!$C$96)*COS(Sheet3!$C$95)),0)</f>
        <v>0.27154565119313212</v>
      </c>
      <c r="K64">
        <f>IF((COS(K$61)*(COS(Sheet1!$J22)*(COS(Sheet1!$E$5)*COS(Sheet3!$C$96)+COS(Sheet3!$C$95)*SIN(Sheet1!$E$5)*SIN(Sheet3!$C$96)))+SIN(Sheet3!K$61)*COS(Sheet1!$J22)*SIN(Sheet3!$C$95)*SIN(Sheet3!$C$96)+SIN(Sheet1!$J22)*(SIN(Sheet1!$E$5)*COS(Sheet3!$C$96)-COS(Sheet1!$E$5)*SIN(Sheet3!$C$96)*COS(Sheet3!$C$95)))&gt;0,COS(K$61)*(COS(Sheet1!$J22)*(COS(Sheet1!$E$5)*COS(Sheet3!$C$96)+COS(Sheet3!$C$95)*SIN(Sheet1!$E$5)*SIN(Sheet3!$C$96)))+SIN(Sheet3!K$61)*COS(Sheet1!$J22)*SIN(Sheet3!$C$95)*SIN(Sheet3!$C$96)+SIN(Sheet1!$J22)*(SIN(Sheet1!$E$5)*COS(Sheet3!$C$96)-COS(Sheet1!$E$5)*SIN(Sheet3!$C$96)*COS(Sheet3!$C$95)),0)</f>
        <v>0.35061507177669454</v>
      </c>
      <c r="L64">
        <f>IF((COS(L$61)*(COS(Sheet1!$J22)*(COS(Sheet1!$E$5)*COS(Sheet3!$C$96)+COS(Sheet3!$C$95)*SIN(Sheet1!$E$5)*SIN(Sheet3!$C$96)))+SIN(Sheet3!L$61)*COS(Sheet1!$J22)*SIN(Sheet3!$C$95)*SIN(Sheet3!$C$96)+SIN(Sheet1!$J22)*(SIN(Sheet1!$E$5)*COS(Sheet3!$C$96)-COS(Sheet1!$E$5)*SIN(Sheet3!$C$96)*COS(Sheet3!$C$95)))&gt;0,COS(L$61)*(COS(Sheet1!$J22)*(COS(Sheet1!$E$5)*COS(Sheet3!$C$96)+COS(Sheet3!$C$95)*SIN(Sheet1!$E$5)*SIN(Sheet3!$C$96)))+SIN(Sheet3!L$61)*COS(Sheet1!$J22)*SIN(Sheet3!$C$95)*SIN(Sheet3!$C$96)+SIN(Sheet1!$J22)*(SIN(Sheet1!$E$5)*COS(Sheet3!$C$96)-COS(Sheet1!$E$5)*SIN(Sheet3!$C$96)*COS(Sheet3!$C$95)),0)</f>
        <v>0.40724709473017917</v>
      </c>
      <c r="M64">
        <f>IF((COS(M$61)*(COS(Sheet1!$J22)*(COS(Sheet1!$E$5)*COS(Sheet3!$C$96)+COS(Sheet3!$C$95)*SIN(Sheet1!$E$5)*SIN(Sheet3!$C$96)))+SIN(Sheet3!M$61)*COS(Sheet1!$J22)*SIN(Sheet3!$C$95)*SIN(Sheet3!$C$96)+SIN(Sheet1!$J22)*(SIN(Sheet1!$E$5)*COS(Sheet3!$C$96)-COS(Sheet1!$E$5)*SIN(Sheet3!$C$96)*COS(Sheet3!$C$95)))&gt;0,COS(M$61)*(COS(Sheet1!$J22)*(COS(Sheet1!$E$5)*COS(Sheet3!$C$96)+COS(Sheet3!$C$95)*SIN(Sheet1!$E$5)*SIN(Sheet3!$C$96)))+SIN(Sheet3!M$61)*COS(Sheet1!$J22)*SIN(Sheet3!$C$95)*SIN(Sheet3!$C$96)+SIN(Sheet1!$J22)*(SIN(Sheet1!$E$5)*COS(Sheet3!$C$96)-COS(Sheet1!$E$5)*SIN(Sheet3!$C$96)*COS(Sheet3!$C$95)),0)</f>
        <v>0.43758234127814905</v>
      </c>
      <c r="N64">
        <f>IF((COS(N$61)*(COS(Sheet1!$J22)*(COS(Sheet1!$E$5)*COS(Sheet3!$C$96)+COS(Sheet3!$C$95)*SIN(Sheet1!$E$5)*SIN(Sheet3!$C$96)))+SIN(Sheet3!N$61)*COS(Sheet1!$J22)*SIN(Sheet3!$C$95)*SIN(Sheet3!$C$96)+SIN(Sheet1!$J22)*(SIN(Sheet1!$E$5)*COS(Sheet3!$C$96)-COS(Sheet1!$E$5)*SIN(Sheet3!$C$96)*COS(Sheet3!$C$95)))&gt;0,COS(N$61)*(COS(Sheet1!$J22)*(COS(Sheet1!$E$5)*COS(Sheet3!$C$96)+COS(Sheet3!$C$95)*SIN(Sheet1!$E$5)*SIN(Sheet3!$C$96)))+SIN(Sheet3!N$61)*COS(Sheet1!$J22)*SIN(Sheet3!$C$95)*SIN(Sheet3!$C$96)+SIN(Sheet1!$J22)*(SIN(Sheet1!$E$5)*COS(Sheet3!$C$96)-COS(Sheet1!$E$5)*SIN(Sheet3!$C$96)*COS(Sheet3!$C$95)),0)</f>
        <v>0.43955351449972518</v>
      </c>
      <c r="O64">
        <f>IF((COS(O$61)*(COS(Sheet1!$J22)*(COS(Sheet1!$E$5)*COS(Sheet3!$C$96)+COS(Sheet3!$C$95)*SIN(Sheet1!$E$5)*SIN(Sheet3!$C$96)))+SIN(Sheet3!O$61)*COS(Sheet1!$J22)*SIN(Sheet3!$C$95)*SIN(Sheet3!$C$96)+SIN(Sheet1!$J22)*(SIN(Sheet1!$E$5)*COS(Sheet3!$C$96)-COS(Sheet1!$E$5)*SIN(Sheet3!$C$96)*COS(Sheet3!$C$95)))&gt;0,COS(O$61)*(COS(Sheet1!$J22)*(COS(Sheet1!$E$5)*COS(Sheet3!$C$96)+COS(Sheet3!$C$95)*SIN(Sheet1!$E$5)*SIN(Sheet3!$C$96)))+SIN(Sheet3!O$61)*COS(Sheet1!$J22)*SIN(Sheet3!$C$95)*SIN(Sheet3!$C$96)+SIN(Sheet1!$J22)*(SIN(Sheet1!$E$5)*COS(Sheet3!$C$96)-COS(Sheet1!$E$5)*SIN(Sheet3!$C$96)*COS(Sheet3!$C$95)),0)</f>
        <v>0.41302628219737492</v>
      </c>
      <c r="P64">
        <f>IF((COS(P$61)*(COS(Sheet1!$J22)*(COS(Sheet1!$E$5)*COS(Sheet3!$C$96)+COS(Sheet3!$C$95)*SIN(Sheet1!$E$5)*SIN(Sheet3!$C$96)))+SIN(Sheet3!P$61)*COS(Sheet1!$J22)*SIN(Sheet3!$C$95)*SIN(Sheet3!$C$96)+SIN(Sheet1!$J22)*(SIN(Sheet1!$E$5)*COS(Sheet3!$C$96)-COS(Sheet1!$E$5)*SIN(Sheet3!$C$96)*COS(Sheet3!$C$95)))&gt;0,COS(P$61)*(COS(Sheet1!$J22)*(COS(Sheet1!$E$5)*COS(Sheet3!$C$96)+COS(Sheet3!$C$95)*SIN(Sheet1!$E$5)*SIN(Sheet3!$C$96)))+SIN(Sheet3!P$61)*COS(Sheet1!$J22)*SIN(Sheet3!$C$95)*SIN(Sheet3!$C$96)+SIN(Sheet1!$J22)*(SIN(Sheet1!$E$5)*COS(Sheet3!$C$96)-COS(Sheet1!$E$5)*SIN(Sheet3!$C$96)*COS(Sheet3!$C$95)),0)</f>
        <v>0.35980843141417945</v>
      </c>
      <c r="Q64">
        <f>IF((COS(Q$61)*(COS(Sheet1!$J22)*(COS(Sheet1!$E$5)*COS(Sheet3!$C$96)+COS(Sheet3!$C$95)*SIN(Sheet1!$E$5)*SIN(Sheet3!$C$96)))+SIN(Sheet3!Q$61)*COS(Sheet1!$J22)*SIN(Sheet3!$C$95)*SIN(Sheet3!$C$96)+SIN(Sheet1!$J22)*(SIN(Sheet1!$E$5)*COS(Sheet3!$C$96)-COS(Sheet1!$E$5)*SIN(Sheet3!$C$96)*COS(Sheet3!$C$95)))&gt;0,COS(Q$61)*(COS(Sheet1!$J22)*(COS(Sheet1!$E$5)*COS(Sheet3!$C$96)+COS(Sheet3!$C$95)*SIN(Sheet1!$E$5)*SIN(Sheet3!$C$96)))+SIN(Sheet3!Q$61)*COS(Sheet1!$J22)*SIN(Sheet3!$C$95)*SIN(Sheet3!$C$96)+SIN(Sheet1!$J22)*(SIN(Sheet1!$E$5)*COS(Sheet3!$C$96)-COS(Sheet1!$E$5)*SIN(Sheet3!$C$96)*COS(Sheet3!$C$95)),0)</f>
        <v>0.28352667073435661</v>
      </c>
      <c r="R64">
        <f>IF((COS(R$61)*(COS(Sheet1!$J22)*(COS(Sheet1!$E$5)*COS(Sheet3!$C$96)+COS(Sheet3!$C$95)*SIN(Sheet1!$E$5)*SIN(Sheet3!$C$96)))+SIN(Sheet3!R$61)*COS(Sheet1!$J22)*SIN(Sheet3!$C$95)*SIN(Sheet3!$C$96)+SIN(Sheet1!$J22)*(SIN(Sheet1!$E$5)*COS(Sheet3!$C$96)-COS(Sheet1!$E$5)*SIN(Sheet3!$C$96)*COS(Sheet3!$C$95)))&gt;0,COS(R$61)*(COS(Sheet1!$J22)*(COS(Sheet1!$E$5)*COS(Sheet3!$C$96)+COS(Sheet3!$C$95)*SIN(Sheet1!$E$5)*SIN(Sheet3!$C$96)))+SIN(Sheet3!R$61)*COS(Sheet1!$J22)*SIN(Sheet3!$C$95)*SIN(Sheet3!$C$96)+SIN(Sheet1!$J22)*(SIN(Sheet1!$E$5)*COS(Sheet3!$C$96)-COS(Sheet1!$E$5)*SIN(Sheet3!$C$96)*COS(Sheet3!$C$95)),0)</f>
        <v>0.1893794760866668</v>
      </c>
    </row>
    <row r="65" spans="1:20">
      <c r="A65" s="37" t="s">
        <v>100</v>
      </c>
      <c r="B65">
        <f>IF((COS(B$61)*(COS(Sheet1!$J23)*(COS(Sheet1!$E$5)*COS(Sheet3!$C$96)+COS(Sheet3!$C$95)*SIN(Sheet1!$E$5)*SIN(Sheet3!$C$96)))+SIN(Sheet3!B$61)*COS(Sheet1!$J23)*SIN(Sheet3!$C$95)*SIN(Sheet3!$C$96)+SIN(Sheet1!$J23)*(SIN(Sheet1!$E$5)*COS(Sheet3!$C$96)-COS(Sheet1!$E$5)*SIN(Sheet3!$C$96)*COS(Sheet3!$C$95)))&gt;0,COS(B$61)*(COS(Sheet1!$J23)*(COS(Sheet1!$E$5)*COS(Sheet3!$C$96)+COS(Sheet3!$C$95)*SIN(Sheet1!$E$5)*SIN(Sheet3!$C$96)))+SIN(Sheet3!B$61)*COS(Sheet1!$J23)*SIN(Sheet3!$C$95)*SIN(Sheet3!$C$96)+SIN(Sheet1!$J23)*(SIN(Sheet1!$E$5)*COS(Sheet3!$C$96)-COS(Sheet1!$E$5)*SIN(Sheet3!$C$96)*COS(Sheet3!$C$95)),0)</f>
        <v>0</v>
      </c>
      <c r="C65">
        <f>IF((COS(C$61)*(COS(Sheet1!$J23)*(COS(Sheet1!$E$5)*COS(Sheet3!$C$96)+COS(Sheet3!$C$95)*SIN(Sheet1!$E$5)*SIN(Sheet3!$C$96)))+SIN(Sheet3!C$61)*COS(Sheet1!$J23)*SIN(Sheet3!$C$95)*SIN(Sheet3!$C$96)+SIN(Sheet1!$J23)*(SIN(Sheet1!$E$5)*COS(Sheet3!$C$96)-COS(Sheet1!$E$5)*SIN(Sheet3!$C$96)*COS(Sheet3!$C$95)))&gt;0,COS(C$61)*(COS(Sheet1!$J23)*(COS(Sheet1!$E$5)*COS(Sheet3!$C$96)+COS(Sheet3!$C$95)*SIN(Sheet1!$E$5)*SIN(Sheet3!$C$96)))+SIN(Sheet3!C$61)*COS(Sheet1!$J23)*SIN(Sheet3!$C$95)*SIN(Sheet3!$C$96)+SIN(Sheet1!$J23)*(SIN(Sheet1!$E$5)*COS(Sheet3!$C$96)-COS(Sheet1!$E$5)*SIN(Sheet3!$C$96)*COS(Sheet3!$C$95)),0)</f>
        <v>0</v>
      </c>
      <c r="D65">
        <f>IF((COS(D$61)*(COS(Sheet1!$J23)*(COS(Sheet1!$E$5)*COS(Sheet3!$C$96)+COS(Sheet3!$C$95)*SIN(Sheet1!$E$5)*SIN(Sheet3!$C$96)))+SIN(Sheet3!D$61)*COS(Sheet1!$J23)*SIN(Sheet3!$C$95)*SIN(Sheet3!$C$96)+SIN(Sheet1!$J23)*(SIN(Sheet1!$E$5)*COS(Sheet3!$C$96)-COS(Sheet1!$E$5)*SIN(Sheet3!$C$96)*COS(Sheet3!$C$95)))&gt;0,COS(D$61)*(COS(Sheet1!$J23)*(COS(Sheet1!$E$5)*COS(Sheet3!$C$96)+COS(Sheet3!$C$95)*SIN(Sheet1!$E$5)*SIN(Sheet3!$C$96)))+SIN(Sheet3!D$61)*COS(Sheet1!$J23)*SIN(Sheet3!$C$95)*SIN(Sheet3!$C$96)+SIN(Sheet1!$J23)*(SIN(Sheet1!$E$5)*COS(Sheet3!$C$96)-COS(Sheet1!$E$5)*SIN(Sheet3!$C$96)*COS(Sheet3!$C$95)),0)</f>
        <v>0</v>
      </c>
      <c r="E65">
        <f>IF((COS(E$61)*(COS(Sheet1!$J23)*(COS(Sheet1!$E$5)*COS(Sheet3!$C$96)+COS(Sheet3!$C$95)*SIN(Sheet1!$E$5)*SIN(Sheet3!$C$96)))+SIN(Sheet3!E$61)*COS(Sheet1!$J23)*SIN(Sheet3!$C$95)*SIN(Sheet3!$C$96)+SIN(Sheet1!$J23)*(SIN(Sheet1!$E$5)*COS(Sheet3!$C$96)-COS(Sheet1!$E$5)*SIN(Sheet3!$C$96)*COS(Sheet3!$C$95)))&gt;0,COS(E$61)*(COS(Sheet1!$J23)*(COS(Sheet1!$E$5)*COS(Sheet3!$C$96)+COS(Sheet3!$C$95)*SIN(Sheet1!$E$5)*SIN(Sheet3!$C$96)))+SIN(Sheet3!E$61)*COS(Sheet1!$J23)*SIN(Sheet3!$C$95)*SIN(Sheet3!$C$96)+SIN(Sheet1!$J23)*(SIN(Sheet1!$E$5)*COS(Sheet3!$C$96)-COS(Sheet1!$E$5)*SIN(Sheet3!$C$96)*COS(Sheet3!$C$95)),0)</f>
        <v>0</v>
      </c>
      <c r="F65">
        <f>IF((COS(F$61)*(COS(Sheet1!$J23)*(COS(Sheet1!$E$5)*COS(Sheet3!$C$96)+COS(Sheet3!$C$95)*SIN(Sheet1!$E$5)*SIN(Sheet3!$C$96)))+SIN(Sheet3!F$61)*COS(Sheet1!$J23)*SIN(Sheet3!$C$95)*SIN(Sheet3!$C$96)+SIN(Sheet1!$J23)*(SIN(Sheet1!$E$5)*COS(Sheet3!$C$96)-COS(Sheet1!$E$5)*SIN(Sheet3!$C$96)*COS(Sheet3!$C$95)))&gt;0,COS(F$61)*(COS(Sheet1!$J23)*(COS(Sheet1!$E$5)*COS(Sheet3!$C$96)+COS(Sheet3!$C$95)*SIN(Sheet1!$E$5)*SIN(Sheet3!$C$96)))+SIN(Sheet3!F$61)*COS(Sheet1!$J23)*SIN(Sheet3!$C$95)*SIN(Sheet3!$C$96)+SIN(Sheet1!$J23)*(SIN(Sheet1!$E$5)*COS(Sheet3!$C$96)-COS(Sheet1!$E$5)*SIN(Sheet3!$C$96)*COS(Sheet3!$C$95)),0)</f>
        <v>0</v>
      </c>
      <c r="G65">
        <f>IF((COS(G$61)*(COS(Sheet1!$J23)*(COS(Sheet1!$E$5)*COS(Sheet3!$C$96)+COS(Sheet3!$C$95)*SIN(Sheet1!$E$5)*SIN(Sheet3!$C$96)))+SIN(Sheet3!G$61)*COS(Sheet1!$J23)*SIN(Sheet3!$C$95)*SIN(Sheet3!$C$96)+SIN(Sheet1!$J23)*(SIN(Sheet1!$E$5)*COS(Sheet3!$C$96)-COS(Sheet1!$E$5)*SIN(Sheet3!$C$96)*COS(Sheet3!$C$95)))&gt;0,COS(G$61)*(COS(Sheet1!$J23)*(COS(Sheet1!$E$5)*COS(Sheet3!$C$96)+COS(Sheet3!$C$95)*SIN(Sheet1!$E$5)*SIN(Sheet3!$C$96)))+SIN(Sheet3!G$61)*COS(Sheet1!$J23)*SIN(Sheet3!$C$95)*SIN(Sheet3!$C$96)+SIN(Sheet1!$J23)*(SIN(Sheet1!$E$5)*COS(Sheet3!$C$96)-COS(Sheet1!$E$5)*SIN(Sheet3!$C$96)*COS(Sheet3!$C$95)),0)</f>
        <v>0</v>
      </c>
      <c r="H65">
        <f>IF((COS(H$61)*(COS(Sheet1!$J23)*(COS(Sheet1!$E$5)*COS(Sheet3!$C$96)+COS(Sheet3!$C$95)*SIN(Sheet1!$E$5)*SIN(Sheet3!$C$96)))+SIN(Sheet3!H$61)*COS(Sheet1!$J23)*SIN(Sheet3!$C$95)*SIN(Sheet3!$C$96)+SIN(Sheet1!$J23)*(SIN(Sheet1!$E$5)*COS(Sheet3!$C$96)-COS(Sheet1!$E$5)*SIN(Sheet3!$C$96)*COS(Sheet3!$C$95)))&gt;0,COS(H$61)*(COS(Sheet1!$J23)*(COS(Sheet1!$E$5)*COS(Sheet3!$C$96)+COS(Sheet3!$C$95)*SIN(Sheet1!$E$5)*SIN(Sheet3!$C$96)))+SIN(Sheet3!H$61)*COS(Sheet1!$J23)*SIN(Sheet3!$C$95)*SIN(Sheet3!$C$96)+SIN(Sheet1!$J23)*(SIN(Sheet1!$E$5)*COS(Sheet3!$C$96)-COS(Sheet1!$E$5)*SIN(Sheet3!$C$96)*COS(Sheet3!$C$95)),0)</f>
        <v>7.1687776158659372E-2</v>
      </c>
      <c r="I65">
        <f>IF((COS(I$61)*(COS(Sheet1!$J23)*(COS(Sheet1!$E$5)*COS(Sheet3!$C$96)+COS(Sheet3!$C$95)*SIN(Sheet1!$E$5)*SIN(Sheet3!$C$96)))+SIN(Sheet3!I$61)*COS(Sheet1!$J23)*SIN(Sheet3!$C$95)*SIN(Sheet3!$C$96)+SIN(Sheet1!$J23)*(SIN(Sheet1!$E$5)*COS(Sheet3!$C$96)-COS(Sheet1!$E$5)*SIN(Sheet3!$C$96)*COS(Sheet3!$C$95)))&gt;0,COS(I$61)*(COS(Sheet1!$J23)*(COS(Sheet1!$E$5)*COS(Sheet3!$C$96)+COS(Sheet3!$C$95)*SIN(Sheet1!$E$5)*SIN(Sheet3!$C$96)))+SIN(Sheet3!I$61)*COS(Sheet1!$J23)*SIN(Sheet3!$C$95)*SIN(Sheet3!$C$96)+SIN(Sheet1!$J23)*(SIN(Sheet1!$E$5)*COS(Sheet3!$C$96)-COS(Sheet1!$E$5)*SIN(Sheet3!$C$96)*COS(Sheet3!$C$95)),0)</f>
        <v>0.17829626103506069</v>
      </c>
      <c r="J65">
        <f>IF((COS(J$61)*(COS(Sheet1!$J23)*(COS(Sheet1!$E$5)*COS(Sheet3!$C$96)+COS(Sheet3!$C$95)*SIN(Sheet1!$E$5)*SIN(Sheet3!$C$96)))+SIN(Sheet3!J$61)*COS(Sheet1!$J23)*SIN(Sheet3!$C$95)*SIN(Sheet3!$C$96)+SIN(Sheet1!$J23)*(SIN(Sheet1!$E$5)*COS(Sheet3!$C$96)-COS(Sheet1!$E$5)*SIN(Sheet3!$C$96)*COS(Sheet3!$C$95)))&gt;0,COS(J$61)*(COS(Sheet1!$J23)*(COS(Sheet1!$E$5)*COS(Sheet3!$C$96)+COS(Sheet3!$C$95)*SIN(Sheet1!$E$5)*SIN(Sheet3!$C$96)))+SIN(Sheet3!J$61)*COS(Sheet1!$J23)*SIN(Sheet3!$C$95)*SIN(Sheet3!$C$96)+SIN(Sheet1!$J23)*(SIN(Sheet1!$E$5)*COS(Sheet3!$C$96)-COS(Sheet1!$E$5)*SIN(Sheet3!$C$96)*COS(Sheet3!$C$95)),0)</f>
        <v>0.27440694575388541</v>
      </c>
      <c r="K65">
        <f>IF((COS(K$61)*(COS(Sheet1!$J23)*(COS(Sheet1!$E$5)*COS(Sheet3!$C$96)+COS(Sheet3!$C$95)*SIN(Sheet1!$E$5)*SIN(Sheet3!$C$96)))+SIN(Sheet3!K$61)*COS(Sheet1!$J23)*SIN(Sheet3!$C$95)*SIN(Sheet3!$C$96)+SIN(Sheet1!$J23)*(SIN(Sheet1!$E$5)*COS(Sheet3!$C$96)-COS(Sheet1!$E$5)*SIN(Sheet3!$C$96)*COS(Sheet3!$C$95)))&gt;0,COS(K$61)*(COS(Sheet1!$J23)*(COS(Sheet1!$E$5)*COS(Sheet3!$C$96)+COS(Sheet3!$C$95)*SIN(Sheet1!$E$5)*SIN(Sheet3!$C$96)))+SIN(Sheet3!K$61)*COS(Sheet1!$J23)*SIN(Sheet3!$C$95)*SIN(Sheet3!$C$96)+SIN(Sheet1!$J23)*(SIN(Sheet1!$E$5)*COS(Sheet3!$C$96)-COS(Sheet1!$E$5)*SIN(Sheet3!$C$96)*COS(Sheet3!$C$95)),0)</f>
        <v>0.35347004598196191</v>
      </c>
      <c r="L65">
        <f>IF((COS(L$61)*(COS(Sheet1!$J23)*(COS(Sheet1!$E$5)*COS(Sheet3!$C$96)+COS(Sheet3!$C$95)*SIN(Sheet1!$E$5)*SIN(Sheet3!$C$96)))+SIN(Sheet3!L$61)*COS(Sheet1!$J23)*SIN(Sheet3!$C$95)*SIN(Sheet3!$C$96)+SIN(Sheet1!$J23)*(SIN(Sheet1!$E$5)*COS(Sheet3!$C$96)-COS(Sheet1!$E$5)*SIN(Sheet3!$C$96)*COS(Sheet3!$C$95)))&gt;0,COS(L$61)*(COS(Sheet1!$J23)*(COS(Sheet1!$E$5)*COS(Sheet3!$C$96)+COS(Sheet3!$C$95)*SIN(Sheet1!$E$5)*SIN(Sheet3!$C$96)))+SIN(Sheet3!L$61)*COS(Sheet1!$J23)*SIN(Sheet3!$C$95)*SIN(Sheet3!$C$96)+SIN(Sheet1!$J23)*(SIN(Sheet1!$E$5)*COS(Sheet3!$C$96)-COS(Sheet1!$E$5)*SIN(Sheet3!$C$96)*COS(Sheet3!$C$95)),0)</f>
        <v>0.41009754209669774</v>
      </c>
      <c r="M65">
        <f>IF((COS(M$61)*(COS(Sheet1!$J23)*(COS(Sheet1!$E$5)*COS(Sheet3!$C$96)+COS(Sheet3!$C$95)*SIN(Sheet1!$E$5)*SIN(Sheet3!$C$96)))+SIN(Sheet3!M$61)*COS(Sheet1!$J23)*SIN(Sheet3!$C$95)*SIN(Sheet3!$C$96)+SIN(Sheet1!$J23)*(SIN(Sheet1!$E$5)*COS(Sheet3!$C$96)-COS(Sheet1!$E$5)*SIN(Sheet3!$C$96)*COS(Sheet3!$C$95)))&gt;0,COS(M$61)*(COS(Sheet1!$J23)*(COS(Sheet1!$E$5)*COS(Sheet3!$C$96)+COS(Sheet3!$C$95)*SIN(Sheet1!$E$5)*SIN(Sheet3!$C$96)))+SIN(Sheet3!M$61)*COS(Sheet1!$J23)*SIN(Sheet3!$C$95)*SIN(Sheet3!$C$96)+SIN(Sheet1!$J23)*(SIN(Sheet1!$E$5)*COS(Sheet3!$C$96)-COS(Sheet1!$E$5)*SIN(Sheet3!$C$96)*COS(Sheet3!$C$95)),0)</f>
        <v>0.44043036381923545</v>
      </c>
      <c r="N65">
        <f>IF((COS(N$61)*(COS(Sheet1!$J23)*(COS(Sheet1!$E$5)*COS(Sheet3!$C$96)+COS(Sheet3!$C$95)*SIN(Sheet1!$E$5)*SIN(Sheet3!$C$96)))+SIN(Sheet3!N$61)*COS(Sheet1!$J23)*SIN(Sheet3!$C$95)*SIN(Sheet3!$C$96)+SIN(Sheet1!$J23)*(SIN(Sheet1!$E$5)*COS(Sheet3!$C$96)-COS(Sheet1!$E$5)*SIN(Sheet3!$C$96)*COS(Sheet3!$C$95)))&gt;0,COS(N$61)*(COS(Sheet1!$J23)*(COS(Sheet1!$E$5)*COS(Sheet3!$C$96)+COS(Sheet3!$C$95)*SIN(Sheet1!$E$5)*SIN(Sheet3!$C$96)))+SIN(Sheet3!N$61)*COS(Sheet1!$J23)*SIN(Sheet3!$C$95)*SIN(Sheet3!$C$96)+SIN(Sheet1!$J23)*(SIN(Sheet1!$E$5)*COS(Sheet3!$C$96)-COS(Sheet1!$E$5)*SIN(Sheet3!$C$96)*COS(Sheet3!$C$95)),0)</f>
        <v>0.44240137947654218</v>
      </c>
      <c r="O65">
        <f>IF((COS(O$61)*(COS(Sheet1!$J23)*(COS(Sheet1!$E$5)*COS(Sheet3!$C$96)+COS(Sheet3!$C$95)*SIN(Sheet1!$E$5)*SIN(Sheet3!$C$96)))+SIN(Sheet3!O$61)*COS(Sheet1!$J23)*SIN(Sheet3!$C$95)*SIN(Sheet3!$C$96)+SIN(Sheet1!$J23)*(SIN(Sheet1!$E$5)*COS(Sheet3!$C$96)-COS(Sheet1!$E$5)*SIN(Sheet3!$C$96)*COS(Sheet3!$C$95)))&gt;0,COS(O$61)*(COS(Sheet1!$J23)*(COS(Sheet1!$E$5)*COS(Sheet3!$C$96)+COS(Sheet3!$C$95)*SIN(Sheet1!$E$5)*SIN(Sheet3!$C$96)))+SIN(Sheet3!O$61)*COS(Sheet1!$J23)*SIN(Sheet3!$C$95)*SIN(Sheet3!$C$96)+SIN(Sheet1!$J23)*(SIN(Sheet1!$E$5)*COS(Sheet3!$C$96)-COS(Sheet1!$E$5)*SIN(Sheet3!$C$96)*COS(Sheet3!$C$95)),0)</f>
        <v>0.4158762676088299</v>
      </c>
      <c r="P65">
        <f>IF((COS(P$61)*(COS(Sheet1!$J23)*(COS(Sheet1!$E$5)*COS(Sheet3!$C$96)+COS(Sheet3!$C$95)*SIN(Sheet1!$E$5)*SIN(Sheet3!$C$96)))+SIN(Sheet3!P$61)*COS(Sheet1!$J23)*SIN(Sheet3!$C$95)*SIN(Sheet3!$C$96)+SIN(Sheet1!$J23)*(SIN(Sheet1!$E$5)*COS(Sheet3!$C$96)-COS(Sheet1!$E$5)*SIN(Sheet3!$C$96)*COS(Sheet3!$C$95)))&gt;0,COS(P$61)*(COS(Sheet1!$J23)*(COS(Sheet1!$E$5)*COS(Sheet3!$C$96)+COS(Sheet3!$C$95)*SIN(Sheet1!$E$5)*SIN(Sheet3!$C$96)))+SIN(Sheet3!P$61)*COS(Sheet1!$J23)*SIN(Sheet3!$C$95)*SIN(Sheet3!$C$96)+SIN(Sheet1!$J23)*(SIN(Sheet1!$E$5)*COS(Sheet3!$C$96)-COS(Sheet1!$E$5)*SIN(Sheet3!$C$96)*COS(Sheet3!$C$95)),0)</f>
        <v>0.36266267075506331</v>
      </c>
      <c r="Q65">
        <f>IF((COS(Q$61)*(COS(Sheet1!$J23)*(COS(Sheet1!$E$5)*COS(Sheet3!$C$96)+COS(Sheet3!$C$95)*SIN(Sheet1!$E$5)*SIN(Sheet3!$C$96)))+SIN(Sheet3!Q$61)*COS(Sheet1!$J23)*SIN(Sheet3!$C$95)*SIN(Sheet3!$C$96)+SIN(Sheet1!$J23)*(SIN(Sheet1!$E$5)*COS(Sheet3!$C$96)-COS(Sheet1!$E$5)*SIN(Sheet3!$C$96)*COS(Sheet3!$C$95)))&gt;0,COS(Q$61)*(COS(Sheet1!$J23)*(COS(Sheet1!$E$5)*COS(Sheet3!$C$96)+COS(Sheet3!$C$95)*SIN(Sheet1!$E$5)*SIN(Sheet3!$C$96)))+SIN(Sheet3!Q$61)*COS(Sheet1!$J23)*SIN(Sheet3!$C$95)*SIN(Sheet3!$C$96)+SIN(Sheet1!$J23)*(SIN(Sheet1!$E$5)*COS(Sheet3!$C$96)-COS(Sheet1!$E$5)*SIN(Sheet3!$C$96)*COS(Sheet3!$C$95)),0)</f>
        <v>0.28638700760119967</v>
      </c>
      <c r="R65">
        <f>IF((COS(R$61)*(COS(Sheet1!$J23)*(COS(Sheet1!$E$5)*COS(Sheet3!$C$96)+COS(Sheet3!$C$95)*SIN(Sheet1!$E$5)*SIN(Sheet3!$C$96)))+SIN(Sheet3!R$61)*COS(Sheet1!$J23)*SIN(Sheet3!$C$95)*SIN(Sheet3!$C$96)+SIN(Sheet1!$J23)*(SIN(Sheet1!$E$5)*COS(Sheet3!$C$96)-COS(Sheet1!$E$5)*SIN(Sheet3!$C$96)*COS(Sheet3!$C$95)))&gt;0,COS(R$61)*(COS(Sheet1!$J23)*(COS(Sheet1!$E$5)*COS(Sheet3!$C$96)+COS(Sheet3!$C$95)*SIN(Sheet1!$E$5)*SIN(Sheet3!$C$96)))+SIN(Sheet3!R$61)*COS(Sheet1!$J23)*SIN(Sheet3!$C$95)*SIN(Sheet3!$C$96)+SIN(Sheet1!$J23)*(SIN(Sheet1!$E$5)*COS(Sheet3!$C$96)-COS(Sheet1!$E$5)*SIN(Sheet3!$C$96)*COS(Sheet3!$C$95)),0)</f>
        <v>0.19224733853968179</v>
      </c>
    </row>
    <row r="66" spans="1:20">
      <c r="A66" s="37" t="s">
        <v>101</v>
      </c>
      <c r="B66">
        <f>IF((COS(B$61)*(COS(Sheet1!$J24)*(COS(Sheet1!$E$5)*COS(Sheet3!$C$96)+COS(Sheet3!$C$95)*SIN(Sheet1!$E$5)*SIN(Sheet3!$C$96)))+SIN(Sheet3!B$61)*COS(Sheet1!$J24)*SIN(Sheet3!$C$95)*SIN(Sheet3!$C$96)+SIN(Sheet1!$J24)*(SIN(Sheet1!$E$5)*COS(Sheet3!$C$96)-COS(Sheet1!$E$5)*SIN(Sheet3!$C$96)*COS(Sheet3!$C$95)))&gt;0,COS(B$61)*(COS(Sheet1!$J24)*(COS(Sheet1!$E$5)*COS(Sheet3!$C$96)+COS(Sheet3!$C$95)*SIN(Sheet1!$E$5)*SIN(Sheet3!$C$96)))+SIN(Sheet3!B$61)*COS(Sheet1!$J24)*SIN(Sheet3!$C$95)*SIN(Sheet3!$C$96)+SIN(Sheet1!$J24)*(SIN(Sheet1!$E$5)*COS(Sheet3!$C$96)-COS(Sheet1!$E$5)*SIN(Sheet3!$C$96)*COS(Sheet3!$C$95)),0)</f>
        <v>0</v>
      </c>
      <c r="C66">
        <f>IF((COS(C$61)*(COS(Sheet1!$J24)*(COS(Sheet1!$E$5)*COS(Sheet3!$C$96)+COS(Sheet3!$C$95)*SIN(Sheet1!$E$5)*SIN(Sheet3!$C$96)))+SIN(Sheet3!C$61)*COS(Sheet1!$J24)*SIN(Sheet3!$C$95)*SIN(Sheet3!$C$96)+SIN(Sheet1!$J24)*(SIN(Sheet1!$E$5)*COS(Sheet3!$C$96)-COS(Sheet1!$E$5)*SIN(Sheet3!$C$96)*COS(Sheet3!$C$95)))&gt;0,COS(C$61)*(COS(Sheet1!$J24)*(COS(Sheet1!$E$5)*COS(Sheet3!$C$96)+COS(Sheet3!$C$95)*SIN(Sheet1!$E$5)*SIN(Sheet3!$C$96)))+SIN(Sheet3!C$61)*COS(Sheet1!$J24)*SIN(Sheet3!$C$95)*SIN(Sheet3!$C$96)+SIN(Sheet1!$J24)*(SIN(Sheet1!$E$5)*COS(Sheet3!$C$96)-COS(Sheet1!$E$5)*SIN(Sheet3!$C$96)*COS(Sheet3!$C$95)),0)</f>
        <v>0</v>
      </c>
      <c r="D66">
        <f>IF((COS(D$61)*(COS(Sheet1!$J24)*(COS(Sheet1!$E$5)*COS(Sheet3!$C$96)+COS(Sheet3!$C$95)*SIN(Sheet1!$E$5)*SIN(Sheet3!$C$96)))+SIN(Sheet3!D$61)*COS(Sheet1!$J24)*SIN(Sheet3!$C$95)*SIN(Sheet3!$C$96)+SIN(Sheet1!$J24)*(SIN(Sheet1!$E$5)*COS(Sheet3!$C$96)-COS(Sheet1!$E$5)*SIN(Sheet3!$C$96)*COS(Sheet3!$C$95)))&gt;0,COS(D$61)*(COS(Sheet1!$J24)*(COS(Sheet1!$E$5)*COS(Sheet3!$C$96)+COS(Sheet3!$C$95)*SIN(Sheet1!$E$5)*SIN(Sheet3!$C$96)))+SIN(Sheet3!D$61)*COS(Sheet1!$J24)*SIN(Sheet3!$C$95)*SIN(Sheet3!$C$96)+SIN(Sheet1!$J24)*(SIN(Sheet1!$E$5)*COS(Sheet3!$C$96)-COS(Sheet1!$E$5)*SIN(Sheet3!$C$96)*COS(Sheet3!$C$95)),0)</f>
        <v>0</v>
      </c>
      <c r="E66">
        <f>IF((COS(E$61)*(COS(Sheet1!$J24)*(COS(Sheet1!$E$5)*COS(Sheet3!$C$96)+COS(Sheet3!$C$95)*SIN(Sheet1!$E$5)*SIN(Sheet3!$C$96)))+SIN(Sheet3!E$61)*COS(Sheet1!$J24)*SIN(Sheet3!$C$95)*SIN(Sheet3!$C$96)+SIN(Sheet1!$J24)*(SIN(Sheet1!$E$5)*COS(Sheet3!$C$96)-COS(Sheet1!$E$5)*SIN(Sheet3!$C$96)*COS(Sheet3!$C$95)))&gt;0,COS(E$61)*(COS(Sheet1!$J24)*(COS(Sheet1!$E$5)*COS(Sheet3!$C$96)+COS(Sheet3!$C$95)*SIN(Sheet1!$E$5)*SIN(Sheet3!$C$96)))+SIN(Sheet3!E$61)*COS(Sheet1!$J24)*SIN(Sheet3!$C$95)*SIN(Sheet3!$C$96)+SIN(Sheet1!$J24)*(SIN(Sheet1!$E$5)*COS(Sheet3!$C$96)-COS(Sheet1!$E$5)*SIN(Sheet3!$C$96)*COS(Sheet3!$C$95)),0)</f>
        <v>0</v>
      </c>
      <c r="F66">
        <f>IF((COS(F$61)*(COS(Sheet1!$J24)*(COS(Sheet1!$E$5)*COS(Sheet3!$C$96)+COS(Sheet3!$C$95)*SIN(Sheet1!$E$5)*SIN(Sheet3!$C$96)))+SIN(Sheet3!F$61)*COS(Sheet1!$J24)*SIN(Sheet3!$C$95)*SIN(Sheet3!$C$96)+SIN(Sheet1!$J24)*(SIN(Sheet1!$E$5)*COS(Sheet3!$C$96)-COS(Sheet1!$E$5)*SIN(Sheet3!$C$96)*COS(Sheet3!$C$95)))&gt;0,COS(F$61)*(COS(Sheet1!$J24)*(COS(Sheet1!$E$5)*COS(Sheet3!$C$96)+COS(Sheet3!$C$95)*SIN(Sheet1!$E$5)*SIN(Sheet3!$C$96)))+SIN(Sheet3!F$61)*COS(Sheet1!$J24)*SIN(Sheet3!$C$95)*SIN(Sheet3!$C$96)+SIN(Sheet1!$J24)*(SIN(Sheet1!$E$5)*COS(Sheet3!$C$96)-COS(Sheet1!$E$5)*SIN(Sheet3!$C$96)*COS(Sheet3!$C$95)),0)</f>
        <v>0</v>
      </c>
      <c r="G66">
        <f>IF((COS(G$61)*(COS(Sheet1!$J24)*(COS(Sheet1!$E$5)*COS(Sheet3!$C$96)+COS(Sheet3!$C$95)*SIN(Sheet1!$E$5)*SIN(Sheet3!$C$96)))+SIN(Sheet3!G$61)*COS(Sheet1!$J24)*SIN(Sheet3!$C$95)*SIN(Sheet3!$C$96)+SIN(Sheet1!$J24)*(SIN(Sheet1!$E$5)*COS(Sheet3!$C$96)-COS(Sheet1!$E$5)*SIN(Sheet3!$C$96)*COS(Sheet3!$C$95)))&gt;0,COS(G$61)*(COS(Sheet1!$J24)*(COS(Sheet1!$E$5)*COS(Sheet3!$C$96)+COS(Sheet3!$C$95)*SIN(Sheet1!$E$5)*SIN(Sheet3!$C$96)))+SIN(Sheet3!G$61)*COS(Sheet1!$J24)*SIN(Sheet3!$C$95)*SIN(Sheet3!$C$96)+SIN(Sheet1!$J24)*(SIN(Sheet1!$E$5)*COS(Sheet3!$C$96)-COS(Sheet1!$E$5)*SIN(Sheet3!$C$96)*COS(Sheet3!$C$95)),0)</f>
        <v>0</v>
      </c>
      <c r="H66">
        <f>IF((COS(H$61)*(COS(Sheet1!$J24)*(COS(Sheet1!$E$5)*COS(Sheet3!$C$96)+COS(Sheet3!$C$95)*SIN(Sheet1!$E$5)*SIN(Sheet3!$C$96)))+SIN(Sheet3!H$61)*COS(Sheet1!$J24)*SIN(Sheet3!$C$95)*SIN(Sheet3!$C$96)+SIN(Sheet1!$J24)*(SIN(Sheet1!$E$5)*COS(Sheet3!$C$96)-COS(Sheet1!$E$5)*SIN(Sheet3!$C$96)*COS(Sheet3!$C$95)))&gt;0,COS(H$61)*(COS(Sheet1!$J24)*(COS(Sheet1!$E$5)*COS(Sheet3!$C$96)+COS(Sheet3!$C$95)*SIN(Sheet1!$E$5)*SIN(Sheet3!$C$96)))+SIN(Sheet3!H$61)*COS(Sheet1!$J24)*SIN(Sheet3!$C$95)*SIN(Sheet3!$C$96)+SIN(Sheet1!$J24)*(SIN(Sheet1!$E$5)*COS(Sheet3!$C$96)-COS(Sheet1!$E$5)*SIN(Sheet3!$C$96)*COS(Sheet3!$C$95)),0)</f>
        <v>7.4753778726020709E-2</v>
      </c>
      <c r="I66">
        <f>IF((COS(I$61)*(COS(Sheet1!$J24)*(COS(Sheet1!$E$5)*COS(Sheet3!$C$96)+COS(Sheet3!$C$95)*SIN(Sheet1!$E$5)*SIN(Sheet3!$C$96)))+SIN(Sheet3!I$61)*COS(Sheet1!$J24)*SIN(Sheet3!$C$95)*SIN(Sheet3!$C$96)+SIN(Sheet1!$J24)*(SIN(Sheet1!$E$5)*COS(Sheet3!$C$96)-COS(Sheet1!$E$5)*SIN(Sheet3!$C$96)*COS(Sheet3!$C$95)))&gt;0,COS(I$61)*(COS(Sheet1!$J24)*(COS(Sheet1!$E$5)*COS(Sheet3!$C$96)+COS(Sheet3!$C$95)*SIN(Sheet1!$E$5)*SIN(Sheet3!$C$96)))+SIN(Sheet3!I$61)*COS(Sheet1!$J24)*SIN(Sheet3!$C$95)*SIN(Sheet3!$C$96)+SIN(Sheet1!$J24)*(SIN(Sheet1!$E$5)*COS(Sheet3!$C$96)-COS(Sheet1!$E$5)*SIN(Sheet3!$C$96)*COS(Sheet3!$C$95)),0)</f>
        <v>0.18135199568930863</v>
      </c>
      <c r="J66">
        <f>IF((COS(J$61)*(COS(Sheet1!$J24)*(COS(Sheet1!$E$5)*COS(Sheet3!$C$96)+COS(Sheet3!$C$95)*SIN(Sheet1!$E$5)*SIN(Sheet3!$C$96)))+SIN(Sheet3!J$61)*COS(Sheet1!$J24)*SIN(Sheet3!$C$95)*SIN(Sheet3!$C$96)+SIN(Sheet1!$J24)*(SIN(Sheet1!$E$5)*COS(Sheet3!$C$96)-COS(Sheet1!$E$5)*SIN(Sheet3!$C$96)*COS(Sheet3!$C$95)))&gt;0,COS(J$61)*(COS(Sheet1!$J24)*(COS(Sheet1!$E$5)*COS(Sheet3!$C$96)+COS(Sheet3!$C$95)*SIN(Sheet1!$E$5)*SIN(Sheet3!$C$96)))+SIN(Sheet3!J$61)*COS(Sheet1!$J24)*SIN(Sheet3!$C$95)*SIN(Sheet3!$C$96)+SIN(Sheet1!$J24)*(SIN(Sheet1!$E$5)*COS(Sheet3!$C$96)-COS(Sheet1!$E$5)*SIN(Sheet3!$C$96)*COS(Sheet3!$C$95)),0)</f>
        <v>0.27745342358245856</v>
      </c>
      <c r="K66">
        <f>IF((COS(K$61)*(COS(Sheet1!$J24)*(COS(Sheet1!$E$5)*COS(Sheet3!$C$96)+COS(Sheet3!$C$95)*SIN(Sheet1!$E$5)*SIN(Sheet3!$C$96)))+SIN(Sheet3!K$61)*COS(Sheet1!$J24)*SIN(Sheet3!$C$95)*SIN(Sheet3!$C$96)+SIN(Sheet1!$J24)*(SIN(Sheet1!$E$5)*COS(Sheet3!$C$96)-COS(Sheet1!$E$5)*SIN(Sheet3!$C$96)*COS(Sheet3!$C$95)))&gt;0,COS(K$61)*(COS(Sheet1!$J24)*(COS(Sheet1!$E$5)*COS(Sheet3!$C$96)+COS(Sheet3!$C$95)*SIN(Sheet1!$E$5)*SIN(Sheet3!$C$96)))+SIN(Sheet3!K$61)*COS(Sheet1!$J24)*SIN(Sheet3!$C$95)*SIN(Sheet3!$C$96)+SIN(Sheet1!$J24)*(SIN(Sheet1!$E$5)*COS(Sheet3!$C$96)-COS(Sheet1!$E$5)*SIN(Sheet3!$C$96)*COS(Sheet3!$C$95)),0)</f>
        <v>0.35650890890967091</v>
      </c>
      <c r="L66">
        <f>IF((COS(L$61)*(COS(Sheet1!$J24)*(COS(Sheet1!$E$5)*COS(Sheet3!$C$96)+COS(Sheet3!$C$95)*SIN(Sheet1!$E$5)*SIN(Sheet3!$C$96)))+SIN(Sheet3!L$61)*COS(Sheet1!$J24)*SIN(Sheet3!$C$95)*SIN(Sheet3!$C$96)+SIN(Sheet1!$J24)*(SIN(Sheet1!$E$5)*COS(Sheet3!$C$96)-COS(Sheet1!$E$5)*SIN(Sheet3!$C$96)*COS(Sheet3!$C$95)))&gt;0,COS(L$61)*(COS(Sheet1!$J24)*(COS(Sheet1!$E$5)*COS(Sheet3!$C$96)+COS(Sheet3!$C$95)*SIN(Sheet1!$E$5)*SIN(Sheet3!$C$96)))+SIN(Sheet3!L$61)*COS(Sheet1!$J24)*SIN(Sheet3!$C$95)*SIN(Sheet3!$C$96)+SIN(Sheet1!$J24)*(SIN(Sheet1!$E$5)*COS(Sheet3!$C$96)-COS(Sheet1!$E$5)*SIN(Sheet3!$C$96)*COS(Sheet3!$C$95)),0)</f>
        <v>0.41313095099126279</v>
      </c>
      <c r="M66">
        <f>IF((COS(M$61)*(COS(Sheet1!$J24)*(COS(Sheet1!$E$5)*COS(Sheet3!$C$96)+COS(Sheet3!$C$95)*SIN(Sheet1!$E$5)*SIN(Sheet3!$C$96)))+SIN(Sheet3!M$61)*COS(Sheet1!$J24)*SIN(Sheet3!$C$95)*SIN(Sheet3!$C$96)+SIN(Sheet1!$J24)*(SIN(Sheet1!$E$5)*COS(Sheet3!$C$96)-COS(Sheet1!$E$5)*SIN(Sheet3!$C$96)*COS(Sheet3!$C$95)))&gt;0,COS(M$61)*(COS(Sheet1!$J24)*(COS(Sheet1!$E$5)*COS(Sheet3!$C$96)+COS(Sheet3!$C$95)*SIN(Sheet1!$E$5)*SIN(Sheet3!$C$96)))+SIN(Sheet3!M$61)*COS(Sheet1!$J24)*SIN(Sheet3!$C$95)*SIN(Sheet3!$C$96)+SIN(Sheet1!$J24)*(SIN(Sheet1!$E$5)*COS(Sheet3!$C$96)-COS(Sheet1!$E$5)*SIN(Sheet3!$C$96)*COS(Sheet3!$C$95)),0)</f>
        <v>0.44346085123172246</v>
      </c>
      <c r="N66">
        <f>IF((COS(N$61)*(COS(Sheet1!$J24)*(COS(Sheet1!$E$5)*COS(Sheet3!$C$96)+COS(Sheet3!$C$95)*SIN(Sheet1!$E$5)*SIN(Sheet3!$C$96)))+SIN(Sheet3!N$61)*COS(Sheet1!$J24)*SIN(Sheet3!$C$95)*SIN(Sheet3!$C$96)+SIN(Sheet1!$J24)*(SIN(Sheet1!$E$5)*COS(Sheet3!$C$96)-COS(Sheet1!$E$5)*SIN(Sheet3!$C$96)*COS(Sheet3!$C$95)))&gt;0,COS(N$61)*(COS(Sheet1!$J24)*(COS(Sheet1!$E$5)*COS(Sheet3!$C$96)+COS(Sheet3!$C$95)*SIN(Sheet1!$E$5)*SIN(Sheet3!$C$96)))+SIN(Sheet3!N$61)*COS(Sheet1!$J24)*SIN(Sheet3!$C$95)*SIN(Sheet3!$C$96)+SIN(Sheet1!$J24)*(SIN(Sheet1!$E$5)*COS(Sheet3!$C$96)-COS(Sheet1!$E$5)*SIN(Sheet3!$C$96)*COS(Sheet3!$C$95)),0)</f>
        <v>0.44543167705219272</v>
      </c>
      <c r="O66">
        <f>IF((COS(O$61)*(COS(Sheet1!$J24)*(COS(Sheet1!$E$5)*COS(Sheet3!$C$96)+COS(Sheet3!$C$95)*SIN(Sheet1!$E$5)*SIN(Sheet3!$C$96)))+SIN(Sheet3!O$61)*COS(Sheet1!$J24)*SIN(Sheet3!$C$95)*SIN(Sheet3!$C$96)+SIN(Sheet1!$J24)*(SIN(Sheet1!$E$5)*COS(Sheet3!$C$96)-COS(Sheet1!$E$5)*SIN(Sheet3!$C$96)*COS(Sheet3!$C$95)))&gt;0,COS(O$61)*(COS(Sheet1!$J24)*(COS(Sheet1!$E$5)*COS(Sheet3!$C$96)+COS(Sheet3!$C$95)*SIN(Sheet1!$E$5)*SIN(Sheet3!$C$96)))+SIN(Sheet3!O$61)*COS(Sheet1!$J24)*SIN(Sheet3!$C$95)*SIN(Sheet3!$C$96)+SIN(Sheet1!$J24)*(SIN(Sheet1!$E$5)*COS(Sheet3!$C$96)-COS(Sheet1!$E$5)*SIN(Sheet3!$C$96)*COS(Sheet3!$C$95)),0)</f>
        <v>0.41890911992995222</v>
      </c>
      <c r="P66">
        <f>IF((COS(P$61)*(COS(Sheet1!$J24)*(COS(Sheet1!$E$5)*COS(Sheet3!$C$96)+COS(Sheet3!$C$95)*SIN(Sheet1!$E$5)*SIN(Sheet3!$C$96)))+SIN(Sheet3!P$61)*COS(Sheet1!$J24)*SIN(Sheet3!$C$95)*SIN(Sheet3!$C$96)+SIN(Sheet1!$J24)*(SIN(Sheet1!$E$5)*COS(Sheet3!$C$96)-COS(Sheet1!$E$5)*SIN(Sheet3!$C$96)*COS(Sheet3!$C$95)))&gt;0,COS(P$61)*(COS(Sheet1!$J24)*(COS(Sheet1!$E$5)*COS(Sheet3!$C$96)+COS(Sheet3!$C$95)*SIN(Sheet1!$E$5)*SIN(Sheet3!$C$96)))+SIN(Sheet3!P$61)*COS(Sheet1!$J24)*SIN(Sheet3!$C$95)*SIN(Sheet3!$C$96)+SIN(Sheet1!$J24)*(SIN(Sheet1!$E$5)*COS(Sheet3!$C$96)-COS(Sheet1!$E$5)*SIN(Sheet3!$C$96)*COS(Sheet3!$C$95)),0)</f>
        <v>0.36570064830228338</v>
      </c>
      <c r="Q66">
        <f>IF((COS(Q$61)*(COS(Sheet1!$J24)*(COS(Sheet1!$E$5)*COS(Sheet3!$C$96)+COS(Sheet3!$C$95)*SIN(Sheet1!$E$5)*SIN(Sheet3!$C$96)))+SIN(Sheet3!Q$61)*COS(Sheet1!$J24)*SIN(Sheet3!$C$95)*SIN(Sheet3!$C$96)+SIN(Sheet1!$J24)*(SIN(Sheet1!$E$5)*COS(Sheet3!$C$96)-COS(Sheet1!$E$5)*SIN(Sheet3!$C$96)*COS(Sheet3!$C$95)))&gt;0,COS(Q$61)*(COS(Sheet1!$J24)*(COS(Sheet1!$E$5)*COS(Sheet3!$C$96)+COS(Sheet3!$C$95)*SIN(Sheet1!$E$5)*SIN(Sheet3!$C$96)))+SIN(Sheet3!Q$61)*COS(Sheet1!$J24)*SIN(Sheet3!$C$95)*SIN(Sheet3!$C$96)+SIN(Sheet1!$J24)*(SIN(Sheet1!$E$5)*COS(Sheet3!$C$96)-COS(Sheet1!$E$5)*SIN(Sheet3!$C$96)*COS(Sheet3!$C$95)),0)</f>
        <v>0.28943233157945519</v>
      </c>
      <c r="R66">
        <f>IF((COS(R$61)*(COS(Sheet1!$J24)*(COS(Sheet1!$E$5)*COS(Sheet3!$C$96)+COS(Sheet3!$C$95)*SIN(Sheet1!$E$5)*SIN(Sheet3!$C$96)))+SIN(Sheet3!R$61)*COS(Sheet1!$J24)*SIN(Sheet3!$C$95)*SIN(Sheet3!$C$96)+SIN(Sheet1!$J24)*(SIN(Sheet1!$E$5)*COS(Sheet3!$C$96)-COS(Sheet1!$E$5)*SIN(Sheet3!$C$96)*COS(Sheet3!$C$95)))&gt;0,COS(R$61)*(COS(Sheet1!$J24)*(COS(Sheet1!$E$5)*COS(Sheet3!$C$96)+COS(Sheet3!$C$95)*SIN(Sheet1!$E$5)*SIN(Sheet3!$C$96)))+SIN(Sheet3!R$61)*COS(Sheet1!$J24)*SIN(Sheet3!$C$95)*SIN(Sheet3!$C$96)+SIN(Sheet1!$J24)*(SIN(Sheet1!$E$5)*COS(Sheet3!$C$96)-COS(Sheet1!$E$5)*SIN(Sheet3!$C$96)*COS(Sheet3!$C$95)),0)</f>
        <v>0.19530172950677557</v>
      </c>
    </row>
    <row r="67" spans="1:20">
      <c r="A67" s="37" t="s">
        <v>102</v>
      </c>
      <c r="B67">
        <f>IF((COS(B$61)*(COS(Sheet1!$J25)*(COS(Sheet1!$E$5)*COS(Sheet3!$C$96)+COS(Sheet3!$C$95)*SIN(Sheet1!$E$5)*SIN(Sheet3!$C$96)))+SIN(Sheet3!B$61)*COS(Sheet1!$J25)*SIN(Sheet3!$C$95)*SIN(Sheet3!$C$96)+SIN(Sheet1!$J25)*(SIN(Sheet1!$E$5)*COS(Sheet3!$C$96)-COS(Sheet1!$E$5)*SIN(Sheet3!$C$96)*COS(Sheet3!$C$95)))&gt;0,COS(B$61)*(COS(Sheet1!$J25)*(COS(Sheet1!$E$5)*COS(Sheet3!$C$96)+COS(Sheet3!$C$95)*SIN(Sheet1!$E$5)*SIN(Sheet3!$C$96)))+SIN(Sheet3!B$61)*COS(Sheet1!$J25)*SIN(Sheet3!$C$95)*SIN(Sheet3!$C$96)+SIN(Sheet1!$J25)*(SIN(Sheet1!$E$5)*COS(Sheet3!$C$96)-COS(Sheet1!$E$5)*SIN(Sheet3!$C$96)*COS(Sheet3!$C$95)),0)</f>
        <v>0</v>
      </c>
      <c r="C67">
        <f>IF((COS(C$61)*(COS(Sheet1!$J25)*(COS(Sheet1!$E$5)*COS(Sheet3!$C$96)+COS(Sheet3!$C$95)*SIN(Sheet1!$E$5)*SIN(Sheet3!$C$96)))+SIN(Sheet3!C$61)*COS(Sheet1!$J25)*SIN(Sheet3!$C$95)*SIN(Sheet3!$C$96)+SIN(Sheet1!$J25)*(SIN(Sheet1!$E$5)*COS(Sheet3!$C$96)-COS(Sheet1!$E$5)*SIN(Sheet3!$C$96)*COS(Sheet3!$C$95)))&gt;0,COS(C$61)*(COS(Sheet1!$J25)*(COS(Sheet1!$E$5)*COS(Sheet3!$C$96)+COS(Sheet3!$C$95)*SIN(Sheet1!$E$5)*SIN(Sheet3!$C$96)))+SIN(Sheet3!C$61)*COS(Sheet1!$J25)*SIN(Sheet3!$C$95)*SIN(Sheet3!$C$96)+SIN(Sheet1!$J25)*(SIN(Sheet1!$E$5)*COS(Sheet3!$C$96)-COS(Sheet1!$E$5)*SIN(Sheet3!$C$96)*COS(Sheet3!$C$95)),0)</f>
        <v>0</v>
      </c>
      <c r="D67">
        <f>IF((COS(D$61)*(COS(Sheet1!$J25)*(COS(Sheet1!$E$5)*COS(Sheet3!$C$96)+COS(Sheet3!$C$95)*SIN(Sheet1!$E$5)*SIN(Sheet3!$C$96)))+SIN(Sheet3!D$61)*COS(Sheet1!$J25)*SIN(Sheet3!$C$95)*SIN(Sheet3!$C$96)+SIN(Sheet1!$J25)*(SIN(Sheet1!$E$5)*COS(Sheet3!$C$96)-COS(Sheet1!$E$5)*SIN(Sheet3!$C$96)*COS(Sheet3!$C$95)))&gt;0,COS(D$61)*(COS(Sheet1!$J25)*(COS(Sheet1!$E$5)*COS(Sheet3!$C$96)+COS(Sheet3!$C$95)*SIN(Sheet1!$E$5)*SIN(Sheet3!$C$96)))+SIN(Sheet3!D$61)*COS(Sheet1!$J25)*SIN(Sheet3!$C$95)*SIN(Sheet3!$C$96)+SIN(Sheet1!$J25)*(SIN(Sheet1!$E$5)*COS(Sheet3!$C$96)-COS(Sheet1!$E$5)*SIN(Sheet3!$C$96)*COS(Sheet3!$C$95)),0)</f>
        <v>0</v>
      </c>
      <c r="E67">
        <f>IF((COS(E$61)*(COS(Sheet1!$J25)*(COS(Sheet1!$E$5)*COS(Sheet3!$C$96)+COS(Sheet3!$C$95)*SIN(Sheet1!$E$5)*SIN(Sheet3!$C$96)))+SIN(Sheet3!E$61)*COS(Sheet1!$J25)*SIN(Sheet3!$C$95)*SIN(Sheet3!$C$96)+SIN(Sheet1!$J25)*(SIN(Sheet1!$E$5)*COS(Sheet3!$C$96)-COS(Sheet1!$E$5)*SIN(Sheet3!$C$96)*COS(Sheet3!$C$95)))&gt;0,COS(E$61)*(COS(Sheet1!$J25)*(COS(Sheet1!$E$5)*COS(Sheet3!$C$96)+COS(Sheet3!$C$95)*SIN(Sheet1!$E$5)*SIN(Sheet3!$C$96)))+SIN(Sheet3!E$61)*COS(Sheet1!$J25)*SIN(Sheet3!$C$95)*SIN(Sheet3!$C$96)+SIN(Sheet1!$J25)*(SIN(Sheet1!$E$5)*COS(Sheet3!$C$96)-COS(Sheet1!$E$5)*SIN(Sheet3!$C$96)*COS(Sheet3!$C$95)),0)</f>
        <v>0</v>
      </c>
      <c r="F67">
        <f>IF((COS(F$61)*(COS(Sheet1!$J25)*(COS(Sheet1!$E$5)*COS(Sheet3!$C$96)+COS(Sheet3!$C$95)*SIN(Sheet1!$E$5)*SIN(Sheet3!$C$96)))+SIN(Sheet3!F$61)*COS(Sheet1!$J25)*SIN(Sheet3!$C$95)*SIN(Sheet3!$C$96)+SIN(Sheet1!$J25)*(SIN(Sheet1!$E$5)*COS(Sheet3!$C$96)-COS(Sheet1!$E$5)*SIN(Sheet3!$C$96)*COS(Sheet3!$C$95)))&gt;0,COS(F$61)*(COS(Sheet1!$J25)*(COS(Sheet1!$E$5)*COS(Sheet3!$C$96)+COS(Sheet3!$C$95)*SIN(Sheet1!$E$5)*SIN(Sheet3!$C$96)))+SIN(Sheet3!F$61)*COS(Sheet1!$J25)*SIN(Sheet3!$C$95)*SIN(Sheet3!$C$96)+SIN(Sheet1!$J25)*(SIN(Sheet1!$E$5)*COS(Sheet3!$C$96)-COS(Sheet1!$E$5)*SIN(Sheet3!$C$96)*COS(Sheet3!$C$95)),0)</f>
        <v>0</v>
      </c>
      <c r="G67">
        <f>IF((COS(G$61)*(COS(Sheet1!$J25)*(COS(Sheet1!$E$5)*COS(Sheet3!$C$96)+COS(Sheet3!$C$95)*SIN(Sheet1!$E$5)*SIN(Sheet3!$C$96)))+SIN(Sheet3!G$61)*COS(Sheet1!$J25)*SIN(Sheet3!$C$95)*SIN(Sheet3!$C$96)+SIN(Sheet1!$J25)*(SIN(Sheet1!$E$5)*COS(Sheet3!$C$96)-COS(Sheet1!$E$5)*SIN(Sheet3!$C$96)*COS(Sheet3!$C$95)))&gt;0,COS(G$61)*(COS(Sheet1!$J25)*(COS(Sheet1!$E$5)*COS(Sheet3!$C$96)+COS(Sheet3!$C$95)*SIN(Sheet1!$E$5)*SIN(Sheet3!$C$96)))+SIN(Sheet3!G$61)*COS(Sheet1!$J25)*SIN(Sheet3!$C$95)*SIN(Sheet3!$C$96)+SIN(Sheet1!$J25)*(SIN(Sheet1!$E$5)*COS(Sheet3!$C$96)-COS(Sheet1!$E$5)*SIN(Sheet3!$C$96)*COS(Sheet3!$C$95)),0)</f>
        <v>0</v>
      </c>
      <c r="H67">
        <f>IF((COS(H$61)*(COS(Sheet1!$J25)*(COS(Sheet1!$E$5)*COS(Sheet3!$C$96)+COS(Sheet3!$C$95)*SIN(Sheet1!$E$5)*SIN(Sheet3!$C$96)))+SIN(Sheet3!H$61)*COS(Sheet1!$J25)*SIN(Sheet3!$C$95)*SIN(Sheet3!$C$96)+SIN(Sheet1!$J25)*(SIN(Sheet1!$E$5)*COS(Sheet3!$C$96)-COS(Sheet1!$E$5)*SIN(Sheet3!$C$96)*COS(Sheet3!$C$95)))&gt;0,COS(H$61)*(COS(Sheet1!$J25)*(COS(Sheet1!$E$5)*COS(Sheet3!$C$96)+COS(Sheet3!$C$95)*SIN(Sheet1!$E$5)*SIN(Sheet3!$C$96)))+SIN(Sheet3!H$61)*COS(Sheet1!$J25)*SIN(Sheet3!$C$95)*SIN(Sheet3!$C$96)+SIN(Sheet1!$J25)*(SIN(Sheet1!$E$5)*COS(Sheet3!$C$96)-COS(Sheet1!$E$5)*SIN(Sheet3!$C$96)*COS(Sheet3!$C$95)),0)</f>
        <v>7.7352239517316068E-2</v>
      </c>
      <c r="I67">
        <f>IF((COS(I$61)*(COS(Sheet1!$J25)*(COS(Sheet1!$E$5)*COS(Sheet3!$C$96)+COS(Sheet3!$C$95)*SIN(Sheet1!$E$5)*SIN(Sheet3!$C$96)))+SIN(Sheet3!I$61)*COS(Sheet1!$J25)*SIN(Sheet3!$C$95)*SIN(Sheet3!$C$96)+SIN(Sheet1!$J25)*(SIN(Sheet1!$E$5)*COS(Sheet3!$C$96)-COS(Sheet1!$E$5)*SIN(Sheet3!$C$96)*COS(Sheet3!$C$95)))&gt;0,COS(I$61)*(COS(Sheet1!$J25)*(COS(Sheet1!$E$5)*COS(Sheet3!$C$96)+COS(Sheet3!$C$95)*SIN(Sheet1!$E$5)*SIN(Sheet3!$C$96)))+SIN(Sheet3!I$61)*COS(Sheet1!$J25)*SIN(Sheet3!$C$95)*SIN(Sheet3!$C$96)+SIN(Sheet1!$J25)*(SIN(Sheet1!$E$5)*COS(Sheet3!$C$96)-COS(Sheet1!$E$5)*SIN(Sheet3!$C$96)*COS(Sheet3!$C$95)),0)</f>
        <v>0.1839407946340528</v>
      </c>
      <c r="J67">
        <f>IF((COS(J$61)*(COS(Sheet1!$J25)*(COS(Sheet1!$E$5)*COS(Sheet3!$C$96)+COS(Sheet3!$C$95)*SIN(Sheet1!$E$5)*SIN(Sheet3!$C$96)))+SIN(Sheet3!J$61)*COS(Sheet1!$J25)*SIN(Sheet3!$C$95)*SIN(Sheet3!$C$96)+SIN(Sheet1!$J25)*(SIN(Sheet1!$E$5)*COS(Sheet3!$C$96)-COS(Sheet1!$E$5)*SIN(Sheet3!$C$96)*COS(Sheet3!$C$95)))&gt;0,COS(J$61)*(COS(Sheet1!$J25)*(COS(Sheet1!$E$5)*COS(Sheet3!$C$96)+COS(Sheet3!$C$95)*SIN(Sheet1!$E$5)*SIN(Sheet3!$C$96)))+SIN(Sheet3!J$61)*COS(Sheet1!$J25)*SIN(Sheet3!$C$95)*SIN(Sheet3!$C$96)+SIN(Sheet1!$J25)*(SIN(Sheet1!$E$5)*COS(Sheet3!$C$96)-COS(Sheet1!$E$5)*SIN(Sheet3!$C$96)*COS(Sheet3!$C$95)),0)</f>
        <v>0.28003351208835942</v>
      </c>
      <c r="K67">
        <f>IF((COS(K$61)*(COS(Sheet1!$J25)*(COS(Sheet1!$E$5)*COS(Sheet3!$C$96)+COS(Sheet3!$C$95)*SIN(Sheet1!$E$5)*SIN(Sheet3!$C$96)))+SIN(Sheet3!K$61)*COS(Sheet1!$J25)*SIN(Sheet3!$C$95)*SIN(Sheet3!$C$96)+SIN(Sheet1!$J25)*(SIN(Sheet1!$E$5)*COS(Sheet3!$C$96)-COS(Sheet1!$E$5)*SIN(Sheet3!$C$96)*COS(Sheet3!$C$95)))&gt;0,COS(K$61)*(COS(Sheet1!$J25)*(COS(Sheet1!$E$5)*COS(Sheet3!$C$96)+COS(Sheet3!$C$95)*SIN(Sheet1!$E$5)*SIN(Sheet3!$C$96)))+SIN(Sheet3!K$61)*COS(Sheet1!$J25)*SIN(Sheet3!$C$95)*SIN(Sheet3!$C$96)+SIN(Sheet1!$J25)*(SIN(Sheet1!$E$5)*COS(Sheet3!$C$96)-COS(Sheet1!$E$5)*SIN(Sheet3!$C$96)*COS(Sheet3!$C$95)),0)</f>
        <v>0.359081831986449</v>
      </c>
      <c r="L67">
        <f>IF((COS(L$61)*(COS(Sheet1!$J25)*(COS(Sheet1!$E$5)*COS(Sheet3!$C$96)+COS(Sheet3!$C$95)*SIN(Sheet1!$E$5)*SIN(Sheet3!$C$96)))+SIN(Sheet3!L$61)*COS(Sheet1!$J25)*SIN(Sheet3!$C$95)*SIN(Sheet3!$C$96)+SIN(Sheet1!$J25)*(SIN(Sheet1!$E$5)*COS(Sheet3!$C$96)-COS(Sheet1!$E$5)*SIN(Sheet3!$C$96)*COS(Sheet3!$C$95)))&gt;0,COS(L$61)*(COS(Sheet1!$J25)*(COS(Sheet1!$E$5)*COS(Sheet3!$C$96)+COS(Sheet3!$C$95)*SIN(Sheet1!$E$5)*SIN(Sheet3!$C$96)))+SIN(Sheet3!L$61)*COS(Sheet1!$J25)*SIN(Sheet3!$C$95)*SIN(Sheet3!$C$96)+SIN(Sheet1!$J25)*(SIN(Sheet1!$E$5)*COS(Sheet3!$C$96)-COS(Sheet1!$E$5)*SIN(Sheet3!$C$96)*COS(Sheet3!$C$95)),0)</f>
        <v>0.41569874196079182</v>
      </c>
      <c r="M67">
        <f>IF((COS(M$61)*(COS(Sheet1!$J25)*(COS(Sheet1!$E$5)*COS(Sheet3!$C$96)+COS(Sheet3!$C$95)*SIN(Sheet1!$E$5)*SIN(Sheet3!$C$96)))+SIN(Sheet3!M$61)*COS(Sheet1!$J25)*SIN(Sheet3!$C$95)*SIN(Sheet3!$C$96)+SIN(Sheet1!$J25)*(SIN(Sheet1!$E$5)*COS(Sheet3!$C$96)-COS(Sheet1!$E$5)*SIN(Sheet3!$C$96)*COS(Sheet3!$C$95)))&gt;0,COS(M$61)*(COS(Sheet1!$J25)*(COS(Sheet1!$E$5)*COS(Sheet3!$C$96)+COS(Sheet3!$C$95)*SIN(Sheet1!$E$5)*SIN(Sheet3!$C$96)))+SIN(Sheet3!M$61)*COS(Sheet1!$J25)*SIN(Sheet3!$C$95)*SIN(Sheet3!$C$96)+SIN(Sheet1!$J25)*(SIN(Sheet1!$E$5)*COS(Sheet3!$C$96)-COS(Sheet1!$E$5)*SIN(Sheet3!$C$96)*COS(Sheet3!$C$95)),0)</f>
        <v>0.44602589316050412</v>
      </c>
      <c r="N67">
        <f>IF((COS(N$61)*(COS(Sheet1!$J25)*(COS(Sheet1!$E$5)*COS(Sheet3!$C$96)+COS(Sheet3!$C$95)*SIN(Sheet1!$E$5)*SIN(Sheet3!$C$96)))+SIN(Sheet3!N$61)*COS(Sheet1!$J25)*SIN(Sheet3!$C$95)*SIN(Sheet3!$C$96)+SIN(Sheet1!$J25)*(SIN(Sheet1!$E$5)*COS(Sheet3!$C$96)-COS(Sheet1!$E$5)*SIN(Sheet3!$C$96)*COS(Sheet3!$C$95)))&gt;0,COS(N$61)*(COS(Sheet1!$J25)*(COS(Sheet1!$E$5)*COS(Sheet3!$C$96)+COS(Sheet3!$C$95)*SIN(Sheet1!$E$5)*SIN(Sheet3!$C$96)))+SIN(Sheet3!N$61)*COS(Sheet1!$J25)*SIN(Sheet3!$C$95)*SIN(Sheet3!$C$96)+SIN(Sheet1!$J25)*(SIN(Sheet1!$E$5)*COS(Sheet3!$C$96)-COS(Sheet1!$E$5)*SIN(Sheet3!$C$96)*COS(Sheet3!$C$95)),0)</f>
        <v>0.44799654034931241</v>
      </c>
      <c r="O67">
        <f>IF((COS(O$61)*(COS(Sheet1!$J25)*(COS(Sheet1!$E$5)*COS(Sheet3!$C$96)+COS(Sheet3!$C$95)*SIN(Sheet1!$E$5)*SIN(Sheet3!$C$96)))+SIN(Sheet3!O$61)*COS(Sheet1!$J25)*SIN(Sheet3!$C$95)*SIN(Sheet3!$C$96)+SIN(Sheet1!$J25)*(SIN(Sheet1!$E$5)*COS(Sheet3!$C$96)-COS(Sheet1!$E$5)*SIN(Sheet3!$C$96)*COS(Sheet3!$C$95)))&gt;0,COS(O$61)*(COS(Sheet1!$J25)*(COS(Sheet1!$E$5)*COS(Sheet3!$C$96)+COS(Sheet3!$C$95)*SIN(Sheet1!$E$5)*SIN(Sheet3!$C$96)))+SIN(Sheet3!O$61)*COS(Sheet1!$J25)*SIN(Sheet3!$C$95)*SIN(Sheet3!$C$96)+SIN(Sheet1!$J25)*(SIN(Sheet1!$E$5)*COS(Sheet3!$C$96)-COS(Sheet1!$E$5)*SIN(Sheet3!$C$96)*COS(Sheet3!$C$95)),0)</f>
        <v>0.42147638717794789</v>
      </c>
      <c r="P67">
        <f>IF((COS(P$61)*(COS(Sheet1!$J25)*(COS(Sheet1!$E$5)*COS(Sheet3!$C$96)+COS(Sheet3!$C$95)*SIN(Sheet1!$E$5)*SIN(Sheet3!$C$96)))+SIN(Sheet3!P$61)*COS(Sheet1!$J25)*SIN(Sheet3!$C$95)*SIN(Sheet3!$C$96)+SIN(Sheet1!$J25)*(SIN(Sheet1!$E$5)*COS(Sheet3!$C$96)-COS(Sheet1!$E$5)*SIN(Sheet3!$C$96)*COS(Sheet3!$C$95)))&gt;0,COS(P$61)*(COS(Sheet1!$J25)*(COS(Sheet1!$E$5)*COS(Sheet3!$C$96)+COS(Sheet3!$C$95)*SIN(Sheet1!$E$5)*SIN(Sheet3!$C$96)))+SIN(Sheet3!P$61)*COS(Sheet1!$J25)*SIN(Sheet3!$C$95)*SIN(Sheet3!$C$96)+SIN(Sheet1!$J25)*(SIN(Sheet1!$E$5)*COS(Sheet3!$C$96)-COS(Sheet1!$E$5)*SIN(Sheet3!$C$96)*COS(Sheet3!$C$95)),0)</f>
        <v>0.36827273825841383</v>
      </c>
      <c r="Q67">
        <f>IF((COS(Q$61)*(COS(Sheet1!$J25)*(COS(Sheet1!$E$5)*COS(Sheet3!$C$96)+COS(Sheet3!$C$95)*SIN(Sheet1!$E$5)*SIN(Sheet3!$C$96)))+SIN(Sheet3!Q$61)*COS(Sheet1!$J25)*SIN(Sheet3!$C$95)*SIN(Sheet3!$C$96)+SIN(Sheet1!$J25)*(SIN(Sheet1!$E$5)*COS(Sheet3!$C$96)-COS(Sheet1!$E$5)*SIN(Sheet3!$C$96)*COS(Sheet3!$C$95)))&gt;0,COS(Q$61)*(COS(Sheet1!$J25)*(COS(Sheet1!$E$5)*COS(Sheet3!$C$96)+COS(Sheet3!$C$95)*SIN(Sheet1!$E$5)*SIN(Sheet3!$C$96)))+SIN(Sheet3!Q$61)*COS(Sheet1!$J25)*SIN(Sheet3!$C$95)*SIN(Sheet3!$C$96)+SIN(Sheet1!$J25)*(SIN(Sheet1!$E$5)*COS(Sheet3!$C$96)-COS(Sheet1!$E$5)*SIN(Sheet3!$C$96)*COS(Sheet3!$C$95)),0)</f>
        <v>0.29201133434138932</v>
      </c>
      <c r="R67">
        <f>IF((COS(R$61)*(COS(Sheet1!$J25)*(COS(Sheet1!$E$5)*COS(Sheet3!$C$96)+COS(Sheet3!$C$95)*SIN(Sheet1!$E$5)*SIN(Sheet3!$C$96)))+SIN(Sheet3!R$61)*COS(Sheet1!$J25)*SIN(Sheet3!$C$95)*SIN(Sheet3!$C$96)+SIN(Sheet1!$J25)*(SIN(Sheet1!$E$5)*COS(Sheet3!$C$96)-COS(Sheet1!$E$5)*SIN(Sheet3!$C$96)*COS(Sheet3!$C$95)))&gt;0,COS(R$61)*(COS(Sheet1!$J25)*(COS(Sheet1!$E$5)*COS(Sheet3!$C$96)+COS(Sheet3!$C$95)*SIN(Sheet1!$E$5)*SIN(Sheet3!$C$96)))+SIN(Sheet3!R$61)*COS(Sheet1!$J25)*SIN(Sheet3!$C$95)*SIN(Sheet3!$C$96)+SIN(Sheet1!$J25)*(SIN(Sheet1!$E$5)*COS(Sheet3!$C$96)-COS(Sheet1!$E$5)*SIN(Sheet3!$C$96)*COS(Sheet3!$C$95)),0)</f>
        <v>0.19788926407589114</v>
      </c>
    </row>
    <row r="68" spans="1:20">
      <c r="A68" s="37" t="s">
        <v>103</v>
      </c>
      <c r="B68">
        <f>IF((COS(B$61)*(COS(Sheet1!$J26)*(COS(Sheet1!$E$5)*COS(Sheet3!$C$96)+COS(Sheet3!$C$95)*SIN(Sheet1!$E$5)*SIN(Sheet3!$C$96)))+SIN(Sheet3!B$61)*COS(Sheet1!$J26)*SIN(Sheet3!$C$95)*SIN(Sheet3!$C$96)+SIN(Sheet1!$J26)*(SIN(Sheet1!$E$5)*COS(Sheet3!$C$96)-COS(Sheet1!$E$5)*SIN(Sheet3!$C$96)*COS(Sheet3!$C$95)))&gt;0,COS(B$61)*(COS(Sheet1!$J26)*(COS(Sheet1!$E$5)*COS(Sheet3!$C$96)+COS(Sheet3!$C$95)*SIN(Sheet1!$E$5)*SIN(Sheet3!$C$96)))+SIN(Sheet3!B$61)*COS(Sheet1!$J26)*SIN(Sheet3!$C$95)*SIN(Sheet3!$C$96)+SIN(Sheet1!$J26)*(SIN(Sheet1!$E$5)*COS(Sheet3!$C$96)-COS(Sheet1!$E$5)*SIN(Sheet3!$C$96)*COS(Sheet3!$C$95)),0)</f>
        <v>0</v>
      </c>
      <c r="C68">
        <f>IF((COS(C$61)*(COS(Sheet1!$J26)*(COS(Sheet1!$E$5)*COS(Sheet3!$C$96)+COS(Sheet3!$C$95)*SIN(Sheet1!$E$5)*SIN(Sheet3!$C$96)))+SIN(Sheet3!C$61)*COS(Sheet1!$J26)*SIN(Sheet3!$C$95)*SIN(Sheet3!$C$96)+SIN(Sheet1!$J26)*(SIN(Sheet1!$E$5)*COS(Sheet3!$C$96)-COS(Sheet1!$E$5)*SIN(Sheet3!$C$96)*COS(Sheet3!$C$95)))&gt;0,COS(C$61)*(COS(Sheet1!$J26)*(COS(Sheet1!$E$5)*COS(Sheet3!$C$96)+COS(Sheet3!$C$95)*SIN(Sheet1!$E$5)*SIN(Sheet3!$C$96)))+SIN(Sheet3!C$61)*COS(Sheet1!$J26)*SIN(Sheet3!$C$95)*SIN(Sheet3!$C$96)+SIN(Sheet1!$J26)*(SIN(Sheet1!$E$5)*COS(Sheet3!$C$96)-COS(Sheet1!$E$5)*SIN(Sheet3!$C$96)*COS(Sheet3!$C$95)),0)</f>
        <v>0</v>
      </c>
      <c r="D68">
        <f>IF((COS(D$61)*(COS(Sheet1!$J26)*(COS(Sheet1!$E$5)*COS(Sheet3!$C$96)+COS(Sheet3!$C$95)*SIN(Sheet1!$E$5)*SIN(Sheet3!$C$96)))+SIN(Sheet3!D$61)*COS(Sheet1!$J26)*SIN(Sheet3!$C$95)*SIN(Sheet3!$C$96)+SIN(Sheet1!$J26)*(SIN(Sheet1!$E$5)*COS(Sheet3!$C$96)-COS(Sheet1!$E$5)*SIN(Sheet3!$C$96)*COS(Sheet3!$C$95)))&gt;0,COS(D$61)*(COS(Sheet1!$J26)*(COS(Sheet1!$E$5)*COS(Sheet3!$C$96)+COS(Sheet3!$C$95)*SIN(Sheet1!$E$5)*SIN(Sheet3!$C$96)))+SIN(Sheet3!D$61)*COS(Sheet1!$J26)*SIN(Sheet3!$C$95)*SIN(Sheet3!$C$96)+SIN(Sheet1!$J26)*(SIN(Sheet1!$E$5)*COS(Sheet3!$C$96)-COS(Sheet1!$E$5)*SIN(Sheet3!$C$96)*COS(Sheet3!$C$95)),0)</f>
        <v>0</v>
      </c>
      <c r="E68">
        <f>IF((COS(E$61)*(COS(Sheet1!$J26)*(COS(Sheet1!$E$5)*COS(Sheet3!$C$96)+COS(Sheet3!$C$95)*SIN(Sheet1!$E$5)*SIN(Sheet3!$C$96)))+SIN(Sheet3!E$61)*COS(Sheet1!$J26)*SIN(Sheet3!$C$95)*SIN(Sheet3!$C$96)+SIN(Sheet1!$J26)*(SIN(Sheet1!$E$5)*COS(Sheet3!$C$96)-COS(Sheet1!$E$5)*SIN(Sheet3!$C$96)*COS(Sheet3!$C$95)))&gt;0,COS(E$61)*(COS(Sheet1!$J26)*(COS(Sheet1!$E$5)*COS(Sheet3!$C$96)+COS(Sheet3!$C$95)*SIN(Sheet1!$E$5)*SIN(Sheet3!$C$96)))+SIN(Sheet3!E$61)*COS(Sheet1!$J26)*SIN(Sheet3!$C$95)*SIN(Sheet3!$C$96)+SIN(Sheet1!$J26)*(SIN(Sheet1!$E$5)*COS(Sheet3!$C$96)-COS(Sheet1!$E$5)*SIN(Sheet3!$C$96)*COS(Sheet3!$C$95)),0)</f>
        <v>0</v>
      </c>
      <c r="F68">
        <f>IF((COS(F$61)*(COS(Sheet1!$J26)*(COS(Sheet1!$E$5)*COS(Sheet3!$C$96)+COS(Sheet3!$C$95)*SIN(Sheet1!$E$5)*SIN(Sheet3!$C$96)))+SIN(Sheet3!F$61)*COS(Sheet1!$J26)*SIN(Sheet3!$C$95)*SIN(Sheet3!$C$96)+SIN(Sheet1!$J26)*(SIN(Sheet1!$E$5)*COS(Sheet3!$C$96)-COS(Sheet1!$E$5)*SIN(Sheet3!$C$96)*COS(Sheet3!$C$95)))&gt;0,COS(F$61)*(COS(Sheet1!$J26)*(COS(Sheet1!$E$5)*COS(Sheet3!$C$96)+COS(Sheet3!$C$95)*SIN(Sheet1!$E$5)*SIN(Sheet3!$C$96)))+SIN(Sheet3!F$61)*COS(Sheet1!$J26)*SIN(Sheet3!$C$95)*SIN(Sheet3!$C$96)+SIN(Sheet1!$J26)*(SIN(Sheet1!$E$5)*COS(Sheet3!$C$96)-COS(Sheet1!$E$5)*SIN(Sheet3!$C$96)*COS(Sheet3!$C$95)),0)</f>
        <v>0</v>
      </c>
      <c r="G68">
        <f>IF((COS(G$61)*(COS(Sheet1!$J26)*(COS(Sheet1!$E$5)*COS(Sheet3!$C$96)+COS(Sheet3!$C$95)*SIN(Sheet1!$E$5)*SIN(Sheet3!$C$96)))+SIN(Sheet3!G$61)*COS(Sheet1!$J26)*SIN(Sheet3!$C$95)*SIN(Sheet3!$C$96)+SIN(Sheet1!$J26)*(SIN(Sheet1!$E$5)*COS(Sheet3!$C$96)-COS(Sheet1!$E$5)*SIN(Sheet3!$C$96)*COS(Sheet3!$C$95)))&gt;0,COS(G$61)*(COS(Sheet1!$J26)*(COS(Sheet1!$E$5)*COS(Sheet3!$C$96)+COS(Sheet3!$C$95)*SIN(Sheet1!$E$5)*SIN(Sheet3!$C$96)))+SIN(Sheet3!G$61)*COS(Sheet1!$J26)*SIN(Sheet3!$C$95)*SIN(Sheet3!$C$96)+SIN(Sheet1!$J26)*(SIN(Sheet1!$E$5)*COS(Sheet3!$C$96)-COS(Sheet1!$E$5)*SIN(Sheet3!$C$96)*COS(Sheet3!$C$95)),0)</f>
        <v>0</v>
      </c>
      <c r="H68">
        <f>IF((COS(H$61)*(COS(Sheet1!$J26)*(COS(Sheet1!$E$5)*COS(Sheet3!$C$96)+COS(Sheet3!$C$95)*SIN(Sheet1!$E$5)*SIN(Sheet3!$C$96)))+SIN(Sheet3!H$61)*COS(Sheet1!$J26)*SIN(Sheet3!$C$95)*SIN(Sheet3!$C$96)+SIN(Sheet1!$J26)*(SIN(Sheet1!$E$5)*COS(Sheet3!$C$96)-COS(Sheet1!$E$5)*SIN(Sheet3!$C$96)*COS(Sheet3!$C$95)))&gt;0,COS(H$61)*(COS(Sheet1!$J26)*(COS(Sheet1!$E$5)*COS(Sheet3!$C$96)+COS(Sheet3!$C$95)*SIN(Sheet1!$E$5)*SIN(Sheet3!$C$96)))+SIN(Sheet3!H$61)*COS(Sheet1!$J26)*SIN(Sheet3!$C$95)*SIN(Sheet3!$C$96)+SIN(Sheet1!$J26)*(SIN(Sheet1!$E$5)*COS(Sheet3!$C$96)-COS(Sheet1!$E$5)*SIN(Sheet3!$C$96)*COS(Sheet3!$C$95)),0)</f>
        <v>7.8657862438280712E-2</v>
      </c>
      <c r="I68">
        <f>IF((COS(I$61)*(COS(Sheet1!$J26)*(COS(Sheet1!$E$5)*COS(Sheet3!$C$96)+COS(Sheet3!$C$95)*SIN(Sheet1!$E$5)*SIN(Sheet3!$C$96)))+SIN(Sheet3!I$61)*COS(Sheet1!$J26)*SIN(Sheet3!$C$95)*SIN(Sheet3!$C$96)+SIN(Sheet1!$J26)*(SIN(Sheet1!$E$5)*COS(Sheet3!$C$96)-COS(Sheet1!$E$5)*SIN(Sheet3!$C$96)*COS(Sheet3!$C$95)))&gt;0,COS(I$61)*(COS(Sheet1!$J26)*(COS(Sheet1!$E$5)*COS(Sheet3!$C$96)+COS(Sheet3!$C$95)*SIN(Sheet1!$E$5)*SIN(Sheet3!$C$96)))+SIN(Sheet3!I$61)*COS(Sheet1!$J26)*SIN(Sheet3!$C$95)*SIN(Sheet3!$C$96)+SIN(Sheet1!$J26)*(SIN(Sheet1!$E$5)*COS(Sheet3!$C$96)-COS(Sheet1!$E$5)*SIN(Sheet3!$C$96)*COS(Sheet3!$C$95)),0)</f>
        <v>0.18524123029339723</v>
      </c>
      <c r="J68">
        <f>IF((COS(J$61)*(COS(Sheet1!$J26)*(COS(Sheet1!$E$5)*COS(Sheet3!$C$96)+COS(Sheet3!$C$95)*SIN(Sheet1!$E$5)*SIN(Sheet3!$C$96)))+SIN(Sheet3!J$61)*COS(Sheet1!$J26)*SIN(Sheet3!$C$95)*SIN(Sheet3!$C$96)+SIN(Sheet1!$J26)*(SIN(Sheet1!$E$5)*COS(Sheet3!$C$96)-COS(Sheet1!$E$5)*SIN(Sheet3!$C$96)*COS(Sheet3!$C$95)))&gt;0,COS(J$61)*(COS(Sheet1!$J26)*(COS(Sheet1!$E$5)*COS(Sheet3!$C$96)+COS(Sheet3!$C$95)*SIN(Sheet1!$E$5)*SIN(Sheet3!$C$96)))+SIN(Sheet3!J$61)*COS(Sheet1!$J26)*SIN(Sheet3!$C$95)*SIN(Sheet3!$C$96)+SIN(Sheet1!$J26)*(SIN(Sheet1!$E$5)*COS(Sheet3!$C$96)-COS(Sheet1!$E$5)*SIN(Sheet3!$C$96)*COS(Sheet3!$C$95)),0)</f>
        <v>0.28132927127878388</v>
      </c>
      <c r="K68">
        <f>IF((COS(K$61)*(COS(Sheet1!$J26)*(COS(Sheet1!$E$5)*COS(Sheet3!$C$96)+COS(Sheet3!$C$95)*SIN(Sheet1!$E$5)*SIN(Sheet3!$C$96)))+SIN(Sheet3!K$61)*COS(Sheet1!$J26)*SIN(Sheet3!$C$95)*SIN(Sheet3!$C$96)+SIN(Sheet1!$J26)*(SIN(Sheet1!$E$5)*COS(Sheet3!$C$96)-COS(Sheet1!$E$5)*SIN(Sheet3!$C$96)*COS(Sheet3!$C$95)))&gt;0,COS(K$61)*(COS(Sheet1!$J26)*(COS(Sheet1!$E$5)*COS(Sheet3!$C$96)+COS(Sheet3!$C$95)*SIN(Sheet1!$E$5)*SIN(Sheet3!$C$96)))+SIN(Sheet3!K$61)*COS(Sheet1!$J26)*SIN(Sheet3!$C$95)*SIN(Sheet3!$C$96)+SIN(Sheet1!$J26)*(SIN(Sheet1!$E$5)*COS(Sheet3!$C$96)-COS(Sheet1!$E$5)*SIN(Sheet3!$C$96)*COS(Sheet3!$C$95)),0)</f>
        <v>0.36037374419428231</v>
      </c>
      <c r="L68">
        <f>IF((COS(L$61)*(COS(Sheet1!$J26)*(COS(Sheet1!$E$5)*COS(Sheet3!$C$96)+COS(Sheet3!$C$95)*SIN(Sheet1!$E$5)*SIN(Sheet3!$C$96)))+SIN(Sheet3!L$61)*COS(Sheet1!$J26)*SIN(Sheet3!$C$95)*SIN(Sheet3!$C$96)+SIN(Sheet1!$J26)*(SIN(Sheet1!$E$5)*COS(Sheet3!$C$96)-COS(Sheet1!$E$5)*SIN(Sheet3!$C$96)*COS(Sheet3!$C$95)))&gt;0,COS(L$61)*(COS(Sheet1!$J26)*(COS(Sheet1!$E$5)*COS(Sheet3!$C$96)+COS(Sheet3!$C$95)*SIN(Sheet1!$E$5)*SIN(Sheet3!$C$96)))+SIN(Sheet3!L$61)*COS(Sheet1!$J26)*SIN(Sheet3!$C$95)*SIN(Sheet3!$C$96)+SIN(Sheet1!$J26)*(SIN(Sheet1!$E$5)*COS(Sheet3!$C$96)-COS(Sheet1!$E$5)*SIN(Sheet3!$C$96)*COS(Sheet3!$C$95)),0)</f>
        <v>0.41698789883786908</v>
      </c>
      <c r="M68">
        <f>IF((COS(M$61)*(COS(Sheet1!$J26)*(COS(Sheet1!$E$5)*COS(Sheet3!$C$96)+COS(Sheet3!$C$95)*SIN(Sheet1!$E$5)*SIN(Sheet3!$C$96)))+SIN(Sheet3!M$61)*COS(Sheet1!$J26)*SIN(Sheet3!$C$95)*SIN(Sheet3!$C$96)+SIN(Sheet1!$J26)*(SIN(Sheet1!$E$5)*COS(Sheet3!$C$96)-COS(Sheet1!$E$5)*SIN(Sheet3!$C$96)*COS(Sheet3!$C$95)))&gt;0,COS(M$61)*(COS(Sheet1!$J26)*(COS(Sheet1!$E$5)*COS(Sheet3!$C$96)+COS(Sheet3!$C$95)*SIN(Sheet1!$E$5)*SIN(Sheet3!$C$96)))+SIN(Sheet3!M$61)*COS(Sheet1!$J26)*SIN(Sheet3!$C$95)*SIN(Sheet3!$C$96)+SIN(Sheet1!$J26)*(SIN(Sheet1!$E$5)*COS(Sheet3!$C$96)-COS(Sheet1!$E$5)*SIN(Sheet3!$C$96)*COS(Sheet3!$C$95)),0)</f>
        <v>0.44731357412989786</v>
      </c>
      <c r="N68">
        <f>IF((COS(N$61)*(COS(Sheet1!$J26)*(COS(Sheet1!$E$5)*COS(Sheet3!$C$96)+COS(Sheet3!$C$95)*SIN(Sheet1!$E$5)*SIN(Sheet3!$C$96)))+SIN(Sheet3!N$61)*COS(Sheet1!$J26)*SIN(Sheet3!$C$95)*SIN(Sheet3!$C$96)+SIN(Sheet1!$J26)*(SIN(Sheet1!$E$5)*COS(Sheet3!$C$96)-COS(Sheet1!$E$5)*SIN(Sheet3!$C$96)*COS(Sheet3!$C$95)))&gt;0,COS(N$61)*(COS(Sheet1!$J26)*(COS(Sheet1!$E$5)*COS(Sheet3!$C$96)+COS(Sheet3!$C$95)*SIN(Sheet1!$E$5)*SIN(Sheet3!$C$96)))+SIN(Sheet3!N$61)*COS(Sheet1!$J26)*SIN(Sheet3!$C$95)*SIN(Sheet3!$C$96)+SIN(Sheet1!$J26)*(SIN(Sheet1!$E$5)*COS(Sheet3!$C$96)-COS(Sheet1!$E$5)*SIN(Sheet3!$C$96)*COS(Sheet3!$C$95)),0)</f>
        <v>0.44928412541476498</v>
      </c>
      <c r="O68">
        <f>IF((COS(O$61)*(COS(Sheet1!$J26)*(COS(Sheet1!$E$5)*COS(Sheet3!$C$96)+COS(Sheet3!$C$95)*SIN(Sheet1!$E$5)*SIN(Sheet3!$C$96)))+SIN(Sheet3!O$61)*COS(Sheet1!$J26)*SIN(Sheet3!$C$95)*SIN(Sheet3!$C$96)+SIN(Sheet1!$J26)*(SIN(Sheet1!$E$5)*COS(Sheet3!$C$96)-COS(Sheet1!$E$5)*SIN(Sheet3!$C$96)*COS(Sheet3!$C$95)))&gt;0,COS(O$61)*(COS(Sheet1!$J26)*(COS(Sheet1!$E$5)*COS(Sheet3!$C$96)+COS(Sheet3!$C$95)*SIN(Sheet1!$E$5)*SIN(Sheet3!$C$96)))+SIN(Sheet3!O$61)*COS(Sheet1!$J26)*SIN(Sheet3!$C$95)*SIN(Sheet3!$C$96)+SIN(Sheet1!$J26)*(SIN(Sheet1!$E$5)*COS(Sheet3!$C$96)-COS(Sheet1!$E$5)*SIN(Sheet3!$C$96)*COS(Sheet3!$C$95)),0)</f>
        <v>0.42276526287889654</v>
      </c>
      <c r="P68">
        <f>IF((COS(P$61)*(COS(Sheet1!$J26)*(COS(Sheet1!$E$5)*COS(Sheet3!$C$96)+COS(Sheet3!$C$95)*SIN(Sheet1!$E$5)*SIN(Sheet3!$C$96)))+SIN(Sheet3!P$61)*COS(Sheet1!$J26)*SIN(Sheet3!$C$95)*SIN(Sheet3!$C$96)+SIN(Sheet1!$J26)*(SIN(Sheet1!$E$5)*COS(Sheet3!$C$96)-COS(Sheet1!$E$5)*SIN(Sheet3!$C$96)*COS(Sheet3!$C$95)))&gt;0,COS(P$61)*(COS(Sheet1!$J26)*(COS(Sheet1!$E$5)*COS(Sheet3!$C$96)+COS(Sheet3!$C$95)*SIN(Sheet1!$E$5)*SIN(Sheet3!$C$96)))+SIN(Sheet3!P$61)*COS(Sheet1!$J26)*SIN(Sheet3!$C$95)*SIN(Sheet3!$C$96)+SIN(Sheet1!$J26)*(SIN(Sheet1!$E$5)*COS(Sheet3!$C$96)-COS(Sheet1!$E$5)*SIN(Sheet3!$C$96)*COS(Sheet3!$C$95)),0)</f>
        <v>0.36956420317961963</v>
      </c>
      <c r="Q68">
        <f>IF((COS(Q$61)*(COS(Sheet1!$J26)*(COS(Sheet1!$E$5)*COS(Sheet3!$C$96)+COS(Sheet3!$C$95)*SIN(Sheet1!$E$5)*SIN(Sheet3!$C$96)))+SIN(Sheet3!Q$61)*COS(Sheet1!$J26)*SIN(Sheet3!$C$95)*SIN(Sheet3!$C$96)+SIN(Sheet1!$J26)*(SIN(Sheet1!$E$5)*COS(Sheet3!$C$96)-COS(Sheet1!$E$5)*SIN(Sheet3!$C$96)*COS(Sheet3!$C$95)))&gt;0,COS(Q$61)*(COS(Sheet1!$J26)*(COS(Sheet1!$E$5)*COS(Sheet3!$C$96)+COS(Sheet3!$C$95)*SIN(Sheet1!$E$5)*SIN(Sheet3!$C$96)))+SIN(Sheet3!Q$61)*COS(Sheet1!$J26)*SIN(Sheet3!$C$95)*SIN(Sheet3!$C$96)+SIN(Sheet1!$J26)*(SIN(Sheet1!$E$5)*COS(Sheet3!$C$96)-COS(Sheet1!$E$5)*SIN(Sheet3!$C$96)*COS(Sheet3!$C$95)),0)</f>
        <v>0.29330651061653185</v>
      </c>
      <c r="R68">
        <f>IF((COS(R$61)*(COS(Sheet1!$J26)*(COS(Sheet1!$E$5)*COS(Sheet3!$C$96)+COS(Sheet3!$C$95)*SIN(Sheet1!$E$5)*SIN(Sheet3!$C$96)))+SIN(Sheet3!R$61)*COS(Sheet1!$J26)*SIN(Sheet3!$C$95)*SIN(Sheet3!$C$96)+SIN(Sheet1!$J26)*(SIN(Sheet1!$E$5)*COS(Sheet3!$C$96)-COS(Sheet1!$E$5)*SIN(Sheet3!$C$96)*COS(Sheet3!$C$95)))&gt;0,COS(R$61)*(COS(Sheet1!$J26)*(COS(Sheet1!$E$5)*COS(Sheet3!$C$96)+COS(Sheet3!$C$95)*SIN(Sheet1!$E$5)*SIN(Sheet3!$C$96)))+SIN(Sheet3!R$61)*COS(Sheet1!$J26)*SIN(Sheet3!$C$95)*SIN(Sheet3!$C$96)+SIN(Sheet1!$J26)*(SIN(Sheet1!$E$5)*COS(Sheet3!$C$96)-COS(Sheet1!$E$5)*SIN(Sheet3!$C$96)*COS(Sheet3!$C$95)),0)</f>
        <v>0.19918902091601234</v>
      </c>
    </row>
    <row r="69" spans="1:20">
      <c r="A69" s="37" t="s">
        <v>104</v>
      </c>
      <c r="B69">
        <f>IF((COS(B$61)*(COS(Sheet1!$J27)*(COS(Sheet1!$E$5)*COS(Sheet3!$C$96)+COS(Sheet3!$C$95)*SIN(Sheet1!$E$5)*SIN(Sheet3!$C$96)))+SIN(Sheet3!B$61)*COS(Sheet1!$J27)*SIN(Sheet3!$C$95)*SIN(Sheet3!$C$96)+SIN(Sheet1!$J27)*(SIN(Sheet1!$E$5)*COS(Sheet3!$C$96)-COS(Sheet1!$E$5)*SIN(Sheet3!$C$96)*COS(Sheet3!$C$95)))&gt;0,COS(B$61)*(COS(Sheet1!$J27)*(COS(Sheet1!$E$5)*COS(Sheet3!$C$96)+COS(Sheet3!$C$95)*SIN(Sheet1!$E$5)*SIN(Sheet3!$C$96)))+SIN(Sheet3!B$61)*COS(Sheet1!$J27)*SIN(Sheet3!$C$95)*SIN(Sheet3!$C$96)+SIN(Sheet1!$J27)*(SIN(Sheet1!$E$5)*COS(Sheet3!$C$96)-COS(Sheet1!$E$5)*SIN(Sheet3!$C$96)*COS(Sheet3!$C$95)),0)</f>
        <v>0</v>
      </c>
      <c r="C69">
        <f>IF((COS(C$61)*(COS(Sheet1!$J27)*(COS(Sheet1!$E$5)*COS(Sheet3!$C$96)+COS(Sheet3!$C$95)*SIN(Sheet1!$E$5)*SIN(Sheet3!$C$96)))+SIN(Sheet3!C$61)*COS(Sheet1!$J27)*SIN(Sheet3!$C$95)*SIN(Sheet3!$C$96)+SIN(Sheet1!$J27)*(SIN(Sheet1!$E$5)*COS(Sheet3!$C$96)-COS(Sheet1!$E$5)*SIN(Sheet3!$C$96)*COS(Sheet3!$C$95)))&gt;0,COS(C$61)*(COS(Sheet1!$J27)*(COS(Sheet1!$E$5)*COS(Sheet3!$C$96)+COS(Sheet3!$C$95)*SIN(Sheet1!$E$5)*SIN(Sheet3!$C$96)))+SIN(Sheet3!C$61)*COS(Sheet1!$J27)*SIN(Sheet3!$C$95)*SIN(Sheet3!$C$96)+SIN(Sheet1!$J27)*(SIN(Sheet1!$E$5)*COS(Sheet3!$C$96)-COS(Sheet1!$E$5)*SIN(Sheet3!$C$96)*COS(Sheet3!$C$95)),0)</f>
        <v>0</v>
      </c>
      <c r="D69">
        <f>IF((COS(D$61)*(COS(Sheet1!$J27)*(COS(Sheet1!$E$5)*COS(Sheet3!$C$96)+COS(Sheet3!$C$95)*SIN(Sheet1!$E$5)*SIN(Sheet3!$C$96)))+SIN(Sheet3!D$61)*COS(Sheet1!$J27)*SIN(Sheet3!$C$95)*SIN(Sheet3!$C$96)+SIN(Sheet1!$J27)*(SIN(Sheet1!$E$5)*COS(Sheet3!$C$96)-COS(Sheet1!$E$5)*SIN(Sheet3!$C$96)*COS(Sheet3!$C$95)))&gt;0,COS(D$61)*(COS(Sheet1!$J27)*(COS(Sheet1!$E$5)*COS(Sheet3!$C$96)+COS(Sheet3!$C$95)*SIN(Sheet1!$E$5)*SIN(Sheet3!$C$96)))+SIN(Sheet3!D$61)*COS(Sheet1!$J27)*SIN(Sheet3!$C$95)*SIN(Sheet3!$C$96)+SIN(Sheet1!$J27)*(SIN(Sheet1!$E$5)*COS(Sheet3!$C$96)-COS(Sheet1!$E$5)*SIN(Sheet3!$C$96)*COS(Sheet3!$C$95)),0)</f>
        <v>0</v>
      </c>
      <c r="E69">
        <f>IF((COS(E$61)*(COS(Sheet1!$J27)*(COS(Sheet1!$E$5)*COS(Sheet3!$C$96)+COS(Sheet3!$C$95)*SIN(Sheet1!$E$5)*SIN(Sheet3!$C$96)))+SIN(Sheet3!E$61)*COS(Sheet1!$J27)*SIN(Sheet3!$C$95)*SIN(Sheet3!$C$96)+SIN(Sheet1!$J27)*(SIN(Sheet1!$E$5)*COS(Sheet3!$C$96)-COS(Sheet1!$E$5)*SIN(Sheet3!$C$96)*COS(Sheet3!$C$95)))&gt;0,COS(E$61)*(COS(Sheet1!$J27)*(COS(Sheet1!$E$5)*COS(Sheet3!$C$96)+COS(Sheet3!$C$95)*SIN(Sheet1!$E$5)*SIN(Sheet3!$C$96)))+SIN(Sheet3!E$61)*COS(Sheet1!$J27)*SIN(Sheet3!$C$95)*SIN(Sheet3!$C$96)+SIN(Sheet1!$J27)*(SIN(Sheet1!$E$5)*COS(Sheet3!$C$96)-COS(Sheet1!$E$5)*SIN(Sheet3!$C$96)*COS(Sheet3!$C$95)),0)</f>
        <v>0</v>
      </c>
      <c r="F69">
        <f>IF((COS(F$61)*(COS(Sheet1!$J27)*(COS(Sheet1!$E$5)*COS(Sheet3!$C$96)+COS(Sheet3!$C$95)*SIN(Sheet1!$E$5)*SIN(Sheet3!$C$96)))+SIN(Sheet3!F$61)*COS(Sheet1!$J27)*SIN(Sheet3!$C$95)*SIN(Sheet3!$C$96)+SIN(Sheet1!$J27)*(SIN(Sheet1!$E$5)*COS(Sheet3!$C$96)-COS(Sheet1!$E$5)*SIN(Sheet3!$C$96)*COS(Sheet3!$C$95)))&gt;0,COS(F$61)*(COS(Sheet1!$J27)*(COS(Sheet1!$E$5)*COS(Sheet3!$C$96)+COS(Sheet3!$C$95)*SIN(Sheet1!$E$5)*SIN(Sheet3!$C$96)))+SIN(Sheet3!F$61)*COS(Sheet1!$J27)*SIN(Sheet3!$C$95)*SIN(Sheet3!$C$96)+SIN(Sheet1!$J27)*(SIN(Sheet1!$E$5)*COS(Sheet3!$C$96)-COS(Sheet1!$E$5)*SIN(Sheet3!$C$96)*COS(Sheet3!$C$95)),0)</f>
        <v>0</v>
      </c>
      <c r="G69">
        <f>IF((COS(G$61)*(COS(Sheet1!$J27)*(COS(Sheet1!$E$5)*COS(Sheet3!$C$96)+COS(Sheet3!$C$95)*SIN(Sheet1!$E$5)*SIN(Sheet3!$C$96)))+SIN(Sheet3!G$61)*COS(Sheet1!$J27)*SIN(Sheet3!$C$95)*SIN(Sheet3!$C$96)+SIN(Sheet1!$J27)*(SIN(Sheet1!$E$5)*COS(Sheet3!$C$96)-COS(Sheet1!$E$5)*SIN(Sheet3!$C$96)*COS(Sheet3!$C$95)))&gt;0,COS(G$61)*(COS(Sheet1!$J27)*(COS(Sheet1!$E$5)*COS(Sheet3!$C$96)+COS(Sheet3!$C$95)*SIN(Sheet1!$E$5)*SIN(Sheet3!$C$96)))+SIN(Sheet3!G$61)*COS(Sheet1!$J27)*SIN(Sheet3!$C$95)*SIN(Sheet3!$C$96)+SIN(Sheet1!$J27)*(SIN(Sheet1!$E$5)*COS(Sheet3!$C$96)-COS(Sheet1!$E$5)*SIN(Sheet3!$C$96)*COS(Sheet3!$C$95)),0)</f>
        <v>0</v>
      </c>
      <c r="H69">
        <f>IF((COS(H$61)*(COS(Sheet1!$J27)*(COS(Sheet1!$E$5)*COS(Sheet3!$C$96)+COS(Sheet3!$C$95)*SIN(Sheet1!$E$5)*SIN(Sheet3!$C$96)))+SIN(Sheet3!H$61)*COS(Sheet1!$J27)*SIN(Sheet3!$C$95)*SIN(Sheet3!$C$96)+SIN(Sheet1!$J27)*(SIN(Sheet1!$E$5)*COS(Sheet3!$C$96)-COS(Sheet1!$E$5)*SIN(Sheet3!$C$96)*COS(Sheet3!$C$95)))&gt;0,COS(H$61)*(COS(Sheet1!$J27)*(COS(Sheet1!$E$5)*COS(Sheet3!$C$96)+COS(Sheet3!$C$95)*SIN(Sheet1!$E$5)*SIN(Sheet3!$C$96)))+SIN(Sheet3!H$61)*COS(Sheet1!$J27)*SIN(Sheet3!$C$95)*SIN(Sheet3!$C$96)+SIN(Sheet1!$J27)*(SIN(Sheet1!$E$5)*COS(Sheet3!$C$96)-COS(Sheet1!$E$5)*SIN(Sheet3!$C$96)*COS(Sheet3!$C$95)),0)</f>
        <v>7.8098202206867126E-2</v>
      </c>
      <c r="I69">
        <f>IF((COS(I$61)*(COS(Sheet1!$J27)*(COS(Sheet1!$E$5)*COS(Sheet3!$C$96)+COS(Sheet3!$C$95)*SIN(Sheet1!$E$5)*SIN(Sheet3!$C$96)))+SIN(Sheet3!I$61)*COS(Sheet1!$J27)*SIN(Sheet3!$C$95)*SIN(Sheet3!$C$96)+SIN(Sheet1!$J27)*(SIN(Sheet1!$E$5)*COS(Sheet3!$C$96)-COS(Sheet1!$E$5)*SIN(Sheet3!$C$96)*COS(Sheet3!$C$95)))&gt;0,COS(I$61)*(COS(Sheet1!$J27)*(COS(Sheet1!$E$5)*COS(Sheet3!$C$96)+COS(Sheet3!$C$95)*SIN(Sheet1!$E$5)*SIN(Sheet3!$C$96)))+SIN(Sheet3!I$61)*COS(Sheet1!$J27)*SIN(Sheet3!$C$95)*SIN(Sheet3!$C$96)+SIN(Sheet1!$J27)*(SIN(Sheet1!$E$5)*COS(Sheet3!$C$96)-COS(Sheet1!$E$5)*SIN(Sheet3!$C$96)*COS(Sheet3!$C$95)),0)</f>
        <v>0.18468382084870422</v>
      </c>
      <c r="J69">
        <f>IF((COS(J$61)*(COS(Sheet1!$J27)*(COS(Sheet1!$E$5)*COS(Sheet3!$C$96)+COS(Sheet3!$C$95)*SIN(Sheet1!$E$5)*SIN(Sheet3!$C$96)))+SIN(Sheet3!J$61)*COS(Sheet1!$J27)*SIN(Sheet3!$C$95)*SIN(Sheet3!$C$96)+SIN(Sheet1!$J27)*(SIN(Sheet1!$E$5)*COS(Sheet3!$C$96)-COS(Sheet1!$E$5)*SIN(Sheet3!$C$96)*COS(Sheet3!$C$95)))&gt;0,COS(J$61)*(COS(Sheet1!$J27)*(COS(Sheet1!$E$5)*COS(Sheet3!$C$96)+COS(Sheet3!$C$95)*SIN(Sheet1!$E$5)*SIN(Sheet3!$C$96)))+SIN(Sheet3!J$61)*COS(Sheet1!$J27)*SIN(Sheet3!$C$95)*SIN(Sheet3!$C$96)+SIN(Sheet1!$J27)*(SIN(Sheet1!$E$5)*COS(Sheet3!$C$96)-COS(Sheet1!$E$5)*SIN(Sheet3!$C$96)*COS(Sheet3!$C$95)),0)</f>
        <v>0.28077389098452032</v>
      </c>
      <c r="K69">
        <f>IF((COS(K$61)*(COS(Sheet1!$J27)*(COS(Sheet1!$E$5)*COS(Sheet3!$C$96)+COS(Sheet3!$C$95)*SIN(Sheet1!$E$5)*SIN(Sheet3!$C$96)))+SIN(Sheet3!K$61)*COS(Sheet1!$J27)*SIN(Sheet3!$C$95)*SIN(Sheet3!$C$96)+SIN(Sheet1!$J27)*(SIN(Sheet1!$E$5)*COS(Sheet3!$C$96)-COS(Sheet1!$E$5)*SIN(Sheet3!$C$96)*COS(Sheet3!$C$95)))&gt;0,COS(K$61)*(COS(Sheet1!$J27)*(COS(Sheet1!$E$5)*COS(Sheet3!$C$96)+COS(Sheet3!$C$95)*SIN(Sheet1!$E$5)*SIN(Sheet3!$C$96)))+SIN(Sheet3!K$61)*COS(Sheet1!$J27)*SIN(Sheet3!$C$95)*SIN(Sheet3!$C$96)+SIN(Sheet1!$J27)*(SIN(Sheet1!$E$5)*COS(Sheet3!$C$96)-COS(Sheet1!$E$5)*SIN(Sheet3!$C$96)*COS(Sheet3!$C$95)),0)</f>
        <v>0.35982003313090866</v>
      </c>
      <c r="L69">
        <f>IF((COS(L$61)*(COS(Sheet1!$J27)*(COS(Sheet1!$E$5)*COS(Sheet3!$C$96)+COS(Sheet3!$C$95)*SIN(Sheet1!$E$5)*SIN(Sheet3!$C$96)))+SIN(Sheet3!L$61)*COS(Sheet1!$J27)*SIN(Sheet3!$C$95)*SIN(Sheet3!$C$96)+SIN(Sheet1!$J27)*(SIN(Sheet1!$E$5)*COS(Sheet3!$C$96)-COS(Sheet1!$E$5)*SIN(Sheet3!$C$96)*COS(Sheet3!$C$95)))&gt;0,COS(L$61)*(COS(Sheet1!$J27)*(COS(Sheet1!$E$5)*COS(Sheet3!$C$96)+COS(Sheet3!$C$95)*SIN(Sheet1!$E$5)*SIN(Sheet3!$C$96)))+SIN(Sheet3!L$61)*COS(Sheet1!$J27)*SIN(Sheet3!$C$95)*SIN(Sheet3!$C$96)+SIN(Sheet1!$J27)*(SIN(Sheet1!$E$5)*COS(Sheet3!$C$96)-COS(Sheet1!$E$5)*SIN(Sheet3!$C$96)*COS(Sheet3!$C$95)),0)</f>
        <v>0.41643538333051916</v>
      </c>
      <c r="M69">
        <f>IF((COS(M$61)*(COS(Sheet1!$J27)*(COS(Sheet1!$E$5)*COS(Sheet3!$C$96)+COS(Sheet3!$C$95)*SIN(Sheet1!$E$5)*SIN(Sheet3!$C$96)))+SIN(Sheet3!M$61)*COS(Sheet1!$J27)*SIN(Sheet3!$C$95)*SIN(Sheet3!$C$96)+SIN(Sheet1!$J27)*(SIN(Sheet1!$E$5)*COS(Sheet3!$C$96)-COS(Sheet1!$E$5)*SIN(Sheet3!$C$96)*COS(Sheet3!$C$95)))&gt;0,COS(M$61)*(COS(Sheet1!$J27)*(COS(Sheet1!$E$5)*COS(Sheet3!$C$96)+COS(Sheet3!$C$95)*SIN(Sheet1!$E$5)*SIN(Sheet3!$C$96)))+SIN(Sheet3!M$61)*COS(Sheet1!$J27)*SIN(Sheet3!$C$95)*SIN(Sheet3!$C$96)+SIN(Sheet1!$J27)*(SIN(Sheet1!$E$5)*COS(Sheet3!$C$96)-COS(Sheet1!$E$5)*SIN(Sheet3!$C$96)*COS(Sheet3!$C$95)),0)</f>
        <v>0.44676169902853824</v>
      </c>
      <c r="N69">
        <f>IF((COS(N$61)*(COS(Sheet1!$J27)*(COS(Sheet1!$E$5)*COS(Sheet3!$C$96)+COS(Sheet3!$C$95)*SIN(Sheet1!$E$5)*SIN(Sheet3!$C$96)))+SIN(Sheet3!N$61)*COS(Sheet1!$J27)*SIN(Sheet3!$C$95)*SIN(Sheet3!$C$96)+SIN(Sheet1!$J27)*(SIN(Sheet1!$E$5)*COS(Sheet3!$C$96)-COS(Sheet1!$E$5)*SIN(Sheet3!$C$96)*COS(Sheet3!$C$95)))&gt;0,COS(N$61)*(COS(Sheet1!$J27)*(COS(Sheet1!$E$5)*COS(Sheet3!$C$96)+COS(Sheet3!$C$95)*SIN(Sheet1!$E$5)*SIN(Sheet3!$C$96)))+SIN(Sheet3!N$61)*COS(Sheet1!$J27)*SIN(Sheet3!$C$95)*SIN(Sheet3!$C$96)+SIN(Sheet1!$J27)*(SIN(Sheet1!$E$5)*COS(Sheet3!$C$96)-COS(Sheet1!$E$5)*SIN(Sheet3!$C$96)*COS(Sheet3!$C$95)),0)</f>
        <v>0.44873229192675224</v>
      </c>
      <c r="O69">
        <f>IF((COS(O$61)*(COS(Sheet1!$J27)*(COS(Sheet1!$E$5)*COS(Sheet3!$C$96)+COS(Sheet3!$C$95)*SIN(Sheet1!$E$5)*SIN(Sheet3!$C$96)))+SIN(Sheet3!O$61)*COS(Sheet1!$J27)*SIN(Sheet3!$C$95)*SIN(Sheet3!$C$96)+SIN(Sheet1!$J27)*(SIN(Sheet1!$E$5)*COS(Sheet3!$C$96)-COS(Sheet1!$E$5)*SIN(Sheet3!$C$96)*COS(Sheet3!$C$95)))&gt;0,COS(O$61)*(COS(Sheet1!$J27)*(COS(Sheet1!$E$5)*COS(Sheet3!$C$96)+COS(Sheet3!$C$95)*SIN(Sheet1!$E$5)*SIN(Sheet3!$C$96)))+SIN(Sheet3!O$61)*COS(Sheet1!$J27)*SIN(Sheet3!$C$95)*SIN(Sheet3!$C$96)+SIN(Sheet1!$J27)*(SIN(Sheet1!$E$5)*COS(Sheet3!$C$96)-COS(Sheet1!$E$5)*SIN(Sheet3!$C$96)*COS(Sheet3!$C$95)),0)</f>
        <v>0.42221286937570657</v>
      </c>
      <c r="P69">
        <f>IF((COS(P$61)*(COS(Sheet1!$J27)*(COS(Sheet1!$E$5)*COS(Sheet3!$C$96)+COS(Sheet3!$C$95)*SIN(Sheet1!$E$5)*SIN(Sheet3!$C$96)))+SIN(Sheet3!P$61)*COS(Sheet1!$J27)*SIN(Sheet3!$C$95)*SIN(Sheet3!$C$96)+SIN(Sheet1!$J27)*(SIN(Sheet1!$E$5)*COS(Sheet3!$C$96)-COS(Sheet1!$E$5)*SIN(Sheet3!$C$96)*COS(Sheet3!$C$95)))&gt;0,COS(P$61)*(COS(Sheet1!$J27)*(COS(Sheet1!$E$5)*COS(Sheet3!$C$96)+COS(Sheet3!$C$95)*SIN(Sheet1!$E$5)*SIN(Sheet3!$C$96)))+SIN(Sheet3!P$61)*COS(Sheet1!$J27)*SIN(Sheet3!$C$95)*SIN(Sheet3!$C$96)+SIN(Sheet1!$J27)*(SIN(Sheet1!$E$5)*COS(Sheet3!$C$96)-COS(Sheet1!$E$5)*SIN(Sheet3!$C$96)*COS(Sheet3!$C$95)),0)</f>
        <v>0.36901068619683713</v>
      </c>
      <c r="Q69">
        <f>IF((COS(Q$61)*(COS(Sheet1!$J27)*(COS(Sheet1!$E$5)*COS(Sheet3!$C$96)+COS(Sheet3!$C$95)*SIN(Sheet1!$E$5)*SIN(Sheet3!$C$96)))+SIN(Sheet3!Q$61)*COS(Sheet1!$J27)*SIN(Sheet3!$C$95)*SIN(Sheet3!$C$96)+SIN(Sheet1!$J27)*(SIN(Sheet1!$E$5)*COS(Sheet3!$C$96)-COS(Sheet1!$E$5)*SIN(Sheet3!$C$96)*COS(Sheet3!$C$95)))&gt;0,COS(Q$61)*(COS(Sheet1!$J27)*(COS(Sheet1!$E$5)*COS(Sheet3!$C$96)+COS(Sheet3!$C$95)*SIN(Sheet1!$E$5)*SIN(Sheet3!$C$96)))+SIN(Sheet3!Q$61)*COS(Sheet1!$J27)*SIN(Sheet3!$C$95)*SIN(Sheet3!$C$96)+SIN(Sheet1!$J27)*(SIN(Sheet1!$E$5)*COS(Sheet3!$C$96)-COS(Sheet1!$E$5)*SIN(Sheet3!$C$96)*COS(Sheet3!$C$95)),0)</f>
        <v>0.29275138325301908</v>
      </c>
      <c r="R69">
        <f>IF((COS(R$61)*(COS(Sheet1!$J27)*(COS(Sheet1!$E$5)*COS(Sheet3!$C$96)+COS(Sheet3!$C$95)*SIN(Sheet1!$E$5)*SIN(Sheet3!$C$96)))+SIN(Sheet3!R$61)*COS(Sheet1!$J27)*SIN(Sheet3!$C$95)*SIN(Sheet3!$C$96)+SIN(Sheet1!$J27)*(SIN(Sheet1!$E$5)*COS(Sheet3!$C$96)-COS(Sheet1!$E$5)*SIN(Sheet3!$C$96)*COS(Sheet3!$C$95)))&gt;0,COS(R$61)*(COS(Sheet1!$J27)*(COS(Sheet1!$E$5)*COS(Sheet3!$C$96)+COS(Sheet3!$C$95)*SIN(Sheet1!$E$5)*SIN(Sheet3!$C$96)))+SIN(Sheet3!R$61)*COS(Sheet1!$J27)*SIN(Sheet3!$C$95)*SIN(Sheet3!$C$96)+SIN(Sheet1!$J27)*(SIN(Sheet1!$E$5)*COS(Sheet3!$C$96)-COS(Sheet1!$E$5)*SIN(Sheet3!$C$96)*COS(Sheet3!$C$95)),0)</f>
        <v>0.19863190601541703</v>
      </c>
    </row>
    <row r="70" spans="1:20">
      <c r="A70" s="37" t="s">
        <v>105</v>
      </c>
      <c r="B70">
        <f>IF((COS(B$61)*(COS(Sheet1!$J28)*(COS(Sheet1!$E$5)*COS(Sheet3!$C$96)+COS(Sheet3!$C$95)*SIN(Sheet1!$E$5)*SIN(Sheet3!$C$96)))+SIN(Sheet3!B$61)*COS(Sheet1!$J28)*SIN(Sheet3!$C$95)*SIN(Sheet3!$C$96)+SIN(Sheet1!$J28)*(SIN(Sheet1!$E$5)*COS(Sheet3!$C$96)-COS(Sheet1!$E$5)*SIN(Sheet3!$C$96)*COS(Sheet3!$C$95)))&gt;0,COS(B$61)*(COS(Sheet1!$J28)*(COS(Sheet1!$E$5)*COS(Sheet3!$C$96)+COS(Sheet3!$C$95)*SIN(Sheet1!$E$5)*SIN(Sheet3!$C$96)))+SIN(Sheet3!B$61)*COS(Sheet1!$J28)*SIN(Sheet3!$C$95)*SIN(Sheet3!$C$96)+SIN(Sheet1!$J28)*(SIN(Sheet1!$E$5)*COS(Sheet3!$C$96)-COS(Sheet1!$E$5)*SIN(Sheet3!$C$96)*COS(Sheet3!$C$95)),0)</f>
        <v>0</v>
      </c>
      <c r="C70">
        <f>IF((COS(C$61)*(COS(Sheet1!$J28)*(COS(Sheet1!$E$5)*COS(Sheet3!$C$96)+COS(Sheet3!$C$95)*SIN(Sheet1!$E$5)*SIN(Sheet3!$C$96)))+SIN(Sheet3!C$61)*COS(Sheet1!$J28)*SIN(Sheet3!$C$95)*SIN(Sheet3!$C$96)+SIN(Sheet1!$J28)*(SIN(Sheet1!$E$5)*COS(Sheet3!$C$96)-COS(Sheet1!$E$5)*SIN(Sheet3!$C$96)*COS(Sheet3!$C$95)))&gt;0,COS(C$61)*(COS(Sheet1!$J28)*(COS(Sheet1!$E$5)*COS(Sheet3!$C$96)+COS(Sheet3!$C$95)*SIN(Sheet1!$E$5)*SIN(Sheet3!$C$96)))+SIN(Sheet3!C$61)*COS(Sheet1!$J28)*SIN(Sheet3!$C$95)*SIN(Sheet3!$C$96)+SIN(Sheet1!$J28)*(SIN(Sheet1!$E$5)*COS(Sheet3!$C$96)-COS(Sheet1!$E$5)*SIN(Sheet3!$C$96)*COS(Sheet3!$C$95)),0)</f>
        <v>0</v>
      </c>
      <c r="D70">
        <f>IF((COS(D$61)*(COS(Sheet1!$J28)*(COS(Sheet1!$E$5)*COS(Sheet3!$C$96)+COS(Sheet3!$C$95)*SIN(Sheet1!$E$5)*SIN(Sheet3!$C$96)))+SIN(Sheet3!D$61)*COS(Sheet1!$J28)*SIN(Sheet3!$C$95)*SIN(Sheet3!$C$96)+SIN(Sheet1!$J28)*(SIN(Sheet1!$E$5)*COS(Sheet3!$C$96)-COS(Sheet1!$E$5)*SIN(Sheet3!$C$96)*COS(Sheet3!$C$95)))&gt;0,COS(D$61)*(COS(Sheet1!$J28)*(COS(Sheet1!$E$5)*COS(Sheet3!$C$96)+COS(Sheet3!$C$95)*SIN(Sheet1!$E$5)*SIN(Sheet3!$C$96)))+SIN(Sheet3!D$61)*COS(Sheet1!$J28)*SIN(Sheet3!$C$95)*SIN(Sheet3!$C$96)+SIN(Sheet1!$J28)*(SIN(Sheet1!$E$5)*COS(Sheet3!$C$96)-COS(Sheet1!$E$5)*SIN(Sheet3!$C$96)*COS(Sheet3!$C$95)),0)</f>
        <v>0</v>
      </c>
      <c r="E70">
        <f>IF((COS(E$61)*(COS(Sheet1!$J28)*(COS(Sheet1!$E$5)*COS(Sheet3!$C$96)+COS(Sheet3!$C$95)*SIN(Sheet1!$E$5)*SIN(Sheet3!$C$96)))+SIN(Sheet3!E$61)*COS(Sheet1!$J28)*SIN(Sheet3!$C$95)*SIN(Sheet3!$C$96)+SIN(Sheet1!$J28)*(SIN(Sheet1!$E$5)*COS(Sheet3!$C$96)-COS(Sheet1!$E$5)*SIN(Sheet3!$C$96)*COS(Sheet3!$C$95)))&gt;0,COS(E$61)*(COS(Sheet1!$J28)*(COS(Sheet1!$E$5)*COS(Sheet3!$C$96)+COS(Sheet3!$C$95)*SIN(Sheet1!$E$5)*SIN(Sheet3!$C$96)))+SIN(Sheet3!E$61)*COS(Sheet1!$J28)*SIN(Sheet3!$C$95)*SIN(Sheet3!$C$96)+SIN(Sheet1!$J28)*(SIN(Sheet1!$E$5)*COS(Sheet3!$C$96)-COS(Sheet1!$E$5)*SIN(Sheet3!$C$96)*COS(Sheet3!$C$95)),0)</f>
        <v>0</v>
      </c>
      <c r="F70">
        <f>IF((COS(F$61)*(COS(Sheet1!$J28)*(COS(Sheet1!$E$5)*COS(Sheet3!$C$96)+COS(Sheet3!$C$95)*SIN(Sheet1!$E$5)*SIN(Sheet3!$C$96)))+SIN(Sheet3!F$61)*COS(Sheet1!$J28)*SIN(Sheet3!$C$95)*SIN(Sheet3!$C$96)+SIN(Sheet1!$J28)*(SIN(Sheet1!$E$5)*COS(Sheet3!$C$96)-COS(Sheet1!$E$5)*SIN(Sheet3!$C$96)*COS(Sheet3!$C$95)))&gt;0,COS(F$61)*(COS(Sheet1!$J28)*(COS(Sheet1!$E$5)*COS(Sheet3!$C$96)+COS(Sheet3!$C$95)*SIN(Sheet1!$E$5)*SIN(Sheet3!$C$96)))+SIN(Sheet3!F$61)*COS(Sheet1!$J28)*SIN(Sheet3!$C$95)*SIN(Sheet3!$C$96)+SIN(Sheet1!$J28)*(SIN(Sheet1!$E$5)*COS(Sheet3!$C$96)-COS(Sheet1!$E$5)*SIN(Sheet3!$C$96)*COS(Sheet3!$C$95)),0)</f>
        <v>0</v>
      </c>
      <c r="G70">
        <f>IF((COS(G$61)*(COS(Sheet1!$J28)*(COS(Sheet1!$E$5)*COS(Sheet3!$C$96)+COS(Sheet3!$C$95)*SIN(Sheet1!$E$5)*SIN(Sheet3!$C$96)))+SIN(Sheet3!G$61)*COS(Sheet1!$J28)*SIN(Sheet3!$C$95)*SIN(Sheet3!$C$96)+SIN(Sheet1!$J28)*(SIN(Sheet1!$E$5)*COS(Sheet3!$C$96)-COS(Sheet1!$E$5)*SIN(Sheet3!$C$96)*COS(Sheet3!$C$95)))&gt;0,COS(G$61)*(COS(Sheet1!$J28)*(COS(Sheet1!$E$5)*COS(Sheet3!$C$96)+COS(Sheet3!$C$95)*SIN(Sheet1!$E$5)*SIN(Sheet3!$C$96)))+SIN(Sheet3!G$61)*COS(Sheet1!$J28)*SIN(Sheet3!$C$95)*SIN(Sheet3!$C$96)+SIN(Sheet1!$J28)*(SIN(Sheet1!$E$5)*COS(Sheet3!$C$96)-COS(Sheet1!$E$5)*SIN(Sheet3!$C$96)*COS(Sheet3!$C$95)),0)</f>
        <v>0</v>
      </c>
      <c r="H70">
        <f>IF((COS(H$61)*(COS(Sheet1!$J28)*(COS(Sheet1!$E$5)*COS(Sheet3!$C$96)+COS(Sheet3!$C$95)*SIN(Sheet1!$E$5)*SIN(Sheet3!$C$96)))+SIN(Sheet3!H$61)*COS(Sheet1!$J28)*SIN(Sheet3!$C$95)*SIN(Sheet3!$C$96)+SIN(Sheet1!$J28)*(SIN(Sheet1!$E$5)*COS(Sheet3!$C$96)-COS(Sheet1!$E$5)*SIN(Sheet3!$C$96)*COS(Sheet3!$C$95)))&gt;0,COS(H$61)*(COS(Sheet1!$J28)*(COS(Sheet1!$E$5)*COS(Sheet3!$C$96)+COS(Sheet3!$C$95)*SIN(Sheet1!$E$5)*SIN(Sheet3!$C$96)))+SIN(Sheet3!H$61)*COS(Sheet1!$J28)*SIN(Sheet3!$C$95)*SIN(Sheet3!$C$96)+SIN(Sheet1!$J28)*(SIN(Sheet1!$E$5)*COS(Sheet3!$C$96)-COS(Sheet1!$E$5)*SIN(Sheet3!$C$96)*COS(Sheet3!$C$95)),0)</f>
        <v>7.587011579942049E-2</v>
      </c>
      <c r="I70">
        <f>IF((COS(I$61)*(COS(Sheet1!$J28)*(COS(Sheet1!$E$5)*COS(Sheet3!$C$96)+COS(Sheet3!$C$95)*SIN(Sheet1!$E$5)*SIN(Sheet3!$C$96)))+SIN(Sheet3!I$61)*COS(Sheet1!$J28)*SIN(Sheet3!$C$95)*SIN(Sheet3!$C$96)+SIN(Sheet1!$J28)*(SIN(Sheet1!$E$5)*COS(Sheet3!$C$96)-COS(Sheet1!$E$5)*SIN(Sheet3!$C$96)*COS(Sheet3!$C$95)))&gt;0,COS(I$61)*(COS(Sheet1!$J28)*(COS(Sheet1!$E$5)*COS(Sheet3!$C$96)+COS(Sheet3!$C$95)*SIN(Sheet1!$E$5)*SIN(Sheet3!$C$96)))+SIN(Sheet3!I$61)*COS(Sheet1!$J28)*SIN(Sheet3!$C$95)*SIN(Sheet3!$C$96)+SIN(Sheet1!$J28)*(SIN(Sheet1!$E$5)*COS(Sheet3!$C$96)-COS(Sheet1!$E$5)*SIN(Sheet3!$C$96)*COS(Sheet3!$C$95)),0)</f>
        <v>0.18246428981331353</v>
      </c>
      <c r="J70">
        <f>IF((COS(J$61)*(COS(Sheet1!$J28)*(COS(Sheet1!$E$5)*COS(Sheet3!$C$96)+COS(Sheet3!$C$95)*SIN(Sheet1!$E$5)*SIN(Sheet3!$C$96)))+SIN(Sheet3!J$61)*COS(Sheet1!$J28)*SIN(Sheet3!$C$95)*SIN(Sheet3!$C$96)+SIN(Sheet1!$J28)*(SIN(Sheet1!$E$5)*COS(Sheet3!$C$96)-COS(Sheet1!$E$5)*SIN(Sheet3!$C$96)*COS(Sheet3!$C$95)))&gt;0,COS(J$61)*(COS(Sheet1!$J28)*(COS(Sheet1!$E$5)*COS(Sheet3!$C$96)+COS(Sheet3!$C$95)*SIN(Sheet1!$E$5)*SIN(Sheet3!$C$96)))+SIN(Sheet3!J$61)*COS(Sheet1!$J28)*SIN(Sheet3!$C$95)*SIN(Sheet3!$C$96)+SIN(Sheet1!$J28)*(SIN(Sheet1!$E$5)*COS(Sheet3!$C$96)-COS(Sheet1!$E$5)*SIN(Sheet3!$C$96)*COS(Sheet3!$C$95)),0)</f>
        <v>0.27856207286867146</v>
      </c>
      <c r="K70">
        <f>IF((COS(K$61)*(COS(Sheet1!$J28)*(COS(Sheet1!$E$5)*COS(Sheet3!$C$96)+COS(Sheet3!$C$95)*SIN(Sheet1!$E$5)*SIN(Sheet3!$C$96)))+SIN(Sheet3!K$61)*COS(Sheet1!$J28)*SIN(Sheet3!$C$95)*SIN(Sheet3!$C$96)+SIN(Sheet1!$J28)*(SIN(Sheet1!$E$5)*COS(Sheet3!$C$96)-COS(Sheet1!$E$5)*SIN(Sheet3!$C$96)*COS(Sheet3!$C$95)))&gt;0,COS(K$61)*(COS(Sheet1!$J28)*(COS(Sheet1!$E$5)*COS(Sheet3!$C$96)+COS(Sheet3!$C$95)*SIN(Sheet1!$E$5)*SIN(Sheet3!$C$96)))+SIN(Sheet3!K$61)*COS(Sheet1!$J28)*SIN(Sheet3!$C$95)*SIN(Sheet3!$C$96)+SIN(Sheet1!$J28)*(SIN(Sheet1!$E$5)*COS(Sheet3!$C$96)-COS(Sheet1!$E$5)*SIN(Sheet3!$C$96)*COS(Sheet3!$C$95)),0)</f>
        <v>0.35761455985936685</v>
      </c>
      <c r="L70">
        <f>IF((COS(L$61)*(COS(Sheet1!$J28)*(COS(Sheet1!$E$5)*COS(Sheet3!$C$96)+COS(Sheet3!$C$95)*SIN(Sheet1!$E$5)*SIN(Sheet3!$C$96)))+SIN(Sheet3!L$61)*COS(Sheet1!$J28)*SIN(Sheet3!$C$95)*SIN(Sheet3!$C$96)+SIN(Sheet1!$J28)*(SIN(Sheet1!$E$5)*COS(Sheet3!$C$96)-COS(Sheet1!$E$5)*SIN(Sheet3!$C$96)*COS(Sheet3!$C$95)))&gt;0,COS(L$61)*(COS(Sheet1!$J28)*(COS(Sheet1!$E$5)*COS(Sheet3!$C$96)+COS(Sheet3!$C$95)*SIN(Sheet1!$E$5)*SIN(Sheet3!$C$96)))+SIN(Sheet3!L$61)*COS(Sheet1!$J28)*SIN(Sheet3!$C$95)*SIN(Sheet3!$C$96)+SIN(Sheet1!$J28)*(SIN(Sheet1!$E$5)*COS(Sheet3!$C$96)-COS(Sheet1!$E$5)*SIN(Sheet3!$C$96)*COS(Sheet3!$C$95)),0)</f>
        <v>0.41423445443739537</v>
      </c>
      <c r="M70">
        <f>IF((COS(M$61)*(COS(Sheet1!$J28)*(COS(Sheet1!$E$5)*COS(Sheet3!$C$96)+COS(Sheet3!$C$95)*SIN(Sheet1!$E$5)*SIN(Sheet3!$C$96)))+SIN(Sheet3!M$61)*COS(Sheet1!$J28)*SIN(Sheet3!$C$95)*SIN(Sheet3!$C$96)+SIN(Sheet1!$J28)*(SIN(Sheet1!$E$5)*COS(Sheet3!$C$96)-COS(Sheet1!$E$5)*SIN(Sheet3!$C$96)*COS(Sheet3!$C$95)))&gt;0,COS(M$61)*(COS(Sheet1!$J28)*(COS(Sheet1!$E$5)*COS(Sheet3!$C$96)+COS(Sheet3!$C$95)*SIN(Sheet1!$E$5)*SIN(Sheet3!$C$96)))+SIN(Sheet3!M$61)*COS(Sheet1!$J28)*SIN(Sheet3!$C$95)*SIN(Sheet3!$C$96)+SIN(Sheet1!$J28)*(SIN(Sheet1!$E$5)*COS(Sheet3!$C$96)-COS(Sheet1!$E$5)*SIN(Sheet3!$C$96)*COS(Sheet3!$C$95)),0)</f>
        <v>0.44456320435606445</v>
      </c>
      <c r="N70">
        <f>IF((COS(N$61)*(COS(Sheet1!$J28)*(COS(Sheet1!$E$5)*COS(Sheet3!$C$96)+COS(Sheet3!$C$95)*SIN(Sheet1!$E$5)*SIN(Sheet3!$C$96)))+SIN(Sheet3!N$61)*COS(Sheet1!$J28)*SIN(Sheet3!$C$95)*SIN(Sheet3!$C$96)+SIN(Sheet1!$J28)*(SIN(Sheet1!$E$5)*COS(Sheet3!$C$96)-COS(Sheet1!$E$5)*SIN(Sheet3!$C$96)*COS(Sheet3!$C$95)))&gt;0,COS(N$61)*(COS(Sheet1!$J28)*(COS(Sheet1!$E$5)*COS(Sheet3!$C$96)+COS(Sheet3!$C$95)*SIN(Sheet1!$E$5)*SIN(Sheet3!$C$96)))+SIN(Sheet3!N$61)*COS(Sheet1!$J28)*SIN(Sheet3!$C$95)*SIN(Sheet3!$C$96)+SIN(Sheet1!$J28)*(SIN(Sheet1!$E$5)*COS(Sheet3!$C$96)-COS(Sheet1!$E$5)*SIN(Sheet3!$C$96)*COS(Sheet3!$C$95)),0)</f>
        <v>0.44653395542904561</v>
      </c>
      <c r="O70">
        <f>IF((COS(O$61)*(COS(Sheet1!$J28)*(COS(Sheet1!$E$5)*COS(Sheet3!$C$96)+COS(Sheet3!$C$95)*SIN(Sheet1!$E$5)*SIN(Sheet3!$C$96)))+SIN(Sheet3!O$61)*COS(Sheet1!$J28)*SIN(Sheet3!$C$95)*SIN(Sheet3!$C$96)+SIN(Sheet1!$J28)*(SIN(Sheet1!$E$5)*COS(Sheet3!$C$96)-COS(Sheet1!$E$5)*SIN(Sheet3!$C$96)*COS(Sheet3!$C$95)))&gt;0,COS(O$61)*(COS(Sheet1!$J28)*(COS(Sheet1!$E$5)*COS(Sheet3!$C$96)+COS(Sheet3!$C$95)*SIN(Sheet1!$E$5)*SIN(Sheet3!$C$96)))+SIN(Sheet3!O$61)*COS(Sheet1!$J28)*SIN(Sheet3!$C$95)*SIN(Sheet3!$C$96)+SIN(Sheet1!$J28)*(SIN(Sheet1!$E$5)*COS(Sheet3!$C$96)-COS(Sheet1!$E$5)*SIN(Sheet3!$C$96)*COS(Sheet3!$C$95)),0)</f>
        <v>0.4200124042275355</v>
      </c>
      <c r="P70">
        <f>IF((COS(P$61)*(COS(Sheet1!$J28)*(COS(Sheet1!$E$5)*COS(Sheet3!$C$96)+COS(Sheet3!$C$95)*SIN(Sheet1!$E$5)*SIN(Sheet3!$C$96)))+SIN(Sheet3!P$61)*COS(Sheet1!$J28)*SIN(Sheet3!$C$95)*SIN(Sheet3!$C$96)+SIN(Sheet1!$J28)*(SIN(Sheet1!$E$5)*COS(Sheet3!$C$96)-COS(Sheet1!$E$5)*SIN(Sheet3!$C$96)*COS(Sheet3!$C$95)))&gt;0,COS(P$61)*(COS(Sheet1!$J28)*(COS(Sheet1!$E$5)*COS(Sheet3!$C$96)+COS(Sheet3!$C$95)*SIN(Sheet1!$E$5)*SIN(Sheet3!$C$96)))+SIN(Sheet3!P$61)*COS(Sheet1!$J28)*SIN(Sheet3!$C$95)*SIN(Sheet3!$C$96)+SIN(Sheet1!$J28)*(SIN(Sheet1!$E$5)*COS(Sheet3!$C$96)-COS(Sheet1!$E$5)*SIN(Sheet3!$C$96)*COS(Sheet3!$C$95)),0)</f>
        <v>0.36680595063698113</v>
      </c>
      <c r="Q70">
        <f>IF((COS(Q$61)*(COS(Sheet1!$J28)*(COS(Sheet1!$E$5)*COS(Sheet3!$C$96)+COS(Sheet3!$C$95)*SIN(Sheet1!$E$5)*SIN(Sheet3!$C$96)))+SIN(Sheet3!Q$61)*COS(Sheet1!$J28)*SIN(Sheet3!$C$95)*SIN(Sheet3!$C$96)+SIN(Sheet1!$J28)*(SIN(Sheet1!$E$5)*COS(Sheet3!$C$96)-COS(Sheet1!$E$5)*SIN(Sheet3!$C$96)*COS(Sheet3!$C$95)))&gt;0,COS(Q$61)*(COS(Sheet1!$J28)*(COS(Sheet1!$E$5)*COS(Sheet3!$C$96)+COS(Sheet3!$C$95)*SIN(Sheet1!$E$5)*SIN(Sheet3!$C$96)))+SIN(Sheet3!Q$61)*COS(Sheet1!$J28)*SIN(Sheet3!$C$95)*SIN(Sheet3!$C$96)+SIN(Sheet1!$J28)*(SIN(Sheet1!$E$5)*COS(Sheet3!$C$96)-COS(Sheet1!$E$5)*SIN(Sheet3!$C$96)*COS(Sheet3!$C$95)),0)</f>
        <v>0.2905405265417571</v>
      </c>
      <c r="R70">
        <f>IF((COS(R$61)*(COS(Sheet1!$J28)*(COS(Sheet1!$E$5)*COS(Sheet3!$C$96)+COS(Sheet3!$C$95)*SIN(Sheet1!$E$5)*SIN(Sheet3!$C$96)))+SIN(Sheet3!R$61)*COS(Sheet1!$J28)*SIN(Sheet3!$C$95)*SIN(Sheet3!$C$96)+SIN(Sheet1!$J28)*(SIN(Sheet1!$E$5)*COS(Sheet3!$C$96)-COS(Sheet1!$E$5)*SIN(Sheet3!$C$96)*COS(Sheet3!$C$95)))&gt;0,COS(R$61)*(COS(Sheet1!$J28)*(COS(Sheet1!$E$5)*COS(Sheet3!$C$96)+COS(Sheet3!$C$95)*SIN(Sheet1!$E$5)*SIN(Sheet3!$C$96)))+SIN(Sheet3!R$61)*COS(Sheet1!$J28)*SIN(Sheet3!$C$95)*SIN(Sheet3!$C$96)+SIN(Sheet1!$J28)*(SIN(Sheet1!$E$5)*COS(Sheet3!$C$96)-COS(Sheet1!$E$5)*SIN(Sheet3!$C$96)*COS(Sheet3!$C$95)),0)</f>
        <v>0.1964134945593804</v>
      </c>
    </row>
    <row r="71" spans="1:20">
      <c r="A71" s="37" t="s">
        <v>106</v>
      </c>
      <c r="B71">
        <f>IF((COS(B$61)*(COS(Sheet1!$J29)*(COS(Sheet1!$E$5)*COS(Sheet3!$C$96)+COS(Sheet3!$C$95)*SIN(Sheet1!$E$5)*SIN(Sheet3!$C$96)))+SIN(Sheet3!B$61)*COS(Sheet1!$J29)*SIN(Sheet3!$C$95)*SIN(Sheet3!$C$96)+SIN(Sheet1!$J29)*(SIN(Sheet1!$E$5)*COS(Sheet3!$C$96)-COS(Sheet1!$E$5)*SIN(Sheet3!$C$96)*COS(Sheet3!$C$95)))&gt;0,COS(B$61)*(COS(Sheet1!$J29)*(COS(Sheet1!$E$5)*COS(Sheet3!$C$96)+COS(Sheet3!$C$95)*SIN(Sheet1!$E$5)*SIN(Sheet3!$C$96)))+SIN(Sheet3!B$61)*COS(Sheet1!$J29)*SIN(Sheet3!$C$95)*SIN(Sheet3!$C$96)+SIN(Sheet1!$J29)*(SIN(Sheet1!$E$5)*COS(Sheet3!$C$96)-COS(Sheet1!$E$5)*SIN(Sheet3!$C$96)*COS(Sheet3!$C$95)),0)</f>
        <v>0</v>
      </c>
      <c r="C71">
        <f>IF((COS(C$61)*(COS(Sheet1!$J29)*(COS(Sheet1!$E$5)*COS(Sheet3!$C$96)+COS(Sheet3!$C$95)*SIN(Sheet1!$E$5)*SIN(Sheet3!$C$96)))+SIN(Sheet3!C$61)*COS(Sheet1!$J29)*SIN(Sheet3!$C$95)*SIN(Sheet3!$C$96)+SIN(Sheet1!$J29)*(SIN(Sheet1!$E$5)*COS(Sheet3!$C$96)-COS(Sheet1!$E$5)*SIN(Sheet3!$C$96)*COS(Sheet3!$C$95)))&gt;0,COS(C$61)*(COS(Sheet1!$J29)*(COS(Sheet1!$E$5)*COS(Sheet3!$C$96)+COS(Sheet3!$C$95)*SIN(Sheet1!$E$5)*SIN(Sheet3!$C$96)))+SIN(Sheet3!C$61)*COS(Sheet1!$J29)*SIN(Sheet3!$C$95)*SIN(Sheet3!$C$96)+SIN(Sheet1!$J29)*(SIN(Sheet1!$E$5)*COS(Sheet3!$C$96)-COS(Sheet1!$E$5)*SIN(Sheet3!$C$96)*COS(Sheet3!$C$95)),0)</f>
        <v>0</v>
      </c>
      <c r="D71">
        <f>IF((COS(D$61)*(COS(Sheet1!$J29)*(COS(Sheet1!$E$5)*COS(Sheet3!$C$96)+COS(Sheet3!$C$95)*SIN(Sheet1!$E$5)*SIN(Sheet3!$C$96)))+SIN(Sheet3!D$61)*COS(Sheet1!$J29)*SIN(Sheet3!$C$95)*SIN(Sheet3!$C$96)+SIN(Sheet1!$J29)*(SIN(Sheet1!$E$5)*COS(Sheet3!$C$96)-COS(Sheet1!$E$5)*SIN(Sheet3!$C$96)*COS(Sheet3!$C$95)))&gt;0,COS(D$61)*(COS(Sheet1!$J29)*(COS(Sheet1!$E$5)*COS(Sheet3!$C$96)+COS(Sheet3!$C$95)*SIN(Sheet1!$E$5)*SIN(Sheet3!$C$96)))+SIN(Sheet3!D$61)*COS(Sheet1!$J29)*SIN(Sheet3!$C$95)*SIN(Sheet3!$C$96)+SIN(Sheet1!$J29)*(SIN(Sheet1!$E$5)*COS(Sheet3!$C$96)-COS(Sheet1!$E$5)*SIN(Sheet3!$C$96)*COS(Sheet3!$C$95)),0)</f>
        <v>0</v>
      </c>
      <c r="E71">
        <f>IF((COS(E$61)*(COS(Sheet1!$J29)*(COS(Sheet1!$E$5)*COS(Sheet3!$C$96)+COS(Sheet3!$C$95)*SIN(Sheet1!$E$5)*SIN(Sheet3!$C$96)))+SIN(Sheet3!E$61)*COS(Sheet1!$J29)*SIN(Sheet3!$C$95)*SIN(Sheet3!$C$96)+SIN(Sheet1!$J29)*(SIN(Sheet1!$E$5)*COS(Sheet3!$C$96)-COS(Sheet1!$E$5)*SIN(Sheet3!$C$96)*COS(Sheet3!$C$95)))&gt;0,COS(E$61)*(COS(Sheet1!$J29)*(COS(Sheet1!$E$5)*COS(Sheet3!$C$96)+COS(Sheet3!$C$95)*SIN(Sheet1!$E$5)*SIN(Sheet3!$C$96)))+SIN(Sheet3!E$61)*COS(Sheet1!$J29)*SIN(Sheet3!$C$95)*SIN(Sheet3!$C$96)+SIN(Sheet1!$J29)*(SIN(Sheet1!$E$5)*COS(Sheet3!$C$96)-COS(Sheet1!$E$5)*SIN(Sheet3!$C$96)*COS(Sheet3!$C$95)),0)</f>
        <v>0</v>
      </c>
      <c r="F71">
        <f>IF((COS(F$61)*(COS(Sheet1!$J29)*(COS(Sheet1!$E$5)*COS(Sheet3!$C$96)+COS(Sheet3!$C$95)*SIN(Sheet1!$E$5)*SIN(Sheet3!$C$96)))+SIN(Sheet3!F$61)*COS(Sheet1!$J29)*SIN(Sheet3!$C$95)*SIN(Sheet3!$C$96)+SIN(Sheet1!$J29)*(SIN(Sheet1!$E$5)*COS(Sheet3!$C$96)-COS(Sheet1!$E$5)*SIN(Sheet3!$C$96)*COS(Sheet3!$C$95)))&gt;0,COS(F$61)*(COS(Sheet1!$J29)*(COS(Sheet1!$E$5)*COS(Sheet3!$C$96)+COS(Sheet3!$C$95)*SIN(Sheet1!$E$5)*SIN(Sheet3!$C$96)))+SIN(Sheet3!F$61)*COS(Sheet1!$J29)*SIN(Sheet3!$C$95)*SIN(Sheet3!$C$96)+SIN(Sheet1!$J29)*(SIN(Sheet1!$E$5)*COS(Sheet3!$C$96)-COS(Sheet1!$E$5)*SIN(Sheet3!$C$96)*COS(Sheet3!$C$95)),0)</f>
        <v>0</v>
      </c>
      <c r="G71">
        <f>IF((COS(G$61)*(COS(Sheet1!$J29)*(COS(Sheet1!$E$5)*COS(Sheet3!$C$96)+COS(Sheet3!$C$95)*SIN(Sheet1!$E$5)*SIN(Sheet3!$C$96)))+SIN(Sheet3!G$61)*COS(Sheet1!$J29)*SIN(Sheet3!$C$95)*SIN(Sheet3!$C$96)+SIN(Sheet1!$J29)*(SIN(Sheet1!$E$5)*COS(Sheet3!$C$96)-COS(Sheet1!$E$5)*SIN(Sheet3!$C$96)*COS(Sheet3!$C$95)))&gt;0,COS(G$61)*(COS(Sheet1!$J29)*(COS(Sheet1!$E$5)*COS(Sheet3!$C$96)+COS(Sheet3!$C$95)*SIN(Sheet1!$E$5)*SIN(Sheet3!$C$96)))+SIN(Sheet3!G$61)*COS(Sheet1!$J29)*SIN(Sheet3!$C$95)*SIN(Sheet3!$C$96)+SIN(Sheet1!$J29)*(SIN(Sheet1!$E$5)*COS(Sheet3!$C$96)-COS(Sheet1!$E$5)*SIN(Sheet3!$C$96)*COS(Sheet3!$C$95)),0)</f>
        <v>0</v>
      </c>
      <c r="H71">
        <f>IF((COS(H$61)*(COS(Sheet1!$J29)*(COS(Sheet1!$E$5)*COS(Sheet3!$C$96)+COS(Sheet3!$C$95)*SIN(Sheet1!$E$5)*SIN(Sheet3!$C$96)))+SIN(Sheet3!H$61)*COS(Sheet1!$J29)*SIN(Sheet3!$C$95)*SIN(Sheet3!$C$96)+SIN(Sheet1!$J29)*(SIN(Sheet1!$E$5)*COS(Sheet3!$C$96)-COS(Sheet1!$E$5)*SIN(Sheet3!$C$96)*COS(Sheet3!$C$95)))&gt;0,COS(H$61)*(COS(Sheet1!$J29)*(COS(Sheet1!$E$5)*COS(Sheet3!$C$96)+COS(Sheet3!$C$95)*SIN(Sheet1!$E$5)*SIN(Sheet3!$C$96)))+SIN(Sheet3!H$61)*COS(Sheet1!$J29)*SIN(Sheet3!$C$95)*SIN(Sheet3!$C$96)+SIN(Sheet1!$J29)*(SIN(Sheet1!$E$5)*COS(Sheet3!$C$96)-COS(Sheet1!$E$5)*SIN(Sheet3!$C$96)*COS(Sheet3!$C$95)),0)</f>
        <v>7.2909873662381872E-2</v>
      </c>
      <c r="I71">
        <f>IF((COS(I$61)*(COS(Sheet1!$J29)*(COS(Sheet1!$E$5)*COS(Sheet3!$C$96)+COS(Sheet3!$C$95)*SIN(Sheet1!$E$5)*SIN(Sheet3!$C$96)))+SIN(Sheet3!I$61)*COS(Sheet1!$J29)*SIN(Sheet3!$C$95)*SIN(Sheet3!$C$96)+SIN(Sheet1!$J29)*(SIN(Sheet1!$E$5)*COS(Sheet3!$C$96)-COS(Sheet1!$E$5)*SIN(Sheet3!$C$96)*COS(Sheet3!$C$95)))&gt;0,COS(I$61)*(COS(Sheet1!$J29)*(COS(Sheet1!$E$5)*COS(Sheet3!$C$96)+COS(Sheet3!$C$95)*SIN(Sheet1!$E$5)*SIN(Sheet3!$C$96)))+SIN(Sheet3!I$61)*COS(Sheet1!$J29)*SIN(Sheet3!$C$95)*SIN(Sheet3!$C$96)+SIN(Sheet1!$J29)*(SIN(Sheet1!$E$5)*COS(Sheet3!$C$96)-COS(Sheet1!$E$5)*SIN(Sheet3!$C$96)*COS(Sheet3!$C$95)),0)</f>
        <v>0.17951441265661927</v>
      </c>
      <c r="J71">
        <f>IF((COS(J$61)*(COS(Sheet1!$J29)*(COS(Sheet1!$E$5)*COS(Sheet3!$C$96)+COS(Sheet3!$C$95)*SIN(Sheet1!$E$5)*SIN(Sheet3!$C$96)))+SIN(Sheet3!J$61)*COS(Sheet1!$J29)*SIN(Sheet3!$C$95)*SIN(Sheet3!$C$96)+SIN(Sheet1!$J29)*(SIN(Sheet1!$E$5)*COS(Sheet3!$C$96)-COS(Sheet1!$E$5)*SIN(Sheet3!$C$96)*COS(Sheet3!$C$95)))&gt;0,COS(J$61)*(COS(Sheet1!$J29)*(COS(Sheet1!$E$5)*COS(Sheet3!$C$96)+COS(Sheet3!$C$95)*SIN(Sheet1!$E$5)*SIN(Sheet3!$C$96)))+SIN(Sheet3!J$61)*COS(Sheet1!$J29)*SIN(Sheet3!$C$95)*SIN(Sheet3!$C$96)+SIN(Sheet1!$J29)*(SIN(Sheet1!$E$5)*COS(Sheet3!$C$96)-COS(Sheet1!$E$5)*SIN(Sheet3!$C$96)*COS(Sheet3!$C$95)),0)</f>
        <v>0.27562154004661577</v>
      </c>
      <c r="K71">
        <f>IF((COS(K$61)*(COS(Sheet1!$J29)*(COS(Sheet1!$E$5)*COS(Sheet3!$C$96)+COS(Sheet3!$C$95)*SIN(Sheet1!$E$5)*SIN(Sheet3!$C$96)))+SIN(Sheet3!K$61)*COS(Sheet1!$J29)*SIN(Sheet3!$C$95)*SIN(Sheet3!$C$96)+SIN(Sheet1!$J29)*(SIN(Sheet1!$E$5)*COS(Sheet3!$C$96)-COS(Sheet1!$E$5)*SIN(Sheet3!$C$96)*COS(Sheet3!$C$95)))&gt;0,COS(K$61)*(COS(Sheet1!$J29)*(COS(Sheet1!$E$5)*COS(Sheet3!$C$96)+COS(Sheet3!$C$95)*SIN(Sheet1!$E$5)*SIN(Sheet3!$C$96)))+SIN(Sheet3!K$61)*COS(Sheet1!$J29)*SIN(Sheet3!$C$95)*SIN(Sheet3!$C$96)+SIN(Sheet1!$J29)*(SIN(Sheet1!$E$5)*COS(Sheet3!$C$96)-COS(Sheet1!$E$5)*SIN(Sheet3!$C$96)*COS(Sheet3!$C$95)),0)</f>
        <v>0.35468171392528053</v>
      </c>
      <c r="L71">
        <f>IF((COS(L$61)*(COS(Sheet1!$J29)*(COS(Sheet1!$E$5)*COS(Sheet3!$C$96)+COS(Sheet3!$C$95)*SIN(Sheet1!$E$5)*SIN(Sheet3!$C$96)))+SIN(Sheet3!L$61)*COS(Sheet1!$J29)*SIN(Sheet3!$C$95)*SIN(Sheet3!$C$96)+SIN(Sheet1!$J29)*(SIN(Sheet1!$E$5)*COS(Sheet3!$C$96)-COS(Sheet1!$E$5)*SIN(Sheet3!$C$96)*COS(Sheet3!$C$95)))&gt;0,COS(L$61)*(COS(Sheet1!$J29)*(COS(Sheet1!$E$5)*COS(Sheet3!$C$96)+COS(Sheet3!$C$95)*SIN(Sheet1!$E$5)*SIN(Sheet3!$C$96)))+SIN(Sheet3!L$61)*COS(Sheet1!$J29)*SIN(Sheet3!$C$95)*SIN(Sheet3!$C$96)+SIN(Sheet1!$J29)*(SIN(Sheet1!$E$5)*COS(Sheet3!$C$96)-COS(Sheet1!$E$5)*SIN(Sheet3!$C$96)*COS(Sheet3!$C$95)),0)</f>
        <v>0.41130711409589732</v>
      </c>
      <c r="M71">
        <f>IF((COS(M$61)*(COS(Sheet1!$J29)*(COS(Sheet1!$E$5)*COS(Sheet3!$C$96)+COS(Sheet3!$C$95)*SIN(Sheet1!$E$5)*SIN(Sheet3!$C$96)))+SIN(Sheet3!M$61)*COS(Sheet1!$J29)*SIN(Sheet3!$C$95)*SIN(Sheet3!$C$96)+SIN(Sheet1!$J29)*(SIN(Sheet1!$E$5)*COS(Sheet3!$C$96)-COS(Sheet1!$E$5)*SIN(Sheet3!$C$96)*COS(Sheet3!$C$95)))&gt;0,COS(M$61)*(COS(Sheet1!$J29)*(COS(Sheet1!$E$5)*COS(Sheet3!$C$96)+COS(Sheet3!$C$95)*SIN(Sheet1!$E$5)*SIN(Sheet3!$C$96)))+SIN(Sheet3!M$61)*COS(Sheet1!$J29)*SIN(Sheet3!$C$95)*SIN(Sheet3!$C$96)+SIN(Sheet1!$J29)*(SIN(Sheet1!$E$5)*COS(Sheet3!$C$96)-COS(Sheet1!$E$5)*SIN(Sheet3!$C$96)*COS(Sheet3!$C$95)),0)</f>
        <v>0.44163881311473702</v>
      </c>
      <c r="N71">
        <f>IF((COS(N$61)*(COS(Sheet1!$J29)*(COS(Sheet1!$E$5)*COS(Sheet3!$C$96)+COS(Sheet3!$C$95)*SIN(Sheet1!$E$5)*SIN(Sheet3!$C$96)))+SIN(Sheet3!N$61)*COS(Sheet1!$J29)*SIN(Sheet3!$C$95)*SIN(Sheet3!$C$96)+SIN(Sheet1!$J29)*(SIN(Sheet1!$E$5)*COS(Sheet3!$C$96)-COS(Sheet1!$E$5)*SIN(Sheet3!$C$96)*COS(Sheet3!$C$95)))&gt;0,COS(N$61)*(COS(Sheet1!$J29)*(COS(Sheet1!$E$5)*COS(Sheet3!$C$96)+COS(Sheet3!$C$95)*SIN(Sheet1!$E$5)*SIN(Sheet3!$C$96)))+SIN(Sheet3!N$61)*COS(Sheet1!$J29)*SIN(Sheet3!$C$95)*SIN(Sheet3!$C$96)+SIN(Sheet1!$J29)*(SIN(Sheet1!$E$5)*COS(Sheet3!$C$96)-COS(Sheet1!$E$5)*SIN(Sheet3!$C$96)*COS(Sheet3!$C$95)),0)</f>
        <v>0.44360975581916823</v>
      </c>
      <c r="O71">
        <f>IF((COS(O$61)*(COS(Sheet1!$J29)*(COS(Sheet1!$E$5)*COS(Sheet3!$C$96)+COS(Sheet3!$C$95)*SIN(Sheet1!$E$5)*SIN(Sheet3!$C$96)))+SIN(Sheet3!O$61)*COS(Sheet1!$J29)*SIN(Sheet3!$C$95)*SIN(Sheet3!$C$96)+SIN(Sheet1!$J29)*(SIN(Sheet1!$E$5)*COS(Sheet3!$C$96)-COS(Sheet1!$E$5)*SIN(Sheet3!$C$96)*COS(Sheet3!$C$95)))&gt;0,COS(O$61)*(COS(Sheet1!$J29)*(COS(Sheet1!$E$5)*COS(Sheet3!$C$96)+COS(Sheet3!$C$95)*SIN(Sheet1!$E$5)*SIN(Sheet3!$C$96)))+SIN(Sheet3!O$61)*COS(Sheet1!$J29)*SIN(Sheet3!$C$95)*SIN(Sheet3!$C$96)+SIN(Sheet1!$J29)*(SIN(Sheet1!$E$5)*COS(Sheet3!$C$96)-COS(Sheet1!$E$5)*SIN(Sheet3!$C$96)*COS(Sheet3!$C$95)),0)</f>
        <v>0.41708562572102093</v>
      </c>
      <c r="P71">
        <f>IF((COS(P$61)*(COS(Sheet1!$J29)*(COS(Sheet1!$E$5)*COS(Sheet3!$C$96)+COS(Sheet3!$C$95)*SIN(Sheet1!$E$5)*SIN(Sheet3!$C$96)))+SIN(Sheet3!P$61)*COS(Sheet1!$J29)*SIN(Sheet3!$C$95)*SIN(Sheet3!$C$96)+SIN(Sheet1!$J29)*(SIN(Sheet1!$E$5)*COS(Sheet3!$C$96)-COS(Sheet1!$E$5)*SIN(Sheet3!$C$96)*COS(Sheet3!$C$95)))&gt;0,COS(P$61)*(COS(Sheet1!$J29)*(COS(Sheet1!$E$5)*COS(Sheet3!$C$96)+COS(Sheet3!$C$95)*SIN(Sheet1!$E$5)*SIN(Sheet3!$C$96)))+SIN(Sheet3!P$61)*COS(Sheet1!$J29)*SIN(Sheet3!$C$95)*SIN(Sheet3!$C$96)+SIN(Sheet1!$J29)*(SIN(Sheet1!$E$5)*COS(Sheet3!$C$96)-COS(Sheet1!$E$5)*SIN(Sheet3!$C$96)*COS(Sheet3!$C$95)),0)</f>
        <v>0.36387399845328616</v>
      </c>
      <c r="Q71">
        <f>IF((COS(Q$61)*(COS(Sheet1!$J29)*(COS(Sheet1!$E$5)*COS(Sheet3!$C$96)+COS(Sheet3!$C$95)*SIN(Sheet1!$E$5)*SIN(Sheet3!$C$96)))+SIN(Sheet3!Q$61)*COS(Sheet1!$J29)*SIN(Sheet3!$C$95)*SIN(Sheet3!$C$96)+SIN(Sheet1!$J29)*(SIN(Sheet1!$E$5)*COS(Sheet3!$C$96)-COS(Sheet1!$E$5)*SIN(Sheet3!$C$96)*COS(Sheet3!$C$95)))&gt;0,COS(Q$61)*(COS(Sheet1!$J29)*(COS(Sheet1!$E$5)*COS(Sheet3!$C$96)+COS(Sheet3!$C$95)*SIN(Sheet1!$E$5)*SIN(Sheet3!$C$96)))+SIN(Sheet3!Q$61)*COS(Sheet1!$J29)*SIN(Sheet3!$C$95)*SIN(Sheet3!$C$96)+SIN(Sheet1!$J29)*(SIN(Sheet1!$E$5)*COS(Sheet3!$C$96)-COS(Sheet1!$E$5)*SIN(Sheet3!$C$96)*COS(Sheet3!$C$95)),0)</f>
        <v>0.28760115847788842</v>
      </c>
      <c r="R71">
        <f>IF((COS(R$61)*(COS(Sheet1!$J29)*(COS(Sheet1!$E$5)*COS(Sheet3!$C$96)+COS(Sheet3!$C$95)*SIN(Sheet1!$E$5)*SIN(Sheet3!$C$96)))+SIN(Sheet3!R$61)*COS(Sheet1!$J29)*SIN(Sheet3!$C$95)*SIN(Sheet3!$C$96)+SIN(Sheet1!$J29)*(SIN(Sheet1!$E$5)*COS(Sheet3!$C$96)-COS(Sheet1!$E$5)*SIN(Sheet3!$C$96)*COS(Sheet3!$C$95)))&gt;0,COS(R$61)*(COS(Sheet1!$J29)*(COS(Sheet1!$E$5)*COS(Sheet3!$C$96)+COS(Sheet3!$C$95)*SIN(Sheet1!$E$5)*SIN(Sheet3!$C$96)))+SIN(Sheet3!R$61)*COS(Sheet1!$J29)*SIN(Sheet3!$C$95)*SIN(Sheet3!$C$96)+SIN(Sheet1!$J29)*(SIN(Sheet1!$E$5)*COS(Sheet3!$C$96)-COS(Sheet1!$E$5)*SIN(Sheet3!$C$96)*COS(Sheet3!$C$95)),0)</f>
        <v>0.19346497379232325</v>
      </c>
    </row>
    <row r="72" spans="1:20">
      <c r="A72" s="37" t="s">
        <v>107</v>
      </c>
      <c r="B72">
        <f>IF((COS(B$61)*(COS(Sheet1!$J30)*(COS(Sheet1!$E$5)*COS(Sheet3!$C$96)+COS(Sheet3!$C$95)*SIN(Sheet1!$E$5)*SIN(Sheet3!$C$96)))+SIN(Sheet3!B$61)*COS(Sheet1!$J30)*SIN(Sheet3!$C$95)*SIN(Sheet3!$C$96)+SIN(Sheet1!$J30)*(SIN(Sheet1!$E$5)*COS(Sheet3!$C$96)-COS(Sheet1!$E$5)*SIN(Sheet3!$C$96)*COS(Sheet3!$C$95)))&gt;0,COS(B$61)*(COS(Sheet1!$J30)*(COS(Sheet1!$E$5)*COS(Sheet3!$C$96)+COS(Sheet3!$C$95)*SIN(Sheet1!$E$5)*SIN(Sheet3!$C$96)))+SIN(Sheet3!B$61)*COS(Sheet1!$J30)*SIN(Sheet3!$C$95)*SIN(Sheet3!$C$96)+SIN(Sheet1!$J30)*(SIN(Sheet1!$E$5)*COS(Sheet3!$C$96)-COS(Sheet1!$E$5)*SIN(Sheet3!$C$96)*COS(Sheet3!$C$95)),0)</f>
        <v>0</v>
      </c>
      <c r="C72">
        <f>IF((COS(C$61)*(COS(Sheet1!$J30)*(COS(Sheet1!$E$5)*COS(Sheet3!$C$96)+COS(Sheet3!$C$95)*SIN(Sheet1!$E$5)*SIN(Sheet3!$C$96)))+SIN(Sheet3!C$61)*COS(Sheet1!$J30)*SIN(Sheet3!$C$95)*SIN(Sheet3!$C$96)+SIN(Sheet1!$J30)*(SIN(Sheet1!$E$5)*COS(Sheet3!$C$96)-COS(Sheet1!$E$5)*SIN(Sheet3!$C$96)*COS(Sheet3!$C$95)))&gt;0,COS(C$61)*(COS(Sheet1!$J30)*(COS(Sheet1!$E$5)*COS(Sheet3!$C$96)+COS(Sheet3!$C$95)*SIN(Sheet1!$E$5)*SIN(Sheet3!$C$96)))+SIN(Sheet3!C$61)*COS(Sheet1!$J30)*SIN(Sheet3!$C$95)*SIN(Sheet3!$C$96)+SIN(Sheet1!$J30)*(SIN(Sheet1!$E$5)*COS(Sheet3!$C$96)-COS(Sheet1!$E$5)*SIN(Sheet3!$C$96)*COS(Sheet3!$C$95)),0)</f>
        <v>0</v>
      </c>
      <c r="D72">
        <f>IF((COS(D$61)*(COS(Sheet1!$J30)*(COS(Sheet1!$E$5)*COS(Sheet3!$C$96)+COS(Sheet3!$C$95)*SIN(Sheet1!$E$5)*SIN(Sheet3!$C$96)))+SIN(Sheet3!D$61)*COS(Sheet1!$J30)*SIN(Sheet3!$C$95)*SIN(Sheet3!$C$96)+SIN(Sheet1!$J30)*(SIN(Sheet1!$E$5)*COS(Sheet3!$C$96)-COS(Sheet1!$E$5)*SIN(Sheet3!$C$96)*COS(Sheet3!$C$95)))&gt;0,COS(D$61)*(COS(Sheet1!$J30)*(COS(Sheet1!$E$5)*COS(Sheet3!$C$96)+COS(Sheet3!$C$95)*SIN(Sheet1!$E$5)*SIN(Sheet3!$C$96)))+SIN(Sheet3!D$61)*COS(Sheet1!$J30)*SIN(Sheet3!$C$95)*SIN(Sheet3!$C$96)+SIN(Sheet1!$J30)*(SIN(Sheet1!$E$5)*COS(Sheet3!$C$96)-COS(Sheet1!$E$5)*SIN(Sheet3!$C$96)*COS(Sheet3!$C$95)),0)</f>
        <v>0</v>
      </c>
      <c r="E72">
        <f>IF((COS(E$61)*(COS(Sheet1!$J30)*(COS(Sheet1!$E$5)*COS(Sheet3!$C$96)+COS(Sheet3!$C$95)*SIN(Sheet1!$E$5)*SIN(Sheet3!$C$96)))+SIN(Sheet3!E$61)*COS(Sheet1!$J30)*SIN(Sheet3!$C$95)*SIN(Sheet3!$C$96)+SIN(Sheet1!$J30)*(SIN(Sheet1!$E$5)*COS(Sheet3!$C$96)-COS(Sheet1!$E$5)*SIN(Sheet3!$C$96)*COS(Sheet3!$C$95)))&gt;0,COS(E$61)*(COS(Sheet1!$J30)*(COS(Sheet1!$E$5)*COS(Sheet3!$C$96)+COS(Sheet3!$C$95)*SIN(Sheet1!$E$5)*SIN(Sheet3!$C$96)))+SIN(Sheet3!E$61)*COS(Sheet1!$J30)*SIN(Sheet3!$C$95)*SIN(Sheet3!$C$96)+SIN(Sheet1!$J30)*(SIN(Sheet1!$E$5)*COS(Sheet3!$C$96)-COS(Sheet1!$E$5)*SIN(Sheet3!$C$96)*COS(Sheet3!$C$95)),0)</f>
        <v>0</v>
      </c>
      <c r="F72">
        <f>IF((COS(F$61)*(COS(Sheet1!$J30)*(COS(Sheet1!$E$5)*COS(Sheet3!$C$96)+COS(Sheet3!$C$95)*SIN(Sheet1!$E$5)*SIN(Sheet3!$C$96)))+SIN(Sheet3!F$61)*COS(Sheet1!$J30)*SIN(Sheet3!$C$95)*SIN(Sheet3!$C$96)+SIN(Sheet1!$J30)*(SIN(Sheet1!$E$5)*COS(Sheet3!$C$96)-COS(Sheet1!$E$5)*SIN(Sheet3!$C$96)*COS(Sheet3!$C$95)))&gt;0,COS(F$61)*(COS(Sheet1!$J30)*(COS(Sheet1!$E$5)*COS(Sheet3!$C$96)+COS(Sheet3!$C$95)*SIN(Sheet1!$E$5)*SIN(Sheet3!$C$96)))+SIN(Sheet3!F$61)*COS(Sheet1!$J30)*SIN(Sheet3!$C$95)*SIN(Sheet3!$C$96)+SIN(Sheet1!$J30)*(SIN(Sheet1!$E$5)*COS(Sheet3!$C$96)-COS(Sheet1!$E$5)*SIN(Sheet3!$C$96)*COS(Sheet3!$C$95)),0)</f>
        <v>0</v>
      </c>
      <c r="G72">
        <f>IF((COS(G$61)*(COS(Sheet1!$J30)*(COS(Sheet1!$E$5)*COS(Sheet3!$C$96)+COS(Sheet3!$C$95)*SIN(Sheet1!$E$5)*SIN(Sheet3!$C$96)))+SIN(Sheet3!G$61)*COS(Sheet1!$J30)*SIN(Sheet3!$C$95)*SIN(Sheet3!$C$96)+SIN(Sheet1!$J30)*(SIN(Sheet1!$E$5)*COS(Sheet3!$C$96)-COS(Sheet1!$E$5)*SIN(Sheet3!$C$96)*COS(Sheet3!$C$95)))&gt;0,COS(G$61)*(COS(Sheet1!$J30)*(COS(Sheet1!$E$5)*COS(Sheet3!$C$96)+COS(Sheet3!$C$95)*SIN(Sheet1!$E$5)*SIN(Sheet3!$C$96)))+SIN(Sheet3!G$61)*COS(Sheet1!$J30)*SIN(Sheet3!$C$95)*SIN(Sheet3!$C$96)+SIN(Sheet1!$J30)*(SIN(Sheet1!$E$5)*COS(Sheet3!$C$96)-COS(Sheet1!$E$5)*SIN(Sheet3!$C$96)*COS(Sheet3!$C$95)),0)</f>
        <v>0</v>
      </c>
      <c r="H72">
        <f>IF((COS(H$61)*(COS(Sheet1!$J30)*(COS(Sheet1!$E$5)*COS(Sheet3!$C$96)+COS(Sheet3!$C$95)*SIN(Sheet1!$E$5)*SIN(Sheet3!$C$96)))+SIN(Sheet3!H$61)*COS(Sheet1!$J30)*SIN(Sheet3!$C$95)*SIN(Sheet3!$C$96)+SIN(Sheet1!$J30)*(SIN(Sheet1!$E$5)*COS(Sheet3!$C$96)-COS(Sheet1!$E$5)*SIN(Sheet3!$C$96)*COS(Sheet3!$C$95)))&gt;0,COS(H$61)*(COS(Sheet1!$J30)*(COS(Sheet1!$E$5)*COS(Sheet3!$C$96)+COS(Sheet3!$C$95)*SIN(Sheet1!$E$5)*SIN(Sheet3!$C$96)))+SIN(Sheet3!H$61)*COS(Sheet1!$J30)*SIN(Sheet3!$C$95)*SIN(Sheet3!$C$96)+SIN(Sheet1!$J30)*(SIN(Sheet1!$E$5)*COS(Sheet3!$C$96)-COS(Sheet1!$E$5)*SIN(Sheet3!$C$96)*COS(Sheet3!$C$95)),0)</f>
        <v>6.984428282243943E-2</v>
      </c>
      <c r="I72">
        <f>IF((COS(I$61)*(COS(Sheet1!$J30)*(COS(Sheet1!$E$5)*COS(Sheet3!$C$96)+COS(Sheet3!$C$95)*SIN(Sheet1!$E$5)*SIN(Sheet3!$C$96)))+SIN(Sheet3!I$61)*COS(Sheet1!$J30)*SIN(Sheet3!$C$95)*SIN(Sheet3!$C$96)+SIN(Sheet1!$J30)*(SIN(Sheet1!$E$5)*COS(Sheet3!$C$96)-COS(Sheet1!$E$5)*SIN(Sheet3!$C$96)*COS(Sheet3!$C$95)))&gt;0,COS(I$61)*(COS(Sheet1!$J30)*(COS(Sheet1!$E$5)*COS(Sheet3!$C$96)+COS(Sheet3!$C$95)*SIN(Sheet1!$E$5)*SIN(Sheet3!$C$96)))+SIN(Sheet3!I$61)*COS(Sheet1!$J30)*SIN(Sheet3!$C$95)*SIN(Sheet3!$C$96)+SIN(Sheet1!$J30)*(SIN(Sheet1!$E$5)*COS(Sheet3!$C$96)-COS(Sheet1!$E$5)*SIN(Sheet3!$C$96)*COS(Sheet3!$C$95)),0)</f>
        <v>0.17645835175181554</v>
      </c>
      <c r="J72">
        <f>IF((COS(J$61)*(COS(Sheet1!$J30)*(COS(Sheet1!$E$5)*COS(Sheet3!$C$96)+COS(Sheet3!$C$95)*SIN(Sheet1!$E$5)*SIN(Sheet3!$C$96)))+SIN(Sheet3!J$61)*COS(Sheet1!$J30)*SIN(Sheet3!$C$95)*SIN(Sheet3!$C$96)+SIN(Sheet1!$J30)*(SIN(Sheet1!$E$5)*COS(Sheet3!$C$96)-COS(Sheet1!$E$5)*SIN(Sheet3!$C$96)*COS(Sheet3!$C$95)))&gt;0,COS(J$61)*(COS(Sheet1!$J30)*(COS(Sheet1!$E$5)*COS(Sheet3!$C$96)+COS(Sheet3!$C$95)*SIN(Sheet1!$E$5)*SIN(Sheet3!$C$96)))+SIN(Sheet3!J$61)*COS(Sheet1!$J30)*SIN(Sheet3!$C$95)*SIN(Sheet3!$C$96)+SIN(Sheet1!$J30)*(SIN(Sheet1!$E$5)*COS(Sheet3!$C$96)-COS(Sheet1!$E$5)*SIN(Sheet3!$C$96)*COS(Sheet3!$C$95)),0)</f>
        <v>0.27257407065863704</v>
      </c>
      <c r="K72">
        <f>IF((COS(K$61)*(COS(Sheet1!$J30)*(COS(Sheet1!$E$5)*COS(Sheet3!$C$96)+COS(Sheet3!$C$95)*SIN(Sheet1!$E$5)*SIN(Sheet3!$C$96)))+SIN(Sheet3!K$61)*COS(Sheet1!$J30)*SIN(Sheet3!$C$95)*SIN(Sheet3!$C$96)+SIN(Sheet1!$J30)*(SIN(Sheet1!$E$5)*COS(Sheet3!$C$96)-COS(Sheet1!$E$5)*SIN(Sheet3!$C$96)*COS(Sheet3!$C$95)))&gt;0,COS(K$61)*(COS(Sheet1!$J30)*(COS(Sheet1!$E$5)*COS(Sheet3!$C$96)+COS(Sheet3!$C$95)*SIN(Sheet1!$E$5)*SIN(Sheet3!$C$96)))+SIN(Sheet3!K$61)*COS(Sheet1!$J30)*SIN(Sheet3!$C$95)*SIN(Sheet3!$C$96)+SIN(Sheet1!$J30)*(SIN(Sheet1!$E$5)*COS(Sheet3!$C$96)-COS(Sheet1!$E$5)*SIN(Sheet3!$C$96)*COS(Sheet3!$C$95)),0)</f>
        <v>0.35164131213813965</v>
      </c>
      <c r="L72">
        <f>IF((COS(L$61)*(COS(Sheet1!$J30)*(COS(Sheet1!$E$5)*COS(Sheet3!$C$96)+COS(Sheet3!$C$95)*SIN(Sheet1!$E$5)*SIN(Sheet3!$C$96)))+SIN(Sheet3!L$61)*COS(Sheet1!$J30)*SIN(Sheet3!$C$95)*SIN(Sheet3!$C$96)+SIN(Sheet1!$J30)*(SIN(Sheet1!$E$5)*COS(Sheet3!$C$96)-COS(Sheet1!$E$5)*SIN(Sheet3!$C$96)*COS(Sheet3!$C$95)))&gt;0,COS(L$61)*(COS(Sheet1!$J30)*(COS(Sheet1!$E$5)*COS(Sheet3!$C$96)+COS(Sheet3!$C$95)*SIN(Sheet1!$E$5)*SIN(Sheet3!$C$96)))+SIN(Sheet3!L$61)*COS(Sheet1!$J30)*SIN(Sheet3!$C$95)*SIN(Sheet3!$C$96)+SIN(Sheet1!$J30)*(SIN(Sheet1!$E$5)*COS(Sheet3!$C$96)-COS(Sheet1!$E$5)*SIN(Sheet3!$C$96)*COS(Sheet3!$C$95)),0)</f>
        <v>0.40827177434828987</v>
      </c>
      <c r="M72">
        <f>IF((COS(M$61)*(COS(Sheet1!$J30)*(COS(Sheet1!$E$5)*COS(Sheet3!$C$96)+COS(Sheet3!$C$95)*SIN(Sheet1!$E$5)*SIN(Sheet3!$C$96)))+SIN(Sheet3!M$61)*COS(Sheet1!$J30)*SIN(Sheet3!$C$95)*SIN(Sheet3!$C$96)+SIN(Sheet1!$J30)*(SIN(Sheet1!$E$5)*COS(Sheet3!$C$96)-COS(Sheet1!$E$5)*SIN(Sheet3!$C$96)*COS(Sheet3!$C$95)))&gt;0,COS(M$61)*(COS(Sheet1!$J30)*(COS(Sheet1!$E$5)*COS(Sheet3!$C$96)+COS(Sheet3!$C$95)*SIN(Sheet1!$E$5)*SIN(Sheet3!$C$96)))+SIN(Sheet3!M$61)*COS(Sheet1!$J30)*SIN(Sheet3!$C$95)*SIN(Sheet3!$C$96)+SIN(Sheet1!$J30)*(SIN(Sheet1!$E$5)*COS(Sheet3!$C$96)-COS(Sheet1!$E$5)*SIN(Sheet3!$C$96)*COS(Sheet3!$C$95)),0)</f>
        <v>0.43860618487572967</v>
      </c>
      <c r="N72">
        <f>IF((COS(N$61)*(COS(Sheet1!$J30)*(COS(Sheet1!$E$5)*COS(Sheet3!$C$96)+COS(Sheet3!$C$95)*SIN(Sheet1!$E$5)*SIN(Sheet3!$C$96)))+SIN(Sheet3!N$61)*COS(Sheet1!$J30)*SIN(Sheet3!$C$95)*SIN(Sheet3!$C$96)+SIN(Sheet1!$J30)*(SIN(Sheet1!$E$5)*COS(Sheet3!$C$96)-COS(Sheet1!$E$5)*SIN(Sheet3!$C$96)*COS(Sheet3!$C$95)))&gt;0,COS(N$61)*(COS(Sheet1!$J30)*(COS(Sheet1!$E$5)*COS(Sheet3!$C$96)+COS(Sheet3!$C$95)*SIN(Sheet1!$E$5)*SIN(Sheet3!$C$96)))+SIN(Sheet3!N$61)*COS(Sheet1!$J30)*SIN(Sheet3!$C$95)*SIN(Sheet3!$C$96)+SIN(Sheet1!$J30)*(SIN(Sheet1!$E$5)*COS(Sheet3!$C$96)-COS(Sheet1!$E$5)*SIN(Sheet3!$C$96)*COS(Sheet3!$C$95)),0)</f>
        <v>0.44057730377299764</v>
      </c>
      <c r="O72">
        <f>IF((COS(O$61)*(COS(Sheet1!$J30)*(COS(Sheet1!$E$5)*COS(Sheet3!$C$96)+COS(Sheet3!$C$95)*SIN(Sheet1!$E$5)*SIN(Sheet3!$C$96)))+SIN(Sheet3!O$61)*COS(Sheet1!$J30)*SIN(Sheet3!$C$95)*SIN(Sheet3!$C$96)+SIN(Sheet1!$J30)*(SIN(Sheet1!$E$5)*COS(Sheet3!$C$96)-COS(Sheet1!$E$5)*SIN(Sheet3!$C$96)*COS(Sheet3!$C$95)))&gt;0,COS(O$61)*(COS(Sheet1!$J30)*(COS(Sheet1!$E$5)*COS(Sheet3!$C$96)+COS(Sheet3!$C$95)*SIN(Sheet1!$E$5)*SIN(Sheet3!$C$96)))+SIN(Sheet3!O$61)*COS(Sheet1!$J30)*SIN(Sheet3!$C$95)*SIN(Sheet3!$C$96)+SIN(Sheet1!$J30)*(SIN(Sheet1!$E$5)*COS(Sheet3!$C$96)-COS(Sheet1!$E$5)*SIN(Sheet3!$C$96)*COS(Sheet3!$C$95)),0)</f>
        <v>0.41405080254467308</v>
      </c>
      <c r="P72">
        <f>IF((COS(P$61)*(COS(Sheet1!$J30)*(COS(Sheet1!$E$5)*COS(Sheet3!$C$96)+COS(Sheet3!$C$95)*SIN(Sheet1!$E$5)*SIN(Sheet3!$C$96)))+SIN(Sheet3!P$61)*COS(Sheet1!$J30)*SIN(Sheet3!$C$95)*SIN(Sheet3!$C$96)+SIN(Sheet1!$J30)*(SIN(Sheet1!$E$5)*COS(Sheet3!$C$96)-COS(Sheet1!$E$5)*SIN(Sheet3!$C$96)*COS(Sheet3!$C$95)))&gt;0,COS(P$61)*(COS(Sheet1!$J30)*(COS(Sheet1!$E$5)*COS(Sheet3!$C$96)+COS(Sheet3!$C$95)*SIN(Sheet1!$E$5)*SIN(Sheet3!$C$96)))+SIN(Sheet3!P$61)*COS(Sheet1!$J30)*SIN(Sheet3!$C$95)*SIN(Sheet3!$C$96)+SIN(Sheet1!$J30)*(SIN(Sheet1!$E$5)*COS(Sheet3!$C$96)-COS(Sheet1!$E$5)*SIN(Sheet3!$C$96)*COS(Sheet3!$C$95)),0)</f>
        <v>0.36083441841235014</v>
      </c>
      <c r="Q72">
        <f>IF((COS(Q$61)*(COS(Sheet1!$J30)*(COS(Sheet1!$E$5)*COS(Sheet3!$C$96)+COS(Sheet3!$C$95)*SIN(Sheet1!$E$5)*SIN(Sheet3!$C$96)))+SIN(Sheet3!Q$61)*COS(Sheet1!$J30)*SIN(Sheet3!$C$95)*SIN(Sheet3!$C$96)+SIN(Sheet1!$J30)*(SIN(Sheet1!$E$5)*COS(Sheet3!$C$96)-COS(Sheet1!$E$5)*SIN(Sheet3!$C$96)*COS(Sheet3!$C$95)))&gt;0,COS(Q$61)*(COS(Sheet1!$J30)*(COS(Sheet1!$E$5)*COS(Sheet3!$C$96)+COS(Sheet3!$C$95)*SIN(Sheet1!$E$5)*SIN(Sheet3!$C$96)))+SIN(Sheet3!Q$61)*COS(Sheet1!$J30)*SIN(Sheet3!$C$95)*SIN(Sheet3!$C$96)+SIN(Sheet1!$J30)*(SIN(Sheet1!$E$5)*COS(Sheet3!$C$96)-COS(Sheet1!$E$5)*SIN(Sheet3!$C$96)*COS(Sheet3!$C$95)),0)</f>
        <v>0.28455476001041385</v>
      </c>
      <c r="R72">
        <f>IF((COS(R$61)*(COS(Sheet1!$J30)*(COS(Sheet1!$E$5)*COS(Sheet3!$C$96)+COS(Sheet3!$C$95)*SIN(Sheet1!$E$5)*SIN(Sheet3!$C$96)))+SIN(Sheet3!R$61)*COS(Sheet1!$J30)*SIN(Sheet3!$C$95)*SIN(Sheet3!$C$96)+SIN(Sheet1!$J30)*(SIN(Sheet1!$E$5)*COS(Sheet3!$C$96)-COS(Sheet1!$E$5)*SIN(Sheet3!$C$96)*COS(Sheet3!$C$95)))&gt;0,COS(R$61)*(COS(Sheet1!$J30)*(COS(Sheet1!$E$5)*COS(Sheet3!$C$96)+COS(Sheet3!$C$95)*SIN(Sheet1!$E$5)*SIN(Sheet3!$C$96)))+SIN(Sheet3!R$61)*COS(Sheet1!$J30)*SIN(Sheet3!$C$95)*SIN(Sheet3!$C$96)+SIN(Sheet1!$J30)*(SIN(Sheet1!$E$5)*COS(Sheet3!$C$96)-COS(Sheet1!$E$5)*SIN(Sheet3!$C$96)*COS(Sheet3!$C$95)),0)</f>
        <v>0.19041016000086039</v>
      </c>
    </row>
    <row r="73" spans="1:20">
      <c r="A73" s="37" t="s">
        <v>108</v>
      </c>
      <c r="B73">
        <f>IF((COS(B$61)*(COS(Sheet1!$J31)*(COS(Sheet1!$E$5)*COS(Sheet3!$C$96)+COS(Sheet3!$C$95)*SIN(Sheet1!$E$5)*SIN(Sheet3!$C$96)))+SIN(Sheet3!B$61)*COS(Sheet1!$J31)*SIN(Sheet3!$C$95)*SIN(Sheet3!$C$96)+SIN(Sheet1!$J31)*(SIN(Sheet1!$E$5)*COS(Sheet3!$C$96)-COS(Sheet1!$E$5)*SIN(Sheet3!$C$96)*COS(Sheet3!$C$95)))&gt;0,COS(B$61)*(COS(Sheet1!$J31)*(COS(Sheet1!$E$5)*COS(Sheet3!$C$96)+COS(Sheet3!$C$95)*SIN(Sheet1!$E$5)*SIN(Sheet3!$C$96)))+SIN(Sheet3!B$61)*COS(Sheet1!$J31)*SIN(Sheet3!$C$95)*SIN(Sheet3!$C$96)+SIN(Sheet1!$J31)*(SIN(Sheet1!$E$5)*COS(Sheet3!$C$96)-COS(Sheet1!$E$5)*SIN(Sheet3!$C$96)*COS(Sheet3!$C$95)),0)</f>
        <v>0</v>
      </c>
      <c r="C73">
        <f>IF((COS(C$61)*(COS(Sheet1!$J31)*(COS(Sheet1!$E$5)*COS(Sheet3!$C$96)+COS(Sheet3!$C$95)*SIN(Sheet1!$E$5)*SIN(Sheet3!$C$96)))+SIN(Sheet3!C$61)*COS(Sheet1!$J31)*SIN(Sheet3!$C$95)*SIN(Sheet3!$C$96)+SIN(Sheet1!$J31)*(SIN(Sheet1!$E$5)*COS(Sheet3!$C$96)-COS(Sheet1!$E$5)*SIN(Sheet3!$C$96)*COS(Sheet3!$C$95)))&gt;0,COS(C$61)*(COS(Sheet1!$J31)*(COS(Sheet1!$E$5)*COS(Sheet3!$C$96)+COS(Sheet3!$C$95)*SIN(Sheet1!$E$5)*SIN(Sheet3!$C$96)))+SIN(Sheet3!C$61)*COS(Sheet1!$J31)*SIN(Sheet3!$C$95)*SIN(Sheet3!$C$96)+SIN(Sheet1!$J31)*(SIN(Sheet1!$E$5)*COS(Sheet3!$C$96)-COS(Sheet1!$E$5)*SIN(Sheet3!$C$96)*COS(Sheet3!$C$95)),0)</f>
        <v>0</v>
      </c>
      <c r="D73">
        <f>IF((COS(D$61)*(COS(Sheet1!$J31)*(COS(Sheet1!$E$5)*COS(Sheet3!$C$96)+COS(Sheet3!$C$95)*SIN(Sheet1!$E$5)*SIN(Sheet3!$C$96)))+SIN(Sheet3!D$61)*COS(Sheet1!$J31)*SIN(Sheet3!$C$95)*SIN(Sheet3!$C$96)+SIN(Sheet1!$J31)*(SIN(Sheet1!$E$5)*COS(Sheet3!$C$96)-COS(Sheet1!$E$5)*SIN(Sheet3!$C$96)*COS(Sheet3!$C$95)))&gt;0,COS(D$61)*(COS(Sheet1!$J31)*(COS(Sheet1!$E$5)*COS(Sheet3!$C$96)+COS(Sheet3!$C$95)*SIN(Sheet1!$E$5)*SIN(Sheet3!$C$96)))+SIN(Sheet3!D$61)*COS(Sheet1!$J31)*SIN(Sheet3!$C$95)*SIN(Sheet3!$C$96)+SIN(Sheet1!$J31)*(SIN(Sheet1!$E$5)*COS(Sheet3!$C$96)-COS(Sheet1!$E$5)*SIN(Sheet3!$C$96)*COS(Sheet3!$C$95)),0)</f>
        <v>0</v>
      </c>
      <c r="E73">
        <f>IF((COS(E$61)*(COS(Sheet1!$J31)*(COS(Sheet1!$E$5)*COS(Sheet3!$C$96)+COS(Sheet3!$C$95)*SIN(Sheet1!$E$5)*SIN(Sheet3!$C$96)))+SIN(Sheet3!E$61)*COS(Sheet1!$J31)*SIN(Sheet3!$C$95)*SIN(Sheet3!$C$96)+SIN(Sheet1!$J31)*(SIN(Sheet1!$E$5)*COS(Sheet3!$C$96)-COS(Sheet1!$E$5)*SIN(Sheet3!$C$96)*COS(Sheet3!$C$95)))&gt;0,COS(E$61)*(COS(Sheet1!$J31)*(COS(Sheet1!$E$5)*COS(Sheet3!$C$96)+COS(Sheet3!$C$95)*SIN(Sheet1!$E$5)*SIN(Sheet3!$C$96)))+SIN(Sheet3!E$61)*COS(Sheet1!$J31)*SIN(Sheet3!$C$95)*SIN(Sheet3!$C$96)+SIN(Sheet1!$J31)*(SIN(Sheet1!$E$5)*COS(Sheet3!$C$96)-COS(Sheet1!$E$5)*SIN(Sheet3!$C$96)*COS(Sheet3!$C$95)),0)</f>
        <v>0</v>
      </c>
      <c r="F73">
        <f>IF((COS(F$61)*(COS(Sheet1!$J31)*(COS(Sheet1!$E$5)*COS(Sheet3!$C$96)+COS(Sheet3!$C$95)*SIN(Sheet1!$E$5)*SIN(Sheet3!$C$96)))+SIN(Sheet3!F$61)*COS(Sheet1!$J31)*SIN(Sheet3!$C$95)*SIN(Sheet3!$C$96)+SIN(Sheet1!$J31)*(SIN(Sheet1!$E$5)*COS(Sheet3!$C$96)-COS(Sheet1!$E$5)*SIN(Sheet3!$C$96)*COS(Sheet3!$C$95)))&gt;0,COS(F$61)*(COS(Sheet1!$J31)*(COS(Sheet1!$E$5)*COS(Sheet3!$C$96)+COS(Sheet3!$C$95)*SIN(Sheet1!$E$5)*SIN(Sheet3!$C$96)))+SIN(Sheet3!F$61)*COS(Sheet1!$J31)*SIN(Sheet3!$C$95)*SIN(Sheet3!$C$96)+SIN(Sheet1!$J31)*(SIN(Sheet1!$E$5)*COS(Sheet3!$C$96)-COS(Sheet1!$E$5)*SIN(Sheet3!$C$96)*COS(Sheet3!$C$95)),0)</f>
        <v>0</v>
      </c>
      <c r="G73">
        <f>IF((COS(G$61)*(COS(Sheet1!$J31)*(COS(Sheet1!$E$5)*COS(Sheet3!$C$96)+COS(Sheet3!$C$95)*SIN(Sheet1!$E$5)*SIN(Sheet3!$C$96)))+SIN(Sheet3!G$61)*COS(Sheet1!$J31)*SIN(Sheet3!$C$95)*SIN(Sheet3!$C$96)+SIN(Sheet1!$J31)*(SIN(Sheet1!$E$5)*COS(Sheet3!$C$96)-COS(Sheet1!$E$5)*SIN(Sheet3!$C$96)*COS(Sheet3!$C$95)))&gt;0,COS(G$61)*(COS(Sheet1!$J31)*(COS(Sheet1!$E$5)*COS(Sheet3!$C$96)+COS(Sheet3!$C$95)*SIN(Sheet1!$E$5)*SIN(Sheet3!$C$96)))+SIN(Sheet3!G$61)*COS(Sheet1!$J31)*SIN(Sheet3!$C$95)*SIN(Sheet3!$C$96)+SIN(Sheet1!$J31)*(SIN(Sheet1!$E$5)*COS(Sheet3!$C$96)-COS(Sheet1!$E$5)*SIN(Sheet3!$C$96)*COS(Sheet3!$C$95)),0)</f>
        <v>0</v>
      </c>
      <c r="H73">
        <f>IF((COS(H$61)*(COS(Sheet1!$J31)*(COS(Sheet1!$E$5)*COS(Sheet3!$C$96)+COS(Sheet3!$C$95)*SIN(Sheet1!$E$5)*SIN(Sheet3!$C$96)))+SIN(Sheet3!H$61)*COS(Sheet1!$J31)*SIN(Sheet3!$C$95)*SIN(Sheet3!$C$96)+SIN(Sheet1!$J31)*(SIN(Sheet1!$E$5)*COS(Sheet3!$C$96)-COS(Sheet1!$E$5)*SIN(Sheet3!$C$96)*COS(Sheet3!$C$95)))&gt;0,COS(H$61)*(COS(Sheet1!$J31)*(COS(Sheet1!$E$5)*COS(Sheet3!$C$96)+COS(Sheet3!$C$95)*SIN(Sheet1!$E$5)*SIN(Sheet3!$C$96)))+SIN(Sheet3!H$61)*COS(Sheet1!$J31)*SIN(Sheet3!$C$95)*SIN(Sheet3!$C$96)+SIN(Sheet1!$J31)*(SIN(Sheet1!$E$5)*COS(Sheet3!$C$96)-COS(Sheet1!$E$5)*SIN(Sheet3!$C$96)*COS(Sheet3!$C$95)),0)</f>
        <v>6.7239413356943306E-2</v>
      </c>
      <c r="I73">
        <f>IF((COS(I$61)*(COS(Sheet1!$J31)*(COS(Sheet1!$E$5)*COS(Sheet3!$C$96)+COS(Sheet3!$C$95)*SIN(Sheet1!$E$5)*SIN(Sheet3!$C$96)))+SIN(Sheet3!I$61)*COS(Sheet1!$J31)*SIN(Sheet3!$C$95)*SIN(Sheet3!$C$96)+SIN(Sheet1!$J31)*(SIN(Sheet1!$E$5)*COS(Sheet3!$C$96)-COS(Sheet1!$E$5)*SIN(Sheet3!$C$96)*COS(Sheet3!$C$95)))&gt;0,COS(I$61)*(COS(Sheet1!$J31)*(COS(Sheet1!$E$5)*COS(Sheet3!$C$96)+COS(Sheet3!$C$95)*SIN(Sheet1!$E$5)*SIN(Sheet3!$C$96)))+SIN(Sheet3!I$61)*COS(Sheet1!$J31)*SIN(Sheet3!$C$95)*SIN(Sheet3!$C$96)+SIN(Sheet1!$J31)*(SIN(Sheet1!$E$5)*COS(Sheet3!$C$96)-COS(Sheet1!$E$5)*SIN(Sheet3!$C$96)*COS(Sheet3!$C$95)),0)</f>
        <v>0.17386061806181449</v>
      </c>
      <c r="J73">
        <f>IF((COS(J$61)*(COS(Sheet1!$J31)*(COS(Sheet1!$E$5)*COS(Sheet3!$C$96)+COS(Sheet3!$C$95)*SIN(Sheet1!$E$5)*SIN(Sheet3!$C$96)))+SIN(Sheet3!J$61)*COS(Sheet1!$J31)*SIN(Sheet3!$C$95)*SIN(Sheet3!$C$96)+SIN(Sheet1!$J31)*(SIN(Sheet1!$E$5)*COS(Sheet3!$C$96)-COS(Sheet1!$E$5)*SIN(Sheet3!$C$96)*COS(Sheet3!$C$95)))&gt;0,COS(J$61)*(COS(Sheet1!$J31)*(COS(Sheet1!$E$5)*COS(Sheet3!$C$96)+COS(Sheet3!$C$95)*SIN(Sheet1!$E$5)*SIN(Sheet3!$C$96)))+SIN(Sheet3!J$61)*COS(Sheet1!$J31)*SIN(Sheet3!$C$95)*SIN(Sheet3!$C$96)+SIN(Sheet1!$J31)*(SIN(Sheet1!$E$5)*COS(Sheet3!$C$96)-COS(Sheet1!$E$5)*SIN(Sheet3!$C$96)*COS(Sheet3!$C$95)),0)</f>
        <v>0.26998277008012445</v>
      </c>
      <c r="K73">
        <f>IF((COS(K$61)*(COS(Sheet1!$J31)*(COS(Sheet1!$E$5)*COS(Sheet3!$C$96)+COS(Sheet3!$C$95)*SIN(Sheet1!$E$5)*SIN(Sheet3!$C$96)))+SIN(Sheet3!K$61)*COS(Sheet1!$J31)*SIN(Sheet3!$C$95)*SIN(Sheet3!$C$96)+SIN(Sheet1!$J31)*(SIN(Sheet1!$E$5)*COS(Sheet3!$C$96)-COS(Sheet1!$E$5)*SIN(Sheet3!$C$96)*COS(Sheet3!$C$95)))&gt;0,COS(K$61)*(COS(Sheet1!$J31)*(COS(Sheet1!$E$5)*COS(Sheet3!$C$96)+COS(Sheet3!$C$95)*SIN(Sheet1!$E$5)*SIN(Sheet3!$C$96)))+SIN(Sheet3!K$61)*COS(Sheet1!$J31)*SIN(Sheet3!$C$95)*SIN(Sheet3!$C$96)+SIN(Sheet1!$J31)*(SIN(Sheet1!$E$5)*COS(Sheet3!$C$96)-COS(Sheet1!$E$5)*SIN(Sheet3!$C$96)*COS(Sheet3!$C$95)),0)</f>
        <v>0.34905530360119225</v>
      </c>
      <c r="L73">
        <f>IF((COS(L$61)*(COS(Sheet1!$J31)*(COS(Sheet1!$E$5)*COS(Sheet3!$C$96)+COS(Sheet3!$C$95)*SIN(Sheet1!$E$5)*SIN(Sheet3!$C$96)))+SIN(Sheet3!L$61)*COS(Sheet1!$J31)*SIN(Sheet3!$C$95)*SIN(Sheet3!$C$96)+SIN(Sheet1!$J31)*(SIN(Sheet1!$E$5)*COS(Sheet3!$C$96)-COS(Sheet1!$E$5)*SIN(Sheet3!$C$96)*COS(Sheet3!$C$95)))&gt;0,COS(L$61)*(COS(Sheet1!$J31)*(COS(Sheet1!$E$5)*COS(Sheet3!$C$96)+COS(Sheet3!$C$95)*SIN(Sheet1!$E$5)*SIN(Sheet3!$C$96)))+SIN(Sheet3!L$61)*COS(Sheet1!$J31)*SIN(Sheet3!$C$95)*SIN(Sheet3!$C$96)+SIN(Sheet1!$J31)*(SIN(Sheet1!$E$5)*COS(Sheet3!$C$96)-COS(Sheet1!$E$5)*SIN(Sheet3!$C$96)*COS(Sheet3!$C$95)),0)</f>
        <v>0.40568955613909724</v>
      </c>
      <c r="M73">
        <f>IF((COS(M$61)*(COS(Sheet1!$J31)*(COS(Sheet1!$E$5)*COS(Sheet3!$C$96)+COS(Sheet3!$C$95)*SIN(Sheet1!$E$5)*SIN(Sheet3!$C$96)))+SIN(Sheet3!M$61)*COS(Sheet1!$J31)*SIN(Sheet3!$C$95)*SIN(Sheet3!$C$96)+SIN(Sheet1!$J31)*(SIN(Sheet1!$E$5)*COS(Sheet3!$C$96)-COS(Sheet1!$E$5)*SIN(Sheet3!$C$96)*COS(Sheet3!$C$95)))&gt;0,COS(M$61)*(COS(Sheet1!$J31)*(COS(Sheet1!$E$5)*COS(Sheet3!$C$96)+COS(Sheet3!$C$95)*SIN(Sheet1!$E$5)*SIN(Sheet3!$C$96)))+SIN(Sheet3!M$61)*COS(Sheet1!$J31)*SIN(Sheet3!$C$95)*SIN(Sheet3!$C$96)+SIN(Sheet1!$J31)*(SIN(Sheet1!$E$5)*COS(Sheet3!$C$96)-COS(Sheet1!$E$5)*SIN(Sheet3!$C$96)*COS(Sheet3!$C$95)),0)</f>
        <v>0.43602599697590866</v>
      </c>
      <c r="N73">
        <f>IF((COS(N$61)*(COS(Sheet1!$J31)*(COS(Sheet1!$E$5)*COS(Sheet3!$C$96)+COS(Sheet3!$C$95)*SIN(Sheet1!$E$5)*SIN(Sheet3!$C$96)))+SIN(Sheet3!N$61)*COS(Sheet1!$J31)*SIN(Sheet3!$C$95)*SIN(Sheet3!$C$96)+SIN(Sheet1!$J31)*(SIN(Sheet1!$E$5)*COS(Sheet3!$C$96)-COS(Sheet1!$E$5)*SIN(Sheet3!$C$96)*COS(Sheet3!$C$95)))&gt;0,COS(N$61)*(COS(Sheet1!$J31)*(COS(Sheet1!$E$5)*COS(Sheet3!$C$96)+COS(Sheet3!$C$95)*SIN(Sheet1!$E$5)*SIN(Sheet3!$C$96)))+SIN(Sheet3!N$61)*COS(Sheet1!$J31)*SIN(Sheet3!$C$95)*SIN(Sheet3!$C$96)+SIN(Sheet1!$J31)*(SIN(Sheet1!$E$5)*COS(Sheet3!$C$96)-COS(Sheet1!$E$5)*SIN(Sheet3!$C$96)*COS(Sheet3!$C$95)),0)</f>
        <v>0.43799724780193677</v>
      </c>
      <c r="O73">
        <f>IF((COS(O$61)*(COS(Sheet1!$J31)*(COS(Sheet1!$E$5)*COS(Sheet3!$C$96)+COS(Sheet3!$C$95)*SIN(Sheet1!$E$5)*SIN(Sheet3!$C$96)))+SIN(Sheet3!O$61)*COS(Sheet1!$J31)*SIN(Sheet3!$C$95)*SIN(Sheet3!$C$96)+SIN(Sheet1!$J31)*(SIN(Sheet1!$E$5)*COS(Sheet3!$C$96)-COS(Sheet1!$E$5)*SIN(Sheet3!$C$96)*COS(Sheet3!$C$95)))&gt;0,COS(O$61)*(COS(Sheet1!$J31)*(COS(Sheet1!$E$5)*COS(Sheet3!$C$96)+COS(Sheet3!$C$95)*SIN(Sheet1!$E$5)*SIN(Sheet3!$C$96)))+SIN(Sheet3!O$61)*COS(Sheet1!$J31)*SIN(Sheet3!$C$95)*SIN(Sheet3!$C$96)+SIN(Sheet1!$J31)*(SIN(Sheet1!$E$5)*COS(Sheet3!$C$96)-COS(Sheet1!$E$5)*SIN(Sheet3!$C$96)*COS(Sheet3!$C$95)),0)</f>
        <v>0.41146897113103376</v>
      </c>
      <c r="P73">
        <f>IF((COS(P$61)*(COS(Sheet1!$J31)*(COS(Sheet1!$E$5)*COS(Sheet3!$C$96)+COS(Sheet3!$C$95)*SIN(Sheet1!$E$5)*SIN(Sheet3!$C$96)))+SIN(Sheet3!P$61)*COS(Sheet1!$J31)*SIN(Sheet3!$C$95)*SIN(Sheet3!$C$96)+SIN(Sheet1!$J31)*(SIN(Sheet1!$E$5)*COS(Sheet3!$C$96)-COS(Sheet1!$E$5)*SIN(Sheet3!$C$96)*COS(Sheet3!$C$95)))&gt;0,COS(P$61)*(COS(Sheet1!$J31)*(COS(Sheet1!$E$5)*COS(Sheet3!$C$96)+COS(Sheet3!$C$95)*SIN(Sheet1!$E$5)*SIN(Sheet3!$C$96)))+SIN(Sheet3!P$61)*COS(Sheet1!$J31)*SIN(Sheet3!$C$95)*SIN(Sheet3!$C$96)+SIN(Sheet1!$J31)*(SIN(Sheet1!$E$5)*COS(Sheet3!$C$96)-COS(Sheet1!$E$5)*SIN(Sheet3!$C$96)*COS(Sheet3!$C$95)),0)</f>
        <v>0.35824902517827156</v>
      </c>
      <c r="Q73">
        <f>IF((COS(Q$61)*(COS(Sheet1!$J31)*(COS(Sheet1!$E$5)*COS(Sheet3!$C$96)+COS(Sheet3!$C$95)*SIN(Sheet1!$E$5)*SIN(Sheet3!$C$96)))+SIN(Sheet3!Q$61)*COS(Sheet1!$J31)*SIN(Sheet3!$C$95)*SIN(Sheet3!$C$96)+SIN(Sheet1!$J31)*(SIN(Sheet1!$E$5)*COS(Sheet3!$C$96)-COS(Sheet1!$E$5)*SIN(Sheet3!$C$96)*COS(Sheet3!$C$95)))&gt;0,COS(Q$61)*(COS(Sheet1!$J31)*(COS(Sheet1!$E$5)*COS(Sheet3!$C$96)+COS(Sheet3!$C$95)*SIN(Sheet1!$E$5)*SIN(Sheet3!$C$96)))+SIN(Sheet3!Q$61)*COS(Sheet1!$J31)*SIN(Sheet3!$C$95)*SIN(Sheet3!$C$96)+SIN(Sheet1!$J31)*(SIN(Sheet1!$E$5)*COS(Sheet3!$C$96)-COS(Sheet1!$E$5)*SIN(Sheet3!$C$96)*COS(Sheet3!$C$95)),0)</f>
        <v>0.28196426131021185</v>
      </c>
      <c r="R73">
        <f>IF((COS(R$61)*(COS(Sheet1!$J31)*(COS(Sheet1!$E$5)*COS(Sheet3!$C$96)+COS(Sheet3!$C$95)*SIN(Sheet1!$E$5)*SIN(Sheet3!$C$96)))+SIN(Sheet3!R$61)*COS(Sheet1!$J31)*SIN(Sheet3!$C$95)*SIN(Sheet3!$C$96)+SIN(Sheet1!$J31)*(SIN(Sheet1!$E$5)*COS(Sheet3!$C$96)-COS(Sheet1!$E$5)*SIN(Sheet3!$C$96)*COS(Sheet3!$C$95)))&gt;0,COS(R$61)*(COS(Sheet1!$J31)*(COS(Sheet1!$E$5)*COS(Sheet3!$C$96)+COS(Sheet3!$C$95)*SIN(Sheet1!$E$5)*SIN(Sheet3!$C$96)))+SIN(Sheet3!R$61)*COS(Sheet1!$J31)*SIN(Sheet3!$C$95)*SIN(Sheet3!$C$96)+SIN(Sheet1!$J31)*(SIN(Sheet1!$E$5)*COS(Sheet3!$C$96)-COS(Sheet1!$E$5)*SIN(Sheet3!$C$96)*COS(Sheet3!$C$95)),0)</f>
        <v>0.18781336011793007</v>
      </c>
    </row>
    <row r="74" spans="1:20">
      <c r="A74" s="37" t="s">
        <v>109</v>
      </c>
      <c r="B74">
        <f>IF((COS(B$61)*(COS(Sheet1!$J32)*(COS(Sheet1!$E$5)*COS(Sheet3!$C$96)+COS(Sheet3!$C$95)*SIN(Sheet1!$E$5)*SIN(Sheet3!$C$96)))+SIN(Sheet3!B$61)*COS(Sheet1!$J32)*SIN(Sheet3!$C$95)*SIN(Sheet3!$C$96)+SIN(Sheet1!$J32)*(SIN(Sheet1!$E$5)*COS(Sheet3!$C$96)-COS(Sheet1!$E$5)*SIN(Sheet3!$C$96)*COS(Sheet3!$C$95)))&gt;0,COS(B$61)*(COS(Sheet1!$J32)*(COS(Sheet1!$E$5)*COS(Sheet3!$C$96)+COS(Sheet3!$C$95)*SIN(Sheet1!$E$5)*SIN(Sheet3!$C$96)))+SIN(Sheet3!B$61)*COS(Sheet1!$J32)*SIN(Sheet3!$C$95)*SIN(Sheet3!$C$96)+SIN(Sheet1!$J32)*(SIN(Sheet1!$E$5)*COS(Sheet3!$C$96)-COS(Sheet1!$E$5)*SIN(Sheet3!$C$96)*COS(Sheet3!$C$95)),0)</f>
        <v>0</v>
      </c>
      <c r="C74">
        <f>IF((COS(C$61)*(COS(Sheet1!$J32)*(COS(Sheet1!$E$5)*COS(Sheet3!$C$96)+COS(Sheet3!$C$95)*SIN(Sheet1!$E$5)*SIN(Sheet3!$C$96)))+SIN(Sheet3!C$61)*COS(Sheet1!$J32)*SIN(Sheet3!$C$95)*SIN(Sheet3!$C$96)+SIN(Sheet1!$J32)*(SIN(Sheet1!$E$5)*COS(Sheet3!$C$96)-COS(Sheet1!$E$5)*SIN(Sheet3!$C$96)*COS(Sheet3!$C$95)))&gt;0,COS(C$61)*(COS(Sheet1!$J32)*(COS(Sheet1!$E$5)*COS(Sheet3!$C$96)+COS(Sheet3!$C$95)*SIN(Sheet1!$E$5)*SIN(Sheet3!$C$96)))+SIN(Sheet3!C$61)*COS(Sheet1!$J32)*SIN(Sheet3!$C$95)*SIN(Sheet3!$C$96)+SIN(Sheet1!$J32)*(SIN(Sheet1!$E$5)*COS(Sheet3!$C$96)-COS(Sheet1!$E$5)*SIN(Sheet3!$C$96)*COS(Sheet3!$C$95)),0)</f>
        <v>0</v>
      </c>
      <c r="D74">
        <f>IF((COS(D$61)*(COS(Sheet1!$J32)*(COS(Sheet1!$E$5)*COS(Sheet3!$C$96)+COS(Sheet3!$C$95)*SIN(Sheet1!$E$5)*SIN(Sheet3!$C$96)))+SIN(Sheet3!D$61)*COS(Sheet1!$J32)*SIN(Sheet3!$C$95)*SIN(Sheet3!$C$96)+SIN(Sheet1!$J32)*(SIN(Sheet1!$E$5)*COS(Sheet3!$C$96)-COS(Sheet1!$E$5)*SIN(Sheet3!$C$96)*COS(Sheet3!$C$95)))&gt;0,COS(D$61)*(COS(Sheet1!$J32)*(COS(Sheet1!$E$5)*COS(Sheet3!$C$96)+COS(Sheet3!$C$95)*SIN(Sheet1!$E$5)*SIN(Sheet3!$C$96)))+SIN(Sheet3!D$61)*COS(Sheet1!$J32)*SIN(Sheet3!$C$95)*SIN(Sheet3!$C$96)+SIN(Sheet1!$J32)*(SIN(Sheet1!$E$5)*COS(Sheet3!$C$96)-COS(Sheet1!$E$5)*SIN(Sheet3!$C$96)*COS(Sheet3!$C$95)),0)</f>
        <v>0</v>
      </c>
      <c r="E74">
        <f>IF((COS(E$61)*(COS(Sheet1!$J32)*(COS(Sheet1!$E$5)*COS(Sheet3!$C$96)+COS(Sheet3!$C$95)*SIN(Sheet1!$E$5)*SIN(Sheet3!$C$96)))+SIN(Sheet3!E$61)*COS(Sheet1!$J32)*SIN(Sheet3!$C$95)*SIN(Sheet3!$C$96)+SIN(Sheet1!$J32)*(SIN(Sheet1!$E$5)*COS(Sheet3!$C$96)-COS(Sheet1!$E$5)*SIN(Sheet3!$C$96)*COS(Sheet3!$C$95)))&gt;0,COS(E$61)*(COS(Sheet1!$J32)*(COS(Sheet1!$E$5)*COS(Sheet3!$C$96)+COS(Sheet3!$C$95)*SIN(Sheet1!$E$5)*SIN(Sheet3!$C$96)))+SIN(Sheet3!E$61)*COS(Sheet1!$J32)*SIN(Sheet3!$C$95)*SIN(Sheet3!$C$96)+SIN(Sheet1!$J32)*(SIN(Sheet1!$E$5)*COS(Sheet3!$C$96)-COS(Sheet1!$E$5)*SIN(Sheet3!$C$96)*COS(Sheet3!$C$95)),0)</f>
        <v>0</v>
      </c>
      <c r="F74">
        <f>IF((COS(F$61)*(COS(Sheet1!$J32)*(COS(Sheet1!$E$5)*COS(Sheet3!$C$96)+COS(Sheet3!$C$95)*SIN(Sheet1!$E$5)*SIN(Sheet3!$C$96)))+SIN(Sheet3!F$61)*COS(Sheet1!$J32)*SIN(Sheet3!$C$95)*SIN(Sheet3!$C$96)+SIN(Sheet1!$J32)*(SIN(Sheet1!$E$5)*COS(Sheet3!$C$96)-COS(Sheet1!$E$5)*SIN(Sheet3!$C$96)*COS(Sheet3!$C$95)))&gt;0,COS(F$61)*(COS(Sheet1!$J32)*(COS(Sheet1!$E$5)*COS(Sheet3!$C$96)+COS(Sheet3!$C$95)*SIN(Sheet1!$E$5)*SIN(Sheet3!$C$96)))+SIN(Sheet3!F$61)*COS(Sheet1!$J32)*SIN(Sheet3!$C$95)*SIN(Sheet3!$C$96)+SIN(Sheet1!$J32)*(SIN(Sheet1!$E$5)*COS(Sheet3!$C$96)-COS(Sheet1!$E$5)*SIN(Sheet3!$C$96)*COS(Sheet3!$C$95)),0)</f>
        <v>0</v>
      </c>
      <c r="G74">
        <f>IF((COS(G$61)*(COS(Sheet1!$J32)*(COS(Sheet1!$E$5)*COS(Sheet3!$C$96)+COS(Sheet3!$C$95)*SIN(Sheet1!$E$5)*SIN(Sheet3!$C$96)))+SIN(Sheet3!G$61)*COS(Sheet1!$J32)*SIN(Sheet3!$C$95)*SIN(Sheet3!$C$96)+SIN(Sheet1!$J32)*(SIN(Sheet1!$E$5)*COS(Sheet3!$C$96)-COS(Sheet1!$E$5)*SIN(Sheet3!$C$96)*COS(Sheet3!$C$95)))&gt;0,COS(G$61)*(COS(Sheet1!$J32)*(COS(Sheet1!$E$5)*COS(Sheet3!$C$96)+COS(Sheet3!$C$95)*SIN(Sheet1!$E$5)*SIN(Sheet3!$C$96)))+SIN(Sheet3!G$61)*COS(Sheet1!$J32)*SIN(Sheet3!$C$95)*SIN(Sheet3!$C$96)+SIN(Sheet1!$J32)*(SIN(Sheet1!$E$5)*COS(Sheet3!$C$96)-COS(Sheet1!$E$5)*SIN(Sheet3!$C$96)*COS(Sheet3!$C$95)),0)</f>
        <v>0</v>
      </c>
      <c r="H74">
        <f>IF((COS(H$61)*(COS(Sheet1!$J32)*(COS(Sheet1!$E$5)*COS(Sheet3!$C$96)+COS(Sheet3!$C$95)*SIN(Sheet1!$E$5)*SIN(Sheet3!$C$96)))+SIN(Sheet3!H$61)*COS(Sheet1!$J32)*SIN(Sheet3!$C$95)*SIN(Sheet3!$C$96)+SIN(Sheet1!$J32)*(SIN(Sheet1!$E$5)*COS(Sheet3!$C$96)-COS(Sheet1!$E$5)*SIN(Sheet3!$C$96)*COS(Sheet3!$C$95)))&gt;0,COS(H$61)*(COS(Sheet1!$J32)*(COS(Sheet1!$E$5)*COS(Sheet3!$C$96)+COS(Sheet3!$C$95)*SIN(Sheet1!$E$5)*SIN(Sheet3!$C$96)))+SIN(Sheet3!H$61)*COS(Sheet1!$J32)*SIN(Sheet3!$C$95)*SIN(Sheet3!$C$96)+SIN(Sheet1!$J32)*(SIN(Sheet1!$E$5)*COS(Sheet3!$C$96)-COS(Sheet1!$E$5)*SIN(Sheet3!$C$96)*COS(Sheet3!$C$95)),0)</f>
        <v>6.5927567393179037E-2</v>
      </c>
      <c r="I74">
        <f>IF((COS(I$61)*(COS(Sheet1!$J32)*(COS(Sheet1!$E$5)*COS(Sheet3!$C$96)+COS(Sheet3!$C$95)*SIN(Sheet1!$E$5)*SIN(Sheet3!$C$96)))+SIN(Sheet3!I$61)*COS(Sheet1!$J32)*SIN(Sheet3!$C$95)*SIN(Sheet3!$C$96)+SIN(Sheet1!$J32)*(SIN(Sheet1!$E$5)*COS(Sheet3!$C$96)-COS(Sheet1!$E$5)*SIN(Sheet3!$C$96)*COS(Sheet3!$C$95)))&gt;0,COS(I$61)*(COS(Sheet1!$J32)*(COS(Sheet1!$E$5)*COS(Sheet3!$C$96)+COS(Sheet3!$C$95)*SIN(Sheet1!$E$5)*SIN(Sheet3!$C$96)))+SIN(Sheet3!I$61)*COS(Sheet1!$J32)*SIN(Sheet3!$C$95)*SIN(Sheet3!$C$96)+SIN(Sheet1!$J32)*(SIN(Sheet1!$E$5)*COS(Sheet3!$C$96)-COS(Sheet1!$E$5)*SIN(Sheet3!$C$96)*COS(Sheet3!$C$95)),0)</f>
        <v>0.17255203135105243</v>
      </c>
      <c r="J74">
        <f>IF((COS(J$61)*(COS(Sheet1!$J32)*(COS(Sheet1!$E$5)*COS(Sheet3!$C$96)+COS(Sheet3!$C$95)*SIN(Sheet1!$E$5)*SIN(Sheet3!$C$96)))+SIN(Sheet3!J$61)*COS(Sheet1!$J32)*SIN(Sheet3!$C$95)*SIN(Sheet3!$C$96)+SIN(Sheet1!$J32)*(SIN(Sheet1!$E$5)*COS(Sheet3!$C$96)-COS(Sheet1!$E$5)*SIN(Sheet3!$C$96)*COS(Sheet3!$C$95)))&gt;0,COS(J$61)*(COS(Sheet1!$J32)*(COS(Sheet1!$E$5)*COS(Sheet3!$C$96)+COS(Sheet3!$C$95)*SIN(Sheet1!$E$5)*SIN(Sheet3!$C$96)))+SIN(Sheet3!J$61)*COS(Sheet1!$J32)*SIN(Sheet3!$C$95)*SIN(Sheet3!$C$96)+SIN(Sheet1!$J32)*(SIN(Sheet1!$E$5)*COS(Sheet3!$C$96)-COS(Sheet1!$E$5)*SIN(Sheet3!$C$96)*COS(Sheet3!$C$95)),0)</f>
        <v>0.26867712168180607</v>
      </c>
      <c r="K74">
        <f>IF((COS(K$61)*(COS(Sheet1!$J32)*(COS(Sheet1!$E$5)*COS(Sheet3!$C$96)+COS(Sheet3!$C$95)*SIN(Sheet1!$E$5)*SIN(Sheet3!$C$96)))+SIN(Sheet3!K$61)*COS(Sheet1!$J32)*SIN(Sheet3!$C$95)*SIN(Sheet3!$C$96)+SIN(Sheet1!$J32)*(SIN(Sheet1!$E$5)*COS(Sheet3!$C$96)-COS(Sheet1!$E$5)*SIN(Sheet3!$C$96)*COS(Sheet3!$C$95)))&gt;0,COS(K$61)*(COS(Sheet1!$J32)*(COS(Sheet1!$E$5)*COS(Sheet3!$C$96)+COS(Sheet3!$C$95)*SIN(Sheet1!$E$5)*SIN(Sheet3!$C$96)))+SIN(Sheet3!K$61)*COS(Sheet1!$J32)*SIN(Sheet3!$C$95)*SIN(Sheet3!$C$96)+SIN(Sheet1!$J32)*(SIN(Sheet1!$E$5)*COS(Sheet3!$C$96)-COS(Sheet1!$E$5)*SIN(Sheet3!$C$96)*COS(Sheet3!$C$95)),0)</f>
        <v>0.34775207233362182</v>
      </c>
      <c r="L74">
        <f>IF((COS(L$61)*(COS(Sheet1!$J32)*(COS(Sheet1!$E$5)*COS(Sheet3!$C$96)+COS(Sheet3!$C$95)*SIN(Sheet1!$E$5)*SIN(Sheet3!$C$96)))+SIN(Sheet3!L$61)*COS(Sheet1!$J32)*SIN(Sheet3!$C$95)*SIN(Sheet3!$C$96)+SIN(Sheet1!$J32)*(SIN(Sheet1!$E$5)*COS(Sheet3!$C$96)-COS(Sheet1!$E$5)*SIN(Sheet3!$C$96)*COS(Sheet3!$C$95)))&gt;0,COS(L$61)*(COS(Sheet1!$J32)*(COS(Sheet1!$E$5)*COS(Sheet3!$C$96)+COS(Sheet3!$C$95)*SIN(Sheet1!$E$5)*SIN(Sheet3!$C$96)))+SIN(Sheet3!L$61)*COS(Sheet1!$J32)*SIN(Sheet3!$C$95)*SIN(Sheet3!$C$96)+SIN(Sheet1!$J32)*(SIN(Sheet1!$E$5)*COS(Sheet3!$C$96)-COS(Sheet1!$E$5)*SIN(Sheet3!$C$96)*COS(Sheet3!$C$95)),0)</f>
        <v>0.40438805609711298</v>
      </c>
      <c r="M74">
        <f>IF((COS(M$61)*(COS(Sheet1!$J32)*(COS(Sheet1!$E$5)*COS(Sheet3!$C$96)+COS(Sheet3!$C$95)*SIN(Sheet1!$E$5)*SIN(Sheet3!$C$96)))+SIN(Sheet3!M$61)*COS(Sheet1!$J32)*SIN(Sheet3!$C$95)*SIN(Sheet3!$C$96)+SIN(Sheet1!$J32)*(SIN(Sheet1!$E$5)*COS(Sheet3!$C$96)-COS(Sheet1!$E$5)*SIN(Sheet3!$C$96)*COS(Sheet3!$C$95)))&gt;0,COS(M$61)*(COS(Sheet1!$J32)*(COS(Sheet1!$E$5)*COS(Sheet3!$C$96)+COS(Sheet3!$C$95)*SIN(Sheet1!$E$5)*SIN(Sheet3!$C$96)))+SIN(Sheet3!M$61)*COS(Sheet1!$J32)*SIN(Sheet3!$C$95)*SIN(Sheet3!$C$96)+SIN(Sheet1!$J32)*(SIN(Sheet1!$E$5)*COS(Sheet3!$C$96)-COS(Sheet1!$E$5)*SIN(Sheet3!$C$96)*COS(Sheet3!$C$95)),0)</f>
        <v>0.43472542427418615</v>
      </c>
      <c r="N74">
        <f>IF((COS(N$61)*(COS(Sheet1!$J32)*(COS(Sheet1!$E$5)*COS(Sheet3!$C$96)+COS(Sheet3!$C$95)*SIN(Sheet1!$E$5)*SIN(Sheet3!$C$96)))+SIN(Sheet3!N$61)*COS(Sheet1!$J32)*SIN(Sheet3!$C$95)*SIN(Sheet3!$C$96)+SIN(Sheet1!$J32)*(SIN(Sheet1!$E$5)*COS(Sheet3!$C$96)-COS(Sheet1!$E$5)*SIN(Sheet3!$C$96)*COS(Sheet3!$C$95)))&gt;0,COS(N$61)*(COS(Sheet1!$J32)*(COS(Sheet1!$E$5)*COS(Sheet3!$C$96)+COS(Sheet3!$C$95)*SIN(Sheet1!$E$5)*SIN(Sheet3!$C$96)))+SIN(Sheet3!N$61)*COS(Sheet1!$J32)*SIN(Sheet3!$C$95)*SIN(Sheet3!$C$96)+SIN(Sheet1!$J32)*(SIN(Sheet1!$E$5)*COS(Sheet3!$C$96)-COS(Sheet1!$E$5)*SIN(Sheet3!$C$96)*COS(Sheet3!$C$95)),0)</f>
        <v>0.43669673535844516</v>
      </c>
      <c r="O74">
        <f>IF((COS(O$61)*(COS(Sheet1!$J32)*(COS(Sheet1!$E$5)*COS(Sheet3!$C$96)+COS(Sheet3!$C$95)*SIN(Sheet1!$E$5)*SIN(Sheet3!$C$96)))+SIN(Sheet3!O$61)*COS(Sheet1!$J32)*SIN(Sheet3!$C$95)*SIN(Sheet3!$C$96)+SIN(Sheet1!$J32)*(SIN(Sheet1!$E$5)*COS(Sheet3!$C$96)-COS(Sheet1!$E$5)*SIN(Sheet3!$C$96)*COS(Sheet3!$C$95)))&gt;0,COS(O$61)*(COS(Sheet1!$J32)*(COS(Sheet1!$E$5)*COS(Sheet3!$C$96)+COS(Sheet3!$C$95)*SIN(Sheet1!$E$5)*SIN(Sheet3!$C$96)))+SIN(Sheet3!O$61)*COS(Sheet1!$J32)*SIN(Sheet3!$C$95)*SIN(Sheet3!$C$96)+SIN(Sheet1!$J32)*(SIN(Sheet1!$E$5)*COS(Sheet3!$C$96)-COS(Sheet1!$E$5)*SIN(Sheet3!$C$96)*COS(Sheet3!$C$95)),0)</f>
        <v>0.4101676477572434</v>
      </c>
      <c r="P74">
        <f>IF((COS(P$61)*(COS(Sheet1!$J32)*(COS(Sheet1!$E$5)*COS(Sheet3!$C$96)+COS(Sheet3!$C$95)*SIN(Sheet1!$E$5)*SIN(Sheet3!$C$96)))+SIN(Sheet3!P$61)*COS(Sheet1!$J32)*SIN(Sheet3!$C$95)*SIN(Sheet3!$C$96)+SIN(Sheet1!$J32)*(SIN(Sheet1!$E$5)*COS(Sheet3!$C$96)-COS(Sheet1!$E$5)*SIN(Sheet3!$C$96)*COS(Sheet3!$C$95)))&gt;0,COS(P$61)*(COS(Sheet1!$J32)*(COS(Sheet1!$E$5)*COS(Sheet3!$C$96)+COS(Sheet3!$C$95)*SIN(Sheet1!$E$5)*SIN(Sheet3!$C$96)))+SIN(Sheet3!P$61)*COS(Sheet1!$J32)*SIN(Sheet3!$C$95)*SIN(Sheet3!$C$96)+SIN(Sheet1!$J32)*(SIN(Sheet1!$E$5)*COS(Sheet3!$C$96)-COS(Sheet1!$E$5)*SIN(Sheet3!$C$96)*COS(Sheet3!$C$95)),0)</f>
        <v>0.35694607494921254</v>
      </c>
      <c r="Q74">
        <f>IF((COS(Q$61)*(COS(Sheet1!$J32)*(COS(Sheet1!$E$5)*COS(Sheet3!$C$96)+COS(Sheet3!$C$95)*SIN(Sheet1!$E$5)*SIN(Sheet3!$C$96)))+SIN(Sheet3!Q$61)*COS(Sheet1!$J32)*SIN(Sheet3!$C$95)*SIN(Sheet3!$C$96)+SIN(Sheet1!$J32)*(SIN(Sheet1!$E$5)*COS(Sheet3!$C$96)-COS(Sheet1!$E$5)*SIN(Sheet3!$C$96)*COS(Sheet3!$C$95)))&gt;0,COS(Q$61)*(COS(Sheet1!$J32)*(COS(Sheet1!$E$5)*COS(Sheet3!$C$96)+COS(Sheet3!$C$95)*SIN(Sheet1!$E$5)*SIN(Sheet3!$C$96)))+SIN(Sheet3!Q$61)*COS(Sheet1!$J32)*SIN(Sheet3!$C$95)*SIN(Sheet3!$C$96)+SIN(Sheet1!$J32)*(SIN(Sheet1!$E$5)*COS(Sheet3!$C$96)-COS(Sheet1!$E$5)*SIN(Sheet3!$C$96)*COS(Sheet3!$C$95)),0)</f>
        <v>0.28065897916841231</v>
      </c>
      <c r="R74">
        <f>IF((COS(R$61)*(COS(Sheet1!$J32)*(COS(Sheet1!$E$5)*COS(Sheet3!$C$96)+COS(Sheet3!$C$95)*SIN(Sheet1!$E$5)*SIN(Sheet3!$C$96)))+SIN(Sheet3!R$61)*COS(Sheet1!$J32)*SIN(Sheet3!$C$95)*SIN(Sheet3!$C$96)+SIN(Sheet1!$J32)*(SIN(Sheet1!$E$5)*COS(Sheet3!$C$96)-COS(Sheet1!$E$5)*SIN(Sheet3!$C$96)*COS(Sheet3!$C$95)))&gt;0,COS(R$61)*(COS(Sheet1!$J32)*(COS(Sheet1!$E$5)*COS(Sheet3!$C$96)+COS(Sheet3!$C$95)*SIN(Sheet1!$E$5)*SIN(Sheet3!$C$96)))+SIN(Sheet3!R$61)*COS(Sheet1!$J32)*SIN(Sheet3!$C$95)*SIN(Sheet3!$C$96)+SIN(Sheet1!$J32)*(SIN(Sheet1!$E$5)*COS(Sheet3!$C$96)-COS(Sheet1!$E$5)*SIN(Sheet3!$C$96)*COS(Sheet3!$C$95)),0)</f>
        <v>0.1865051999219178</v>
      </c>
    </row>
    <row r="76" spans="1:20">
      <c r="A76" s="57" t="s">
        <v>87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31" t="s">
        <v>96</v>
      </c>
      <c r="B77" s="29">
        <v>4</v>
      </c>
      <c r="C77" s="29">
        <v>5</v>
      </c>
      <c r="D77" s="29">
        <v>6</v>
      </c>
      <c r="E77" s="29">
        <v>7</v>
      </c>
      <c r="F77" s="29">
        <v>8</v>
      </c>
      <c r="G77" s="29">
        <v>9</v>
      </c>
      <c r="H77" s="29">
        <v>10</v>
      </c>
      <c r="I77" s="29">
        <v>11</v>
      </c>
      <c r="J77" s="29">
        <v>12</v>
      </c>
      <c r="K77" s="29">
        <v>13</v>
      </c>
      <c r="L77" s="29">
        <v>14</v>
      </c>
      <c r="M77" s="29">
        <v>15</v>
      </c>
      <c r="N77" s="29">
        <v>16</v>
      </c>
      <c r="O77" s="29">
        <v>17</v>
      </c>
      <c r="P77" s="29">
        <v>18</v>
      </c>
      <c r="Q77" s="29">
        <v>19</v>
      </c>
      <c r="R77" s="29">
        <v>20</v>
      </c>
      <c r="S77" s="29"/>
      <c r="T77" s="29"/>
    </row>
    <row r="78" spans="1:20">
      <c r="A78" s="28" t="s">
        <v>94</v>
      </c>
      <c r="B78" s="29">
        <f t="shared" ref="B78:R78" si="180">(B77-12)*15</f>
        <v>-120</v>
      </c>
      <c r="C78" s="29">
        <f t="shared" si="180"/>
        <v>-105</v>
      </c>
      <c r="D78" s="29">
        <f t="shared" si="180"/>
        <v>-90</v>
      </c>
      <c r="E78" s="29">
        <f t="shared" si="180"/>
        <v>-75</v>
      </c>
      <c r="F78" s="29">
        <f t="shared" si="180"/>
        <v>-60</v>
      </c>
      <c r="G78" s="29">
        <f t="shared" si="180"/>
        <v>-45</v>
      </c>
      <c r="H78" s="29">
        <f t="shared" si="180"/>
        <v>-30</v>
      </c>
      <c r="I78" s="29">
        <f t="shared" si="180"/>
        <v>-15</v>
      </c>
      <c r="J78" s="29">
        <f t="shared" si="180"/>
        <v>0</v>
      </c>
      <c r="K78" s="29">
        <f t="shared" si="180"/>
        <v>15</v>
      </c>
      <c r="L78" s="29">
        <f t="shared" si="180"/>
        <v>30</v>
      </c>
      <c r="M78" s="29">
        <f t="shared" si="180"/>
        <v>45</v>
      </c>
      <c r="N78" s="29">
        <f t="shared" si="180"/>
        <v>60</v>
      </c>
      <c r="O78" s="29">
        <f t="shared" si="180"/>
        <v>75</v>
      </c>
      <c r="P78" s="29">
        <f t="shared" si="180"/>
        <v>90</v>
      </c>
      <c r="Q78" s="29">
        <f t="shared" si="180"/>
        <v>105</v>
      </c>
      <c r="R78" s="29">
        <f t="shared" si="180"/>
        <v>120</v>
      </c>
      <c r="S78" s="29"/>
      <c r="T78" s="29"/>
    </row>
    <row r="79" spans="1:20">
      <c r="A79" s="28" t="s">
        <v>95</v>
      </c>
      <c r="B79" s="29">
        <f t="shared" ref="B79:R79" si="181">RADIANS(B78)</f>
        <v>-2.0943951023931953</v>
      </c>
      <c r="C79" s="29">
        <f t="shared" si="181"/>
        <v>-1.8325957145940461</v>
      </c>
      <c r="D79" s="29">
        <f t="shared" si="181"/>
        <v>-1.5707963267948966</v>
      </c>
      <c r="E79" s="29">
        <f t="shared" si="181"/>
        <v>-1.3089969389957472</v>
      </c>
      <c r="F79" s="29">
        <f t="shared" si="181"/>
        <v>-1.0471975511965976</v>
      </c>
      <c r="G79" s="29">
        <f t="shared" si="181"/>
        <v>-0.78539816339744828</v>
      </c>
      <c r="H79" s="29">
        <f t="shared" si="181"/>
        <v>-0.52359877559829882</v>
      </c>
      <c r="I79" s="29">
        <f t="shared" si="181"/>
        <v>-0.26179938779914941</v>
      </c>
      <c r="J79" s="29">
        <f t="shared" si="181"/>
        <v>0</v>
      </c>
      <c r="K79" s="29">
        <f t="shared" si="181"/>
        <v>0.26179938779914941</v>
      </c>
      <c r="L79" s="29">
        <f t="shared" si="181"/>
        <v>0.52359877559829882</v>
      </c>
      <c r="M79" s="29">
        <f t="shared" si="181"/>
        <v>0.78539816339744828</v>
      </c>
      <c r="N79" s="29">
        <f t="shared" si="181"/>
        <v>1.0471975511965976</v>
      </c>
      <c r="O79" s="29">
        <f t="shared" si="181"/>
        <v>1.3089969389957472</v>
      </c>
      <c r="P79" s="29">
        <f t="shared" si="181"/>
        <v>1.5707963267948966</v>
      </c>
      <c r="Q79" s="29">
        <f t="shared" si="181"/>
        <v>1.8325957145940461</v>
      </c>
      <c r="R79" s="29">
        <f t="shared" si="181"/>
        <v>2.0943951023931953</v>
      </c>
      <c r="S79" s="29"/>
      <c r="T79" s="29"/>
    </row>
    <row r="80" spans="1:20">
      <c r="A80" s="30"/>
    </row>
    <row r="81" spans="1:18">
      <c r="A81" s="37" t="s">
        <v>98</v>
      </c>
      <c r="B81">
        <f t="shared" ref="B81:R81" si="182">IF(B42&lt;&gt;0,B63/B42,0)</f>
        <v>0</v>
      </c>
      <c r="C81">
        <f t="shared" si="182"/>
        <v>0</v>
      </c>
      <c r="D81">
        <f t="shared" si="182"/>
        <v>0</v>
      </c>
      <c r="E81">
        <f t="shared" si="182"/>
        <v>0</v>
      </c>
      <c r="F81">
        <f t="shared" si="182"/>
        <v>0</v>
      </c>
      <c r="G81">
        <f t="shared" si="182"/>
        <v>0</v>
      </c>
      <c r="H81">
        <f t="shared" si="182"/>
        <v>0.10232279476872629</v>
      </c>
      <c r="I81">
        <f t="shared" si="182"/>
        <v>0.23909975220405175</v>
      </c>
      <c r="J81">
        <f t="shared" si="182"/>
        <v>0.35933485097724882</v>
      </c>
      <c r="K81">
        <f t="shared" si="182"/>
        <v>0.48088993233643101</v>
      </c>
      <c r="L81">
        <f t="shared" si="182"/>
        <v>0.62212239718086926</v>
      </c>
      <c r="M81">
        <f t="shared" si="182"/>
        <v>0.8149728721862799</v>
      </c>
      <c r="N81">
        <f t="shared" si="182"/>
        <v>1.1450426375470182</v>
      </c>
      <c r="O81">
        <f t="shared" si="182"/>
        <v>2.0077020732629349</v>
      </c>
      <c r="P81">
        <f t="shared" si="182"/>
        <v>24.957825930488521</v>
      </c>
      <c r="Q81">
        <f t="shared" si="182"/>
        <v>0</v>
      </c>
      <c r="R81">
        <f t="shared" si="182"/>
        <v>0</v>
      </c>
    </row>
    <row r="82" spans="1:18">
      <c r="A82" s="37" t="s">
        <v>99</v>
      </c>
      <c r="B82">
        <f t="shared" ref="B82:R82" si="183">IF(B43&lt;&gt;0,B64/B43,0)</f>
        <v>0</v>
      </c>
      <c r="C82">
        <f t="shared" si="183"/>
        <v>0</v>
      </c>
      <c r="D82">
        <f t="shared" si="183"/>
        <v>0</v>
      </c>
      <c r="E82">
        <f t="shared" si="183"/>
        <v>0</v>
      </c>
      <c r="F82">
        <f t="shared" si="183"/>
        <v>0</v>
      </c>
      <c r="G82">
        <f t="shared" si="183"/>
        <v>0</v>
      </c>
      <c r="H82">
        <f t="shared" si="183"/>
        <v>0.10541985781789105</v>
      </c>
      <c r="I82">
        <f t="shared" si="183"/>
        <v>0.24157559195146139</v>
      </c>
      <c r="J82">
        <f t="shared" si="183"/>
        <v>0.36146644072679024</v>
      </c>
      <c r="K82">
        <f t="shared" si="183"/>
        <v>0.48282138277881026</v>
      </c>
      <c r="L82">
        <f t="shared" si="183"/>
        <v>0.62391743296107127</v>
      </c>
      <c r="M82">
        <f t="shared" si="183"/>
        <v>0.81657091873032117</v>
      </c>
      <c r="N82">
        <f t="shared" si="183"/>
        <v>1.145868232812528</v>
      </c>
      <c r="O82">
        <f t="shared" si="183"/>
        <v>2.0023994846316238</v>
      </c>
      <c r="P82">
        <f t="shared" si="183"/>
        <v>22.538815180812652</v>
      </c>
      <c r="Q82">
        <f t="shared" si="183"/>
        <v>0</v>
      </c>
      <c r="R82">
        <f t="shared" si="183"/>
        <v>0</v>
      </c>
    </row>
    <row r="83" spans="1:18">
      <c r="A83" s="37" t="s">
        <v>100</v>
      </c>
      <c r="B83">
        <f t="shared" ref="B83:R83" si="184">IF(B44&lt;&gt;0,B65/B44,0)</f>
        <v>0</v>
      </c>
      <c r="C83">
        <f t="shared" si="184"/>
        <v>0</v>
      </c>
      <c r="D83">
        <f t="shared" si="184"/>
        <v>0</v>
      </c>
      <c r="E83">
        <f t="shared" si="184"/>
        <v>0</v>
      </c>
      <c r="F83">
        <f t="shared" si="184"/>
        <v>0</v>
      </c>
      <c r="G83">
        <f t="shared" si="184"/>
        <v>0</v>
      </c>
      <c r="H83">
        <f t="shared" si="184"/>
        <v>0.10947585444512328</v>
      </c>
      <c r="I83">
        <f t="shared" si="184"/>
        <v>0.24481992075033301</v>
      </c>
      <c r="J83">
        <f t="shared" si="184"/>
        <v>0.36426015165763115</v>
      </c>
      <c r="K83">
        <f t="shared" si="184"/>
        <v>0.48535234638433444</v>
      </c>
      <c r="L83">
        <f t="shared" si="184"/>
        <v>0.62626825984275991</v>
      </c>
      <c r="M83">
        <f t="shared" si="184"/>
        <v>0.8186611184175635</v>
      </c>
      <c r="N83">
        <f t="shared" si="184"/>
        <v>1.1469450650146014</v>
      </c>
      <c r="O83">
        <f t="shared" si="184"/>
        <v>1.9955416344379668</v>
      </c>
      <c r="P83">
        <f t="shared" si="184"/>
        <v>20.018712219128673</v>
      </c>
      <c r="Q83">
        <f t="shared" si="184"/>
        <v>0</v>
      </c>
      <c r="R83">
        <f t="shared" si="184"/>
        <v>0</v>
      </c>
    </row>
    <row r="84" spans="1:18">
      <c r="A84" s="37" t="s">
        <v>101</v>
      </c>
      <c r="B84">
        <f t="shared" ref="B84:R84" si="185">IF(B45&lt;&gt;0,B66/B45,0)</f>
        <v>0</v>
      </c>
      <c r="C84">
        <f t="shared" si="185"/>
        <v>0</v>
      </c>
      <c r="D84">
        <f t="shared" si="185"/>
        <v>0</v>
      </c>
      <c r="E84">
        <f t="shared" si="185"/>
        <v>0</v>
      </c>
      <c r="F84">
        <f t="shared" si="185"/>
        <v>0</v>
      </c>
      <c r="G84">
        <f t="shared" si="185"/>
        <v>0</v>
      </c>
      <c r="H84">
        <f t="shared" si="185"/>
        <v>0.11377016776206662</v>
      </c>
      <c r="I84">
        <f t="shared" si="185"/>
        <v>0.24825722941515252</v>
      </c>
      <c r="J84">
        <f t="shared" si="185"/>
        <v>0.36722063997650783</v>
      </c>
      <c r="K84">
        <f t="shared" si="185"/>
        <v>0.48803385731338622</v>
      </c>
      <c r="L84">
        <f t="shared" si="185"/>
        <v>0.62875721338776125</v>
      </c>
      <c r="M84">
        <f t="shared" si="185"/>
        <v>0.82087086888777661</v>
      </c>
      <c r="N84">
        <f t="shared" si="185"/>
        <v>1.1480797781987577</v>
      </c>
      <c r="O84">
        <f t="shared" si="185"/>
        <v>1.9883857091850481</v>
      </c>
      <c r="P84">
        <f t="shared" si="185"/>
        <v>17.917888299848929</v>
      </c>
      <c r="Q84">
        <f t="shared" si="185"/>
        <v>0</v>
      </c>
      <c r="R84">
        <f t="shared" si="185"/>
        <v>0</v>
      </c>
    </row>
    <row r="85" spans="1:18">
      <c r="A85" s="37" t="s">
        <v>102</v>
      </c>
      <c r="B85">
        <f t="shared" ref="B85:R85" si="186">IF(B46&lt;&gt;0,B67/B46,0)</f>
        <v>0</v>
      </c>
      <c r="C85">
        <f t="shared" si="186"/>
        <v>0</v>
      </c>
      <c r="D85">
        <f t="shared" si="186"/>
        <v>0</v>
      </c>
      <c r="E85">
        <f t="shared" si="186"/>
        <v>0</v>
      </c>
      <c r="F85">
        <f t="shared" si="186"/>
        <v>0</v>
      </c>
      <c r="G85">
        <f t="shared" si="186"/>
        <v>0</v>
      </c>
      <c r="H85">
        <f t="shared" si="186"/>
        <v>0.11738781726644366</v>
      </c>
      <c r="I85">
        <f t="shared" si="186"/>
        <v>0.251154795113184</v>
      </c>
      <c r="J85">
        <f t="shared" si="186"/>
        <v>0.3697167386762521</v>
      </c>
      <c r="K85">
        <f t="shared" si="186"/>
        <v>0.49029430432137244</v>
      </c>
      <c r="L85">
        <f t="shared" si="186"/>
        <v>0.63085397738561966</v>
      </c>
      <c r="M85">
        <f t="shared" si="186"/>
        <v>0.82272982592593624</v>
      </c>
      <c r="N85">
        <f t="shared" si="186"/>
        <v>1.1490314190141528</v>
      </c>
      <c r="O85">
        <f t="shared" si="186"/>
        <v>1.9824393428740243</v>
      </c>
      <c r="P85">
        <f t="shared" si="186"/>
        <v>16.474586403782318</v>
      </c>
      <c r="Q85">
        <f t="shared" si="186"/>
        <v>0</v>
      </c>
      <c r="R85">
        <f t="shared" si="186"/>
        <v>0</v>
      </c>
    </row>
    <row r="86" spans="1:18">
      <c r="A86" s="37" t="s">
        <v>103</v>
      </c>
      <c r="B86">
        <f t="shared" ref="B86:R86" si="187">IF(B47&lt;&gt;0,B68/B47,0)</f>
        <v>0</v>
      </c>
      <c r="C86">
        <f t="shared" si="187"/>
        <v>0</v>
      </c>
      <c r="D86">
        <f t="shared" si="187"/>
        <v>0</v>
      </c>
      <c r="E86">
        <f t="shared" si="187"/>
        <v>0</v>
      </c>
      <c r="F86">
        <f t="shared" si="187"/>
        <v>0</v>
      </c>
      <c r="G86">
        <f t="shared" si="187"/>
        <v>0</v>
      </c>
      <c r="H86">
        <f t="shared" si="187"/>
        <v>0.11919807324470545</v>
      </c>
      <c r="I86">
        <f t="shared" si="187"/>
        <v>0.25260537050076382</v>
      </c>
      <c r="J86">
        <f t="shared" si="187"/>
        <v>0.37096649741500581</v>
      </c>
      <c r="K86">
        <f t="shared" si="187"/>
        <v>0.49142592621934739</v>
      </c>
      <c r="L86">
        <f t="shared" si="187"/>
        <v>0.63190318891303154</v>
      </c>
      <c r="M86">
        <f t="shared" si="187"/>
        <v>0.82365914938480567</v>
      </c>
      <c r="N86">
        <f t="shared" si="187"/>
        <v>1.1495061569908316</v>
      </c>
      <c r="O86">
        <f t="shared" si="187"/>
        <v>1.9794914829818431</v>
      </c>
      <c r="P86">
        <f t="shared" si="187"/>
        <v>15.840067068365061</v>
      </c>
      <c r="Q86">
        <f t="shared" si="187"/>
        <v>0</v>
      </c>
      <c r="R86">
        <f t="shared" si="187"/>
        <v>0</v>
      </c>
    </row>
    <row r="87" spans="1:18">
      <c r="A87" s="37" t="s">
        <v>104</v>
      </c>
      <c r="B87">
        <f t="shared" ref="B87:R87" si="188">IF(B48&lt;&gt;0,B69/B48,0)</f>
        <v>0</v>
      </c>
      <c r="C87">
        <f t="shared" si="188"/>
        <v>0</v>
      </c>
      <c r="D87">
        <f t="shared" si="188"/>
        <v>0</v>
      </c>
      <c r="E87">
        <f t="shared" si="188"/>
        <v>0</v>
      </c>
      <c r="F87">
        <f t="shared" si="188"/>
        <v>0</v>
      </c>
      <c r="G87">
        <f t="shared" si="188"/>
        <v>0</v>
      </c>
      <c r="H87">
        <f t="shared" si="188"/>
        <v>0.11842270850324967</v>
      </c>
      <c r="I87">
        <f t="shared" si="188"/>
        <v>0.2519840105447354</v>
      </c>
      <c r="J87">
        <f t="shared" si="188"/>
        <v>0.37043114460193</v>
      </c>
      <c r="K87">
        <f t="shared" si="188"/>
        <v>0.49094119130740349</v>
      </c>
      <c r="L87">
        <f t="shared" si="188"/>
        <v>0.63145379300745075</v>
      </c>
      <c r="M87">
        <f t="shared" si="188"/>
        <v>0.8232611763275679</v>
      </c>
      <c r="N87">
        <f t="shared" si="188"/>
        <v>1.1493029371234835</v>
      </c>
      <c r="O87">
        <f t="shared" si="188"/>
        <v>1.9807518615943072</v>
      </c>
      <c r="P87">
        <f t="shared" si="188"/>
        <v>16.105439490699105</v>
      </c>
      <c r="Q87">
        <f t="shared" si="188"/>
        <v>0</v>
      </c>
      <c r="R87">
        <f t="shared" si="188"/>
        <v>0</v>
      </c>
    </row>
    <row r="88" spans="1:18">
      <c r="A88" s="37" t="s">
        <v>105</v>
      </c>
      <c r="B88">
        <f t="shared" ref="B88:R88" si="189">IF(B49&lt;&gt;0,B70/B49,0)</f>
        <v>0</v>
      </c>
      <c r="C88">
        <f t="shared" si="189"/>
        <v>0</v>
      </c>
      <c r="D88">
        <f t="shared" si="189"/>
        <v>0</v>
      </c>
      <c r="E88">
        <f t="shared" si="189"/>
        <v>0</v>
      </c>
      <c r="F88">
        <f t="shared" si="189"/>
        <v>0</v>
      </c>
      <c r="G88">
        <f t="shared" si="189"/>
        <v>0</v>
      </c>
      <c r="H88">
        <f t="shared" si="189"/>
        <v>0.11532679868927279</v>
      </c>
      <c r="I88">
        <f t="shared" si="189"/>
        <v>0.2495038060485151</v>
      </c>
      <c r="J88">
        <f t="shared" si="189"/>
        <v>0.36829444552491869</v>
      </c>
      <c r="K88">
        <f t="shared" si="189"/>
        <v>0.48900633584011116</v>
      </c>
      <c r="L88">
        <f t="shared" si="189"/>
        <v>0.62965942563418531</v>
      </c>
      <c r="M88">
        <f t="shared" si="189"/>
        <v>0.82167104662629742</v>
      </c>
      <c r="N88">
        <f t="shared" si="189"/>
        <v>1.148489735152606</v>
      </c>
      <c r="O88">
        <f t="shared" si="189"/>
        <v>1.9858179627763082</v>
      </c>
      <c r="P88">
        <f t="shared" si="189"/>
        <v>17.265501927154702</v>
      </c>
      <c r="Q88">
        <f t="shared" si="189"/>
        <v>0</v>
      </c>
      <c r="R88">
        <f t="shared" si="189"/>
        <v>0</v>
      </c>
    </row>
    <row r="89" spans="1:18">
      <c r="A89" s="37" t="s">
        <v>106</v>
      </c>
      <c r="B89">
        <f t="shared" ref="B89:R89" si="190">IF(B50&lt;&gt;0,B71/B50,0)</f>
        <v>0</v>
      </c>
      <c r="C89">
        <f t="shared" si="190"/>
        <v>0</v>
      </c>
      <c r="D89">
        <f t="shared" si="190"/>
        <v>0</v>
      </c>
      <c r="E89">
        <f t="shared" si="190"/>
        <v>0</v>
      </c>
      <c r="F89">
        <f t="shared" si="190"/>
        <v>0</v>
      </c>
      <c r="G89">
        <f t="shared" si="190"/>
        <v>0</v>
      </c>
      <c r="H89">
        <f t="shared" si="190"/>
        <v>0.11119091621641643</v>
      </c>
      <c r="I89">
        <f t="shared" si="190"/>
        <v>0.24619242168546476</v>
      </c>
      <c r="J89">
        <f t="shared" si="190"/>
        <v>0.36544218630251935</v>
      </c>
      <c r="K89">
        <f t="shared" si="190"/>
        <v>0.48642306089285631</v>
      </c>
      <c r="L89">
        <f t="shared" si="190"/>
        <v>0.62726229748289064</v>
      </c>
      <c r="M89">
        <f t="shared" si="190"/>
        <v>0.81954405003429953</v>
      </c>
      <c r="N89">
        <f t="shared" si="190"/>
        <v>1.1473989092252717</v>
      </c>
      <c r="O89">
        <f t="shared" si="190"/>
        <v>1.992670895789757</v>
      </c>
      <c r="P89">
        <f t="shared" si="190"/>
        <v>19.120705133462497</v>
      </c>
      <c r="Q89">
        <f t="shared" si="190"/>
        <v>0</v>
      </c>
      <c r="R89">
        <f t="shared" si="190"/>
        <v>0</v>
      </c>
    </row>
    <row r="90" spans="1:18">
      <c r="A90" s="37" t="s">
        <v>107</v>
      </c>
      <c r="B90">
        <f t="shared" ref="B90:R90" si="191">IF(B51&lt;&gt;0,B72/B51,0)</f>
        <v>0</v>
      </c>
      <c r="C90">
        <f t="shared" si="191"/>
        <v>0</v>
      </c>
      <c r="D90">
        <f t="shared" si="191"/>
        <v>0</v>
      </c>
      <c r="E90">
        <f t="shared" si="191"/>
        <v>0</v>
      </c>
      <c r="F90">
        <f t="shared" si="191"/>
        <v>0</v>
      </c>
      <c r="G90">
        <f t="shared" si="191"/>
        <v>0</v>
      </c>
      <c r="H90">
        <f t="shared" si="191"/>
        <v>0.10688023596429828</v>
      </c>
      <c r="I90">
        <f t="shared" si="191"/>
        <v>0.24274347708063018</v>
      </c>
      <c r="J90">
        <f t="shared" si="191"/>
        <v>0.36247205011881961</v>
      </c>
      <c r="K90">
        <f t="shared" si="191"/>
        <v>0.48373247254208807</v>
      </c>
      <c r="L90">
        <f t="shared" si="191"/>
        <v>0.62476385777832943</v>
      </c>
      <c r="M90">
        <f t="shared" si="191"/>
        <v>0.81732384893535726</v>
      </c>
      <c r="N90">
        <f t="shared" si="191"/>
        <v>1.146256522648794</v>
      </c>
      <c r="O90">
        <f t="shared" si="191"/>
        <v>1.9999190684118593</v>
      </c>
      <c r="P90">
        <f t="shared" si="191"/>
        <v>21.55870661727797</v>
      </c>
      <c r="Q90">
        <f t="shared" si="191"/>
        <v>0</v>
      </c>
      <c r="R90">
        <f t="shared" si="191"/>
        <v>0</v>
      </c>
    </row>
    <row r="91" spans="1:18">
      <c r="A91" s="37" t="s">
        <v>108</v>
      </c>
      <c r="B91">
        <f t="shared" ref="B91:R91" si="192">IF(B52&lt;&gt;0,B73/B52,0)</f>
        <v>0</v>
      </c>
      <c r="C91">
        <f t="shared" si="192"/>
        <v>0</v>
      </c>
      <c r="D91">
        <f t="shared" si="192"/>
        <v>0</v>
      </c>
      <c r="E91">
        <f t="shared" si="192"/>
        <v>0</v>
      </c>
      <c r="F91">
        <f t="shared" si="192"/>
        <v>0</v>
      </c>
      <c r="G91">
        <f t="shared" si="192"/>
        <v>0</v>
      </c>
      <c r="H91">
        <f t="shared" si="192"/>
        <v>0.1031950065768326</v>
      </c>
      <c r="I91">
        <f t="shared" si="192"/>
        <v>0.23979688450711076</v>
      </c>
      <c r="J91">
        <f t="shared" si="192"/>
        <v>0.35993501895429569</v>
      </c>
      <c r="K91">
        <f t="shared" si="192"/>
        <v>0.48143377872089466</v>
      </c>
      <c r="L91">
        <f t="shared" si="192"/>
        <v>0.62262792495948127</v>
      </c>
      <c r="M91">
        <f t="shared" si="192"/>
        <v>0.81542309987778572</v>
      </c>
      <c r="N91">
        <f t="shared" si="192"/>
        <v>1.1452754408356265</v>
      </c>
      <c r="O91">
        <f t="shared" si="192"/>
        <v>2.0062028754806565</v>
      </c>
      <c r="P91">
        <f t="shared" si="192"/>
        <v>24.223750492793705</v>
      </c>
      <c r="Q91">
        <f t="shared" si="192"/>
        <v>0</v>
      </c>
      <c r="R91">
        <f t="shared" si="192"/>
        <v>0</v>
      </c>
    </row>
    <row r="92" spans="1:18">
      <c r="A92" s="37" t="s">
        <v>109</v>
      </c>
      <c r="B92">
        <f t="shared" ref="B92:R92" si="193">IF(B53&lt;&gt;0,B74/B53,0)</f>
        <v>0</v>
      </c>
      <c r="C92">
        <f t="shared" si="193"/>
        <v>0</v>
      </c>
      <c r="D92">
        <f t="shared" si="193"/>
        <v>0</v>
      </c>
      <c r="E92">
        <f t="shared" si="193"/>
        <v>0</v>
      </c>
      <c r="F92">
        <f t="shared" si="193"/>
        <v>0</v>
      </c>
      <c r="G92">
        <f t="shared" si="193"/>
        <v>0</v>
      </c>
      <c r="H92">
        <f t="shared" si="193"/>
        <v>0.10133119808832168</v>
      </c>
      <c r="I92">
        <f t="shared" si="193"/>
        <v>0.23830732032197594</v>
      </c>
      <c r="J92">
        <f t="shared" si="193"/>
        <v>0.35865266955202307</v>
      </c>
      <c r="K92">
        <f t="shared" si="193"/>
        <v>0.48027174090833391</v>
      </c>
      <c r="L92">
        <f t="shared" si="193"/>
        <v>0.62154767477690143</v>
      </c>
      <c r="M92">
        <f t="shared" si="193"/>
        <v>0.81446085033755888</v>
      </c>
      <c r="N92">
        <f t="shared" si="193"/>
        <v>1.1447776878061389</v>
      </c>
      <c r="O92">
        <f t="shared" si="193"/>
        <v>2.0094120906476496</v>
      </c>
      <c r="P92">
        <f t="shared" si="193"/>
        <v>25.850349891135171</v>
      </c>
      <c r="Q92">
        <f t="shared" si="193"/>
        <v>0</v>
      </c>
      <c r="R92">
        <f t="shared" si="193"/>
        <v>0</v>
      </c>
    </row>
    <row r="94" spans="1:18">
      <c r="A94" s="29"/>
      <c r="B94" s="31" t="s">
        <v>85</v>
      </c>
      <c r="C94" s="31" t="s">
        <v>84</v>
      </c>
      <c r="D94" s="33"/>
      <c r="E94" s="34" t="s">
        <v>89</v>
      </c>
      <c r="F94" s="30">
        <v>0.2</v>
      </c>
    </row>
    <row r="95" spans="1:18">
      <c r="A95" s="30" t="s">
        <v>82</v>
      </c>
      <c r="B95" s="33">
        <f>'Podatci ljetnikovca'!F4</f>
        <v>145.77000000000001</v>
      </c>
      <c r="C95" s="33">
        <f>RADIANS(B95)</f>
        <v>2.5441664506321344</v>
      </c>
    </row>
    <row r="96" spans="1:18">
      <c r="A96" s="30" t="s">
        <v>83</v>
      </c>
      <c r="B96" s="33">
        <f>'Podatci ljetnikovca'!B2</f>
        <v>37</v>
      </c>
      <c r="C96" s="33">
        <f>RADIANS(B96)</f>
        <v>0.64577182323790194</v>
      </c>
    </row>
    <row r="98" spans="1:29">
      <c r="A98" s="56" t="s">
        <v>88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27"/>
      <c r="V98" s="27"/>
    </row>
    <row r="99" spans="1:29">
      <c r="A99" s="31" t="s">
        <v>96</v>
      </c>
      <c r="B99" s="29">
        <v>4</v>
      </c>
      <c r="C99" s="29">
        <v>5</v>
      </c>
      <c r="D99" s="29">
        <v>6</v>
      </c>
      <c r="E99" s="29">
        <v>7</v>
      </c>
      <c r="F99" s="29">
        <v>8</v>
      </c>
      <c r="G99" s="29">
        <v>9</v>
      </c>
      <c r="H99" s="29">
        <v>10</v>
      </c>
      <c r="I99" s="29">
        <v>11</v>
      </c>
      <c r="J99" s="29">
        <v>12</v>
      </c>
      <c r="K99" s="29">
        <v>13</v>
      </c>
      <c r="L99" s="29">
        <v>14</v>
      </c>
      <c r="M99" s="29">
        <v>15</v>
      </c>
      <c r="N99" s="29">
        <v>16</v>
      </c>
      <c r="O99" s="29">
        <v>17</v>
      </c>
      <c r="P99" s="29">
        <v>18</v>
      </c>
      <c r="Q99" s="29">
        <v>19</v>
      </c>
      <c r="R99" s="29">
        <v>20</v>
      </c>
      <c r="T99" s="29"/>
      <c r="U99" s="29"/>
    </row>
    <row r="100" spans="1:29">
      <c r="A100" s="28" t="s">
        <v>94</v>
      </c>
      <c r="B100" s="29">
        <f t="shared" ref="B100:R100" si="194">(B99-12)*15</f>
        <v>-120</v>
      </c>
      <c r="C100" s="29">
        <f t="shared" si="194"/>
        <v>-105</v>
      </c>
      <c r="D100" s="29">
        <f t="shared" si="194"/>
        <v>-90</v>
      </c>
      <c r="E100" s="29">
        <f t="shared" si="194"/>
        <v>-75</v>
      </c>
      <c r="F100" s="29">
        <f t="shared" si="194"/>
        <v>-60</v>
      </c>
      <c r="G100" s="29">
        <f t="shared" si="194"/>
        <v>-45</v>
      </c>
      <c r="H100" s="29">
        <f t="shared" si="194"/>
        <v>-30</v>
      </c>
      <c r="I100" s="29">
        <f t="shared" si="194"/>
        <v>-15</v>
      </c>
      <c r="J100" s="29">
        <f t="shared" si="194"/>
        <v>0</v>
      </c>
      <c r="K100" s="29">
        <f t="shared" si="194"/>
        <v>15</v>
      </c>
      <c r="L100" s="29">
        <f t="shared" si="194"/>
        <v>30</v>
      </c>
      <c r="M100" s="29">
        <f t="shared" si="194"/>
        <v>45</v>
      </c>
      <c r="N100" s="29">
        <f t="shared" si="194"/>
        <v>60</v>
      </c>
      <c r="O100" s="29">
        <f t="shared" si="194"/>
        <v>75</v>
      </c>
      <c r="P100" s="29">
        <f t="shared" si="194"/>
        <v>90</v>
      </c>
      <c r="Q100" s="29">
        <f t="shared" si="194"/>
        <v>105</v>
      </c>
      <c r="R100" s="29">
        <f t="shared" si="194"/>
        <v>120</v>
      </c>
      <c r="T100" s="39" t="s">
        <v>80</v>
      </c>
      <c r="U100" s="39" t="s">
        <v>80</v>
      </c>
    </row>
    <row r="101" spans="1:29">
      <c r="A101" s="28" t="s">
        <v>95</v>
      </c>
      <c r="B101" s="29">
        <f t="shared" ref="B101" si="195">RADIANS(B100)</f>
        <v>-2.0943951023931953</v>
      </c>
      <c r="C101" s="29">
        <f t="shared" ref="C101" si="196">RADIANS(C100)</f>
        <v>-1.8325957145940461</v>
      </c>
      <c r="D101" s="29">
        <f t="shared" ref="D101" si="197">RADIANS(D100)</f>
        <v>-1.5707963267948966</v>
      </c>
      <c r="E101" s="29">
        <f t="shared" ref="E101" si="198">RADIANS(E100)</f>
        <v>-1.3089969389957472</v>
      </c>
      <c r="F101" s="29">
        <f t="shared" ref="F101" si="199">RADIANS(F100)</f>
        <v>-1.0471975511965976</v>
      </c>
      <c r="G101" s="29">
        <f t="shared" ref="G101" si="200">RADIANS(G100)</f>
        <v>-0.78539816339744828</v>
      </c>
      <c r="H101" s="29">
        <f t="shared" ref="H101" si="201">RADIANS(H100)</f>
        <v>-0.52359877559829882</v>
      </c>
      <c r="I101" s="29">
        <f t="shared" ref="I101" si="202">RADIANS(I100)</f>
        <v>-0.26179938779914941</v>
      </c>
      <c r="J101" s="29">
        <f t="shared" ref="J101" si="203">RADIANS(J100)</f>
        <v>0</v>
      </c>
      <c r="K101" s="29">
        <f t="shared" ref="K101" si="204">RADIANS(K100)</f>
        <v>0.26179938779914941</v>
      </c>
      <c r="L101" s="29">
        <f t="shared" ref="L101" si="205">RADIANS(L100)</f>
        <v>0.52359877559829882</v>
      </c>
      <c r="M101" s="29">
        <f t="shared" ref="M101" si="206">RADIANS(M100)</f>
        <v>0.78539816339744828</v>
      </c>
      <c r="N101" s="29">
        <f t="shared" ref="N101" si="207">RADIANS(N100)</f>
        <v>1.0471975511965976</v>
      </c>
      <c r="O101" s="29">
        <f t="shared" ref="O101" si="208">RADIANS(O100)</f>
        <v>1.3089969389957472</v>
      </c>
      <c r="P101" s="29">
        <f t="shared" ref="P101" si="209">RADIANS(P100)</f>
        <v>1.5707963267948966</v>
      </c>
      <c r="Q101" s="29">
        <f t="shared" ref="Q101" si="210">RADIANS(Q100)</f>
        <v>1.8325957145940461</v>
      </c>
      <c r="R101" s="29">
        <f t="shared" ref="R101" si="211">RADIANS(R100)</f>
        <v>2.0943951023931953</v>
      </c>
      <c r="T101" s="27" t="s">
        <v>115</v>
      </c>
      <c r="U101" s="27" t="s">
        <v>116</v>
      </c>
    </row>
    <row r="102" spans="1:29">
      <c r="A102" s="30"/>
      <c r="T102" s="27"/>
      <c r="U102" s="27"/>
      <c r="W102" s="56" t="s">
        <v>117</v>
      </c>
      <c r="X102" s="56"/>
      <c r="Y102" s="56"/>
      <c r="Z102" s="56"/>
      <c r="AA102" s="56"/>
      <c r="AB102" s="56"/>
      <c r="AC102" s="56"/>
    </row>
    <row r="103" spans="1:29">
      <c r="A103" s="37" t="s">
        <v>98</v>
      </c>
      <c r="B103">
        <f t="shared" ref="B103:B114" si="212">W42*B81+W24*((1+COS($C$96))/2)+W6*$F$94*((1-COS($C$96))/2)</f>
        <v>0</v>
      </c>
      <c r="C103">
        <f t="shared" ref="C103:C114" si="213">X42*C81+X24*((1+COS($C$96))/2)+X6*$F$94*((1-COS($C$96))/2)</f>
        <v>0</v>
      </c>
      <c r="D103">
        <f t="shared" ref="D103:D114" si="214">Y42*D81+Y24*((1+COS($C$96))/2)+Y6*$F$94*((1-COS($C$96))/2)</f>
        <v>0</v>
      </c>
      <c r="E103">
        <f t="shared" ref="E103:E114" si="215">Z42*E81+Z24*((1+COS($C$96))/2)+Z6*$F$94*((1-COS($C$96))/2)</f>
        <v>0</v>
      </c>
      <c r="F103">
        <f t="shared" ref="F103:F114" si="216">AA42*F81+AA24*((1+COS($C$96))/2)+AA6*$F$94*((1-COS($C$96))/2)</f>
        <v>21.135330696357823</v>
      </c>
      <c r="G103">
        <f t="shared" ref="G103:G114" si="217">AB42*G81+AB24*((1+COS($C$96))/2)+AB6*$F$94*((1-COS($C$96))/2)</f>
        <v>58.368490265400737</v>
      </c>
      <c r="H103">
        <f t="shared" ref="H103:H114" si="218">AC42*H81+AC24*((1+COS($C$96))/2)+AC6*$F$94*((1-COS($C$96))/2)</f>
        <v>106.12258836804018</v>
      </c>
      <c r="I103">
        <f t="shared" ref="I103:I114" si="219">AD42*I81+AD24*((1+COS($C$96))/2)+AD6*$F$94*((1-COS($C$96))/2)</f>
        <v>156.13696799489736</v>
      </c>
      <c r="J103">
        <f t="shared" ref="J103:J114" si="220">AE42*J81+AE24*((1+COS($C$96))/2)+AE6*$F$94*((1-COS($C$96))/2)</f>
        <v>188.70295873927427</v>
      </c>
      <c r="K103">
        <f t="shared" ref="K103:K114" si="221">AF42*K81+AF24*((1+COS($C$96))/2)+AF6*$F$94*((1-COS($C$96))/2)</f>
        <v>195.04637964362621</v>
      </c>
      <c r="L103">
        <f t="shared" ref="L103:L114" si="222">AG42*L81+AG24*((1+COS($C$96))/2)+AG6*$F$94*((1-COS($C$96))/2)</f>
        <v>172.30538815093178</v>
      </c>
      <c r="M103">
        <f t="shared" ref="M103:M114" si="223">AH42*M81+AH24*((1+COS($C$96))/2)+AH6*$F$94*((1-COS($C$96))/2)</f>
        <v>123.42741876714116</v>
      </c>
      <c r="N103">
        <f t="shared" ref="N103:N114" si="224">AI42*N81+AI24*((1+COS($C$96))/2)+AI6*$F$94*((1-COS($C$96))/2)</f>
        <v>54.234416560541455</v>
      </c>
      <c r="O103">
        <f t="shared" ref="O103:O114" si="225">AJ42*O81+AJ24*((1+COS($C$96))/2)+AJ6*$F$94*((1-COS($C$96))/2)</f>
        <v>0</v>
      </c>
      <c r="P103">
        <f t="shared" ref="P103:P114" si="226">AK42*P81+AK24*((1+COS($C$96))/2)+AK6*$F$94*((1-COS($C$96))/2)</f>
        <v>0</v>
      </c>
      <c r="Q103">
        <f t="shared" ref="Q103:Q114" si="227">AL42*Q81+AL24*((1+COS($C$96))/2)+AL6*$F$94*((1-COS($C$96))/2)</f>
        <v>0</v>
      </c>
      <c r="R103">
        <f>IF(AM42*R81+AM24*((1+COS($C$96))/2)+AM6*$F$94*((1-COS($C$96))/2)&gt;0,AM42*R81+AM24*((1+COS($C$96))/2)+AM6*$F$94*((1-COS($C$96))/2),0)</f>
        <v>0</v>
      </c>
      <c r="T103" s="39">
        <f>SUM(B103:R103)</f>
        <v>1075.4799391862109</v>
      </c>
      <c r="U103" s="39">
        <v>1714.3278691195883</v>
      </c>
      <c r="W103" s="37" t="s">
        <v>98</v>
      </c>
      <c r="X103" s="59">
        <f t="shared" ref="X103:X114" si="228">(T103-U103)/U103</f>
        <v>-0.3726521288261298</v>
      </c>
      <c r="Y103" s="59"/>
      <c r="Z103" s="59"/>
      <c r="AA103" s="59"/>
      <c r="AB103" s="59"/>
      <c r="AC103" s="59"/>
    </row>
    <row r="104" spans="1:29">
      <c r="A104" s="37" t="s">
        <v>99</v>
      </c>
      <c r="B104">
        <f t="shared" si="212"/>
        <v>0</v>
      </c>
      <c r="C104">
        <f t="shared" si="213"/>
        <v>0</v>
      </c>
      <c r="D104">
        <f t="shared" si="214"/>
        <v>0</v>
      </c>
      <c r="E104">
        <f t="shared" si="215"/>
        <v>5.171192446918524</v>
      </c>
      <c r="F104">
        <f t="shared" si="216"/>
        <v>43.015534391001005</v>
      </c>
      <c r="G104">
        <f t="shared" si="217"/>
        <v>84.523720862822216</v>
      </c>
      <c r="H104">
        <f t="shared" si="218"/>
        <v>141.09635562791766</v>
      </c>
      <c r="I104">
        <f t="shared" si="219"/>
        <v>201.15924628702504</v>
      </c>
      <c r="J104">
        <f t="shared" si="220"/>
        <v>241.83677005302343</v>
      </c>
      <c r="K104">
        <f t="shared" si="221"/>
        <v>254.14663245928784</v>
      </c>
      <c r="L104">
        <f t="shared" si="222"/>
        <v>234.92485743205</v>
      </c>
      <c r="M104">
        <f t="shared" si="223"/>
        <v>186.88410412935326</v>
      </c>
      <c r="N104">
        <f t="shared" si="224"/>
        <v>116.11587312944606</v>
      </c>
      <c r="O104">
        <f t="shared" si="225"/>
        <v>20.527995427340546</v>
      </c>
      <c r="P104">
        <f t="shared" si="226"/>
        <v>0</v>
      </c>
      <c r="Q104">
        <f t="shared" si="227"/>
        <v>0</v>
      </c>
      <c r="R104">
        <f t="shared" ref="R104:R114" si="229">IF(AM43*R82+AM25*((1+COS($C$96))/2)+AM7*$F$94*((1-COS($C$96))/2)&gt;0,AM43*R82+AM25*((1+COS($C$96))/2)+AM7*$F$94*((1-COS($C$96))/2),0)</f>
        <v>0</v>
      </c>
      <c r="T104" s="39">
        <f t="shared" ref="T104:T114" si="230">SUM(B104:R104)</f>
        <v>1529.4022822461857</v>
      </c>
      <c r="U104" s="39">
        <v>2444.8910794777235</v>
      </c>
      <c r="W104" s="37" t="s">
        <v>99</v>
      </c>
      <c r="X104" s="59">
        <f t="shared" si="228"/>
        <v>-0.37444972699033452</v>
      </c>
      <c r="Y104" s="59"/>
      <c r="Z104" s="59"/>
      <c r="AA104" s="59"/>
      <c r="AB104" s="59"/>
      <c r="AC104" s="59"/>
    </row>
    <row r="105" spans="1:29">
      <c r="A105" s="37" t="s">
        <v>100</v>
      </c>
      <c r="B105">
        <f t="shared" si="212"/>
        <v>0</v>
      </c>
      <c r="C105">
        <f t="shared" si="213"/>
        <v>0</v>
      </c>
      <c r="D105">
        <f t="shared" si="214"/>
        <v>0</v>
      </c>
      <c r="E105">
        <f t="shared" si="215"/>
        <v>34.87554239109582</v>
      </c>
      <c r="F105">
        <f t="shared" si="216"/>
        <v>83.301956403079458</v>
      </c>
      <c r="G105">
        <f t="shared" si="217"/>
        <v>133.4164231319703</v>
      </c>
      <c r="H105">
        <f t="shared" si="218"/>
        <v>199.0735704808728</v>
      </c>
      <c r="I105">
        <f t="shared" si="219"/>
        <v>264.25561296664671</v>
      </c>
      <c r="J105">
        <f t="shared" si="220"/>
        <v>307.10829757052886</v>
      </c>
      <c r="K105">
        <f t="shared" si="221"/>
        <v>320.38779867305249</v>
      </c>
      <c r="L105">
        <f t="shared" si="222"/>
        <v>302.26082652694106</v>
      </c>
      <c r="M105">
        <f t="shared" si="223"/>
        <v>256.47835394793645</v>
      </c>
      <c r="N105">
        <f t="shared" si="224"/>
        <v>190.95048190914036</v>
      </c>
      <c r="O105">
        <f t="shared" si="225"/>
        <v>113.28925759470512</v>
      </c>
      <c r="P105">
        <f t="shared" si="226"/>
        <v>0</v>
      </c>
      <c r="Q105">
        <f t="shared" si="227"/>
        <v>0</v>
      </c>
      <c r="R105">
        <f t="shared" si="229"/>
        <v>0</v>
      </c>
      <c r="T105" s="39">
        <f t="shared" si="230"/>
        <v>2205.3981215959698</v>
      </c>
      <c r="U105" s="39">
        <v>3261.6199854857041</v>
      </c>
      <c r="W105" s="37" t="s">
        <v>100</v>
      </c>
      <c r="X105" s="59">
        <f t="shared" si="228"/>
        <v>-0.32383351481470857</v>
      </c>
      <c r="Y105" s="59"/>
      <c r="Z105" s="59"/>
      <c r="AA105" s="59"/>
      <c r="AB105" s="59"/>
      <c r="AC105" s="59"/>
    </row>
    <row r="106" spans="1:29">
      <c r="A106" s="37" t="s">
        <v>101</v>
      </c>
      <c r="B106">
        <f t="shared" si="212"/>
        <v>0</v>
      </c>
      <c r="C106">
        <f t="shared" si="213"/>
        <v>0</v>
      </c>
      <c r="D106">
        <f t="shared" si="214"/>
        <v>22.817166347151279</v>
      </c>
      <c r="E106">
        <f t="shared" si="215"/>
        <v>68.859952312974087</v>
      </c>
      <c r="F106">
        <f t="shared" si="216"/>
        <v>120.64381959279642</v>
      </c>
      <c r="G106">
        <f t="shared" si="217"/>
        <v>171.94749937350448</v>
      </c>
      <c r="H106">
        <f t="shared" si="218"/>
        <v>254.91730383019785</v>
      </c>
      <c r="I106">
        <f t="shared" si="219"/>
        <v>342.41810669598686</v>
      </c>
      <c r="J106">
        <f t="shared" si="220"/>
        <v>405.56299855064555</v>
      </c>
      <c r="K106">
        <f t="shared" si="221"/>
        <v>436.56634755004791</v>
      </c>
      <c r="L106">
        <f t="shared" si="222"/>
        <v>432.90285301564143</v>
      </c>
      <c r="M106">
        <f t="shared" si="223"/>
        <v>398.21200329714435</v>
      </c>
      <c r="N106">
        <f t="shared" si="224"/>
        <v>342.67954913994402</v>
      </c>
      <c r="O106">
        <f t="shared" si="225"/>
        <v>288.34910934555813</v>
      </c>
      <c r="P106">
        <f t="shared" si="226"/>
        <v>678.19877992065881</v>
      </c>
      <c r="Q106">
        <f t="shared" si="227"/>
        <v>0</v>
      </c>
      <c r="R106">
        <f t="shared" si="229"/>
        <v>0</v>
      </c>
      <c r="T106" s="39">
        <f t="shared" si="230"/>
        <v>3964.0754889722512</v>
      </c>
      <c r="U106" s="39">
        <v>5164.6449644624645</v>
      </c>
      <c r="W106" s="37" t="s">
        <v>101</v>
      </c>
      <c r="X106" s="59">
        <f t="shared" si="228"/>
        <v>-0.23245924623110437</v>
      </c>
      <c r="Y106" s="59"/>
      <c r="Z106" s="59"/>
      <c r="AA106" s="59"/>
      <c r="AB106" s="59"/>
      <c r="AC106" s="59"/>
    </row>
    <row r="107" spans="1:29">
      <c r="A107" s="37" t="s">
        <v>102</v>
      </c>
      <c r="B107">
        <f t="shared" si="212"/>
        <v>0</v>
      </c>
      <c r="C107">
        <f t="shared" si="213"/>
        <v>7.4149743649429896</v>
      </c>
      <c r="D107">
        <f t="shared" si="214"/>
        <v>46.614678953234183</v>
      </c>
      <c r="E107">
        <f t="shared" si="215"/>
        <v>93.540092856372226</v>
      </c>
      <c r="F107">
        <f t="shared" si="216"/>
        <v>144.22152504007025</v>
      </c>
      <c r="G107">
        <f t="shared" si="217"/>
        <v>193.09651840398817</v>
      </c>
      <c r="H107">
        <f t="shared" si="218"/>
        <v>286.32146862972058</v>
      </c>
      <c r="I107">
        <f t="shared" si="219"/>
        <v>386.1852146177734</v>
      </c>
      <c r="J107">
        <f t="shared" si="220"/>
        <v>461.47231125178314</v>
      </c>
      <c r="K107">
        <f t="shared" si="221"/>
        <v>505.25875529369887</v>
      </c>
      <c r="L107">
        <f t="shared" si="222"/>
        <v>515.38241135476642</v>
      </c>
      <c r="M107">
        <f t="shared" si="223"/>
        <v>496.02532623428078</v>
      </c>
      <c r="N107">
        <f t="shared" si="224"/>
        <v>460.20973471398514</v>
      </c>
      <c r="O107">
        <f t="shared" si="225"/>
        <v>447.13548362202499</v>
      </c>
      <c r="P107">
        <f t="shared" si="226"/>
        <v>1510.9687818992063</v>
      </c>
      <c r="Q107">
        <f t="shared" si="227"/>
        <v>7.4149743649429896</v>
      </c>
      <c r="R107">
        <f t="shared" si="229"/>
        <v>0</v>
      </c>
      <c r="T107" s="39">
        <f t="shared" si="230"/>
        <v>5561.2622516007905</v>
      </c>
      <c r="U107" s="39">
        <v>6584.8344952761563</v>
      </c>
      <c r="W107" s="37" t="s">
        <v>102</v>
      </c>
      <c r="X107" s="59">
        <f t="shared" si="228"/>
        <v>-0.15544388312411778</v>
      </c>
      <c r="Y107" s="59"/>
      <c r="Z107" s="59"/>
      <c r="AA107" s="59"/>
      <c r="AB107" s="59"/>
      <c r="AC107" s="59"/>
    </row>
    <row r="108" spans="1:29">
      <c r="A108" s="37" t="s">
        <v>103</v>
      </c>
      <c r="B108">
        <f t="shared" si="212"/>
        <v>0</v>
      </c>
      <c r="C108">
        <f t="shared" si="213"/>
        <v>17.666255958576503</v>
      </c>
      <c r="D108">
        <f t="shared" si="214"/>
        <v>57.178447449215909</v>
      </c>
      <c r="E108">
        <f t="shared" si="215"/>
        <v>103.44792232383649</v>
      </c>
      <c r="F108">
        <f t="shared" si="216"/>
        <v>152.64643686861217</v>
      </c>
      <c r="G108">
        <f t="shared" si="217"/>
        <v>199.57690779328081</v>
      </c>
      <c r="H108">
        <f t="shared" si="218"/>
        <v>296.51185997872659</v>
      </c>
      <c r="I108">
        <f t="shared" si="219"/>
        <v>400.48623188319226</v>
      </c>
      <c r="J108">
        <f t="shared" si="220"/>
        <v>480.14855348244839</v>
      </c>
      <c r="K108">
        <f t="shared" si="221"/>
        <v>529.23349763144245</v>
      </c>
      <c r="L108">
        <f t="shared" si="222"/>
        <v>545.94392064272733</v>
      </c>
      <c r="M108">
        <f t="shared" si="223"/>
        <v>534.8621480120346</v>
      </c>
      <c r="N108">
        <f t="shared" si="224"/>
        <v>510.54058065600606</v>
      </c>
      <c r="O108">
        <f t="shared" si="225"/>
        <v>521.11671711499321</v>
      </c>
      <c r="P108">
        <f t="shared" si="226"/>
        <v>1904.5148744986461</v>
      </c>
      <c r="Q108">
        <f t="shared" si="227"/>
        <v>17.666255958576503</v>
      </c>
      <c r="R108">
        <f t="shared" si="229"/>
        <v>0</v>
      </c>
      <c r="T108" s="39">
        <f t="shared" si="230"/>
        <v>6271.5406102523157</v>
      </c>
      <c r="U108" s="39">
        <v>7212.3538609183279</v>
      </c>
      <c r="W108" s="37" t="s">
        <v>103</v>
      </c>
      <c r="X108" s="59">
        <f t="shared" si="228"/>
        <v>-0.13044468821254165</v>
      </c>
      <c r="Y108" s="59"/>
      <c r="Z108" s="59"/>
      <c r="AA108" s="59"/>
      <c r="AB108" s="59"/>
      <c r="AC108" s="59"/>
    </row>
    <row r="109" spans="1:29">
      <c r="A109" s="37" t="s">
        <v>104</v>
      </c>
      <c r="B109">
        <f t="shared" si="212"/>
        <v>0</v>
      </c>
      <c r="C109">
        <f t="shared" si="213"/>
        <v>12.904284622092957</v>
      </c>
      <c r="D109">
        <f t="shared" si="214"/>
        <v>51.078417205367586</v>
      </c>
      <c r="E109">
        <f t="shared" si="215"/>
        <v>96.179352988662544</v>
      </c>
      <c r="F109">
        <f t="shared" si="216"/>
        <v>144.44154716487827</v>
      </c>
      <c r="G109">
        <f t="shared" si="217"/>
        <v>190.68545757249416</v>
      </c>
      <c r="H109">
        <f t="shared" si="218"/>
        <v>290.38013423207821</v>
      </c>
      <c r="I109">
        <f t="shared" si="219"/>
        <v>399.45027951821163</v>
      </c>
      <c r="J109">
        <f t="shared" si="220"/>
        <v>483.90372804582171</v>
      </c>
      <c r="K109">
        <f t="shared" si="221"/>
        <v>536.70718194876895</v>
      </c>
      <c r="L109">
        <f t="shared" si="222"/>
        <v>555.52406149107185</v>
      </c>
      <c r="M109">
        <f t="shared" si="223"/>
        <v>544.7007355065557</v>
      </c>
      <c r="N109">
        <f t="shared" si="224"/>
        <v>518.80500031743748</v>
      </c>
      <c r="O109">
        <f t="shared" si="225"/>
        <v>525.79364466843094</v>
      </c>
      <c r="P109">
        <f t="shared" si="226"/>
        <v>1906.2189223832941</v>
      </c>
      <c r="Q109">
        <f t="shared" si="227"/>
        <v>12.904284622092957</v>
      </c>
      <c r="R109">
        <f t="shared" si="229"/>
        <v>0</v>
      </c>
      <c r="T109" s="39">
        <f t="shared" si="230"/>
        <v>6269.677032287259</v>
      </c>
      <c r="U109" s="39">
        <v>7316.5373989516611</v>
      </c>
      <c r="W109" s="37" t="s">
        <v>104</v>
      </c>
      <c r="X109" s="59">
        <f t="shared" si="228"/>
        <v>-0.14308139350376312</v>
      </c>
      <c r="Y109" s="59"/>
      <c r="Z109" s="59"/>
      <c r="AA109" s="59"/>
      <c r="AB109" s="59"/>
      <c r="AC109" s="59"/>
    </row>
    <row r="110" spans="1:29">
      <c r="A110" s="37" t="s">
        <v>105</v>
      </c>
      <c r="B110">
        <f t="shared" si="212"/>
        <v>0</v>
      </c>
      <c r="C110">
        <f t="shared" si="213"/>
        <v>0</v>
      </c>
      <c r="D110">
        <f t="shared" si="214"/>
        <v>31.734113716581348</v>
      </c>
      <c r="E110">
        <f t="shared" si="215"/>
        <v>76.305011813072639</v>
      </c>
      <c r="F110">
        <f t="shared" si="216"/>
        <v>125.48233720912266</v>
      </c>
      <c r="G110">
        <f t="shared" si="217"/>
        <v>173.59692404441222</v>
      </c>
      <c r="H110">
        <f t="shared" si="218"/>
        <v>267.96144616430416</v>
      </c>
      <c r="I110">
        <f t="shared" si="219"/>
        <v>372.42087827821172</v>
      </c>
      <c r="J110">
        <f t="shared" si="220"/>
        <v>452.02850775922457</v>
      </c>
      <c r="K110">
        <f t="shared" si="221"/>
        <v>498.21953863411704</v>
      </c>
      <c r="L110">
        <f t="shared" si="222"/>
        <v>507.70960311294351</v>
      </c>
      <c r="M110">
        <f t="shared" si="223"/>
        <v>483.99880248708098</v>
      </c>
      <c r="N110">
        <f t="shared" si="224"/>
        <v>439.09533101384346</v>
      </c>
      <c r="O110">
        <f t="shared" si="225"/>
        <v>406.04895716377854</v>
      </c>
      <c r="P110">
        <f t="shared" si="226"/>
        <v>1224.0461088408542</v>
      </c>
      <c r="Q110">
        <f t="shared" si="227"/>
        <v>0</v>
      </c>
      <c r="R110">
        <f t="shared" si="229"/>
        <v>0</v>
      </c>
      <c r="T110" s="39">
        <f t="shared" si="230"/>
        <v>5058.6475602375467</v>
      </c>
      <c r="U110" s="39">
        <v>6356.1359635955278</v>
      </c>
      <c r="W110" s="37" t="s">
        <v>105</v>
      </c>
      <c r="X110" s="59">
        <f t="shared" si="228"/>
        <v>-0.20413163135421983</v>
      </c>
      <c r="Y110" s="59"/>
      <c r="Z110" s="59"/>
      <c r="AA110" s="59"/>
      <c r="AB110" s="59"/>
      <c r="AC110" s="59"/>
    </row>
    <row r="111" spans="1:29">
      <c r="A111" s="37" t="s">
        <v>106</v>
      </c>
      <c r="B111">
        <f t="shared" si="212"/>
        <v>0</v>
      </c>
      <c r="C111">
        <f t="shared" si="213"/>
        <v>0</v>
      </c>
      <c r="D111">
        <f t="shared" si="214"/>
        <v>5.3269768055560132</v>
      </c>
      <c r="E111">
        <f t="shared" si="215"/>
        <v>47.36343948390931</v>
      </c>
      <c r="F111">
        <f t="shared" si="216"/>
        <v>96.526041744705907</v>
      </c>
      <c r="G111">
        <f t="shared" si="217"/>
        <v>146.43495274275992</v>
      </c>
      <c r="H111">
        <f t="shared" si="218"/>
        <v>227.41335021857111</v>
      </c>
      <c r="I111">
        <f t="shared" si="219"/>
        <v>315.564554318695</v>
      </c>
      <c r="J111">
        <f t="shared" si="220"/>
        <v>379.58719282889604</v>
      </c>
      <c r="K111">
        <f t="shared" si="221"/>
        <v>409.98935691905245</v>
      </c>
      <c r="L111">
        <f t="shared" si="222"/>
        <v>403.14599746414785</v>
      </c>
      <c r="M111">
        <f t="shared" si="223"/>
        <v>362.02789054172587</v>
      </c>
      <c r="N111">
        <f t="shared" si="224"/>
        <v>295.49091408041295</v>
      </c>
      <c r="O111">
        <f t="shared" si="225"/>
        <v>216.91285152664616</v>
      </c>
      <c r="P111">
        <f t="shared" si="226"/>
        <v>188.3063718666711</v>
      </c>
      <c r="Q111">
        <f t="shared" si="227"/>
        <v>0</v>
      </c>
      <c r="R111">
        <f t="shared" si="229"/>
        <v>0</v>
      </c>
      <c r="T111" s="39">
        <f t="shared" si="230"/>
        <v>3094.0898905417494</v>
      </c>
      <c r="U111" s="39">
        <v>4657.0956649764457</v>
      </c>
      <c r="W111" s="37" t="s">
        <v>106</v>
      </c>
      <c r="X111" s="59">
        <f t="shared" si="228"/>
        <v>-0.3356181377568076</v>
      </c>
      <c r="Y111" s="59"/>
      <c r="Z111" s="59"/>
      <c r="AA111" s="59"/>
      <c r="AB111" s="59"/>
      <c r="AC111" s="59"/>
    </row>
    <row r="112" spans="1:29">
      <c r="A112" s="37" t="s">
        <v>107</v>
      </c>
      <c r="B112">
        <f t="shared" si="212"/>
        <v>0</v>
      </c>
      <c r="C112">
        <f t="shared" si="213"/>
        <v>0</v>
      </c>
      <c r="D112">
        <f t="shared" si="214"/>
        <v>0</v>
      </c>
      <c r="E112">
        <f t="shared" si="215"/>
        <v>13.60353502443124</v>
      </c>
      <c r="F112">
        <f t="shared" si="216"/>
        <v>52.539677507290413</v>
      </c>
      <c r="G112">
        <f t="shared" si="217"/>
        <v>94.259689981580294</v>
      </c>
      <c r="H112">
        <f t="shared" si="218"/>
        <v>159.08004517235773</v>
      </c>
      <c r="I112">
        <f t="shared" si="219"/>
        <v>232.1392787655349</v>
      </c>
      <c r="J112">
        <f t="shared" si="220"/>
        <v>284.82775646808943</v>
      </c>
      <c r="K112">
        <f t="shared" si="221"/>
        <v>306.57911544133623</v>
      </c>
      <c r="L112">
        <f t="shared" si="222"/>
        <v>292.89645303356303</v>
      </c>
      <c r="M112">
        <f t="shared" si="223"/>
        <v>245.68319040339009</v>
      </c>
      <c r="N112">
        <f t="shared" si="224"/>
        <v>170.90986230141212</v>
      </c>
      <c r="O112">
        <f t="shared" si="225"/>
        <v>67.076874017264174</v>
      </c>
      <c r="P112">
        <f t="shared" si="226"/>
        <v>0</v>
      </c>
      <c r="Q112">
        <f t="shared" si="227"/>
        <v>0</v>
      </c>
      <c r="R112">
        <f t="shared" si="229"/>
        <v>0</v>
      </c>
      <c r="T112" s="39">
        <f t="shared" si="230"/>
        <v>1919.59547811625</v>
      </c>
      <c r="U112" s="39">
        <v>3203.8924800262312</v>
      </c>
      <c r="W112" s="37" t="s">
        <v>107</v>
      </c>
      <c r="X112" s="59">
        <f t="shared" si="228"/>
        <v>-0.4008552128127178</v>
      </c>
      <c r="Y112" s="59"/>
      <c r="Z112" s="59"/>
      <c r="AA112" s="59"/>
      <c r="AB112" s="59"/>
      <c r="AC112" s="59"/>
    </row>
    <row r="113" spans="1:29">
      <c r="A113" s="37" t="s">
        <v>108</v>
      </c>
      <c r="B113">
        <f t="shared" si="212"/>
        <v>0</v>
      </c>
      <c r="C113">
        <f t="shared" si="213"/>
        <v>0</v>
      </c>
      <c r="D113">
        <f t="shared" si="214"/>
        <v>0</v>
      </c>
      <c r="E113">
        <f t="shared" si="215"/>
        <v>0</v>
      </c>
      <c r="F113">
        <f t="shared" si="216"/>
        <v>27.025027512306938</v>
      </c>
      <c r="G113">
        <f t="shared" si="217"/>
        <v>65.662443423109806</v>
      </c>
      <c r="H113">
        <f t="shared" si="218"/>
        <v>116.1356674592386</v>
      </c>
      <c r="I113">
        <f t="shared" si="219"/>
        <v>169.34191704157448</v>
      </c>
      <c r="J113">
        <f t="shared" si="220"/>
        <v>204.46330554711253</v>
      </c>
      <c r="K113">
        <f t="shared" si="221"/>
        <v>212.54287221431085</v>
      </c>
      <c r="L113">
        <f t="shared" si="222"/>
        <v>190.55710444196879</v>
      </c>
      <c r="M113">
        <f t="shared" si="223"/>
        <v>141.35320678163916</v>
      </c>
      <c r="N113">
        <f t="shared" si="224"/>
        <v>70.77914492911296</v>
      </c>
      <c r="O113">
        <f t="shared" si="225"/>
        <v>0</v>
      </c>
      <c r="P113">
        <f t="shared" si="226"/>
        <v>0</v>
      </c>
      <c r="Q113">
        <f t="shared" si="227"/>
        <v>0</v>
      </c>
      <c r="R113">
        <f t="shared" si="229"/>
        <v>0</v>
      </c>
      <c r="T113" s="39">
        <f t="shared" si="230"/>
        <v>1197.8606893503743</v>
      </c>
      <c r="U113" s="39">
        <v>1917.567921316715</v>
      </c>
      <c r="W113" s="37" t="s">
        <v>108</v>
      </c>
      <c r="X113" s="59">
        <f t="shared" si="228"/>
        <v>-0.3753229410889119</v>
      </c>
      <c r="Y113" s="59"/>
      <c r="Z113" s="59"/>
      <c r="AA113" s="59"/>
      <c r="AB113" s="59"/>
      <c r="AC113" s="59"/>
    </row>
    <row r="114" spans="1:29">
      <c r="A114" s="37" t="s">
        <v>109</v>
      </c>
      <c r="B114">
        <f t="shared" si="212"/>
        <v>0</v>
      </c>
      <c r="C114">
        <f t="shared" si="213"/>
        <v>0</v>
      </c>
      <c r="D114">
        <f t="shared" si="214"/>
        <v>0</v>
      </c>
      <c r="E114">
        <f t="shared" si="215"/>
        <v>0</v>
      </c>
      <c r="F114">
        <f t="shared" si="216"/>
        <v>15.869316492899477</v>
      </c>
      <c r="G114">
        <f t="shared" si="217"/>
        <v>53.883792716712428</v>
      </c>
      <c r="H114">
        <f t="shared" si="218"/>
        <v>99.671956285749843</v>
      </c>
      <c r="I114">
        <f t="shared" si="219"/>
        <v>145.23708007868743</v>
      </c>
      <c r="J114">
        <f t="shared" si="220"/>
        <v>173.20518862906232</v>
      </c>
      <c r="K114">
        <f t="shared" si="221"/>
        <v>175.64392578015375</v>
      </c>
      <c r="L114">
        <f t="shared" si="222"/>
        <v>150.56827587598178</v>
      </c>
      <c r="M114">
        <f t="shared" si="223"/>
        <v>101.7200626392186</v>
      </c>
      <c r="N114">
        <f t="shared" si="224"/>
        <v>35.671282721847589</v>
      </c>
      <c r="O114">
        <f t="shared" si="225"/>
        <v>0</v>
      </c>
      <c r="P114">
        <f t="shared" si="226"/>
        <v>0</v>
      </c>
      <c r="Q114">
        <f t="shared" si="227"/>
        <v>0</v>
      </c>
      <c r="R114">
        <f t="shared" si="229"/>
        <v>0</v>
      </c>
      <c r="T114" s="39">
        <f t="shared" si="230"/>
        <v>951.47088122031312</v>
      </c>
      <c r="U114" s="39">
        <v>1451.7263178008836</v>
      </c>
      <c r="W114" s="37" t="s">
        <v>109</v>
      </c>
      <c r="X114" s="59">
        <f t="shared" si="228"/>
        <v>-0.34459348876334467</v>
      </c>
      <c r="Y114" s="59"/>
      <c r="Z114" s="59"/>
      <c r="AA114" s="59"/>
      <c r="AB114" s="59"/>
      <c r="AC114" s="59"/>
    </row>
    <row r="115" spans="1:29">
      <c r="W115" s="56" t="s">
        <v>118</v>
      </c>
      <c r="X115" s="56"/>
      <c r="Y115" s="56"/>
      <c r="Z115" s="56"/>
      <c r="AA115" s="56"/>
      <c r="AB115" s="56"/>
      <c r="AC115" s="56"/>
    </row>
    <row r="116" spans="1:29">
      <c r="W116" s="59">
        <f>AVERAGE(X103:AB114)</f>
        <v>-0.28274049945655844</v>
      </c>
      <c r="X116" s="59"/>
      <c r="Y116" s="59"/>
      <c r="Z116" s="59"/>
      <c r="AA116" s="59"/>
      <c r="AB116" s="59"/>
      <c r="AC116" s="59"/>
    </row>
  </sheetData>
  <mergeCells count="24">
    <mergeCell ref="W115:AC115"/>
    <mergeCell ref="W116:AC116"/>
    <mergeCell ref="W102:AC102"/>
    <mergeCell ref="X103:AC103"/>
    <mergeCell ref="X104:AC104"/>
    <mergeCell ref="X105:AC105"/>
    <mergeCell ref="X106:AC106"/>
    <mergeCell ref="X107:AC107"/>
    <mergeCell ref="X108:AC108"/>
    <mergeCell ref="X109:AC109"/>
    <mergeCell ref="X110:AC110"/>
    <mergeCell ref="X111:AC111"/>
    <mergeCell ref="X112:AC112"/>
    <mergeCell ref="X113:AC113"/>
    <mergeCell ref="X114:AC114"/>
    <mergeCell ref="A98:T98"/>
    <mergeCell ref="V1:AO1"/>
    <mergeCell ref="V19:AO19"/>
    <mergeCell ref="V37:AO37"/>
    <mergeCell ref="A58:T58"/>
    <mergeCell ref="A76:T76"/>
    <mergeCell ref="A1:T1"/>
    <mergeCell ref="A19:T19"/>
    <mergeCell ref="A37:T37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A6F1-271F-44C9-A7B1-761A800FE4E0}">
  <dimension ref="A1:AN57"/>
  <sheetViews>
    <sheetView tabSelected="1" topLeftCell="AI1" zoomScale="70" zoomScaleNormal="70" workbookViewId="0">
      <selection activeCell="AM35" sqref="AM35"/>
    </sheetView>
  </sheetViews>
  <sheetFormatPr defaultRowHeight="15"/>
  <cols>
    <col min="1" max="1" width="33.42578125" bestFit="1" customWidth="1"/>
    <col min="2" max="2" width="12" bestFit="1" customWidth="1"/>
    <col min="4" max="4" width="39" bestFit="1" customWidth="1"/>
    <col min="5" max="5" width="17.42578125" bestFit="1" customWidth="1"/>
    <col min="6" max="6" width="9.5703125" bestFit="1" customWidth="1"/>
    <col min="8" max="8" width="6" customWidth="1"/>
    <col min="9" max="9" width="29" bestFit="1" customWidth="1"/>
    <col min="12" max="12" width="19.140625" bestFit="1" customWidth="1"/>
    <col min="13" max="13" width="14.85546875" bestFit="1" customWidth="1"/>
    <col min="15" max="15" width="43.28515625" bestFit="1" customWidth="1"/>
    <col min="16" max="23" width="12.7109375" bestFit="1" customWidth="1"/>
    <col min="24" max="31" width="12" bestFit="1" customWidth="1"/>
    <col min="32" max="32" width="12.7109375" bestFit="1" customWidth="1"/>
    <col min="34" max="34" width="55.42578125" bestFit="1" customWidth="1"/>
    <col min="36" max="36" width="59.42578125" customWidth="1"/>
    <col min="37" max="37" width="14.85546875" bestFit="1" customWidth="1"/>
    <col min="39" max="39" width="60.140625" bestFit="1" customWidth="1"/>
    <col min="40" max="40" width="30.28515625" customWidth="1"/>
  </cols>
  <sheetData>
    <row r="1" spans="1:40">
      <c r="B1" t="s">
        <v>121</v>
      </c>
      <c r="C1" t="s">
        <v>122</v>
      </c>
      <c r="F1" t="s">
        <v>121</v>
      </c>
      <c r="G1" t="s">
        <v>122</v>
      </c>
      <c r="J1" t="s">
        <v>123</v>
      </c>
      <c r="M1" t="s">
        <v>129</v>
      </c>
      <c r="O1" s="60" t="s">
        <v>88</v>
      </c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J1" s="62" t="s">
        <v>139</v>
      </c>
      <c r="AK1" s="62"/>
    </row>
    <row r="2" spans="1:40">
      <c r="A2" t="s">
        <v>127</v>
      </c>
      <c r="B2">
        <v>37</v>
      </c>
      <c r="C2">
        <f>RADIANS(B2)</f>
        <v>0.64577182323790194</v>
      </c>
      <c r="E2" t="s">
        <v>119</v>
      </c>
      <c r="F2" s="41">
        <v>42.652751000000002</v>
      </c>
      <c r="G2">
        <f>RADIANS(F2)</f>
        <v>0.74443093998330401</v>
      </c>
      <c r="I2" t="s">
        <v>124</v>
      </c>
      <c r="J2">
        <v>18.899999999999999</v>
      </c>
      <c r="L2" t="s">
        <v>128</v>
      </c>
      <c r="M2">
        <f>J2*J4</f>
        <v>92.294919362695381</v>
      </c>
      <c r="O2" s="31" t="s">
        <v>96</v>
      </c>
      <c r="P2" s="29">
        <v>4</v>
      </c>
      <c r="Q2" s="29">
        <v>5</v>
      </c>
      <c r="R2" s="29">
        <v>6</v>
      </c>
      <c r="S2" s="29">
        <v>7</v>
      </c>
      <c r="T2" s="29">
        <v>8</v>
      </c>
      <c r="U2" s="29">
        <v>9</v>
      </c>
      <c r="V2" s="29">
        <v>10</v>
      </c>
      <c r="W2" s="29">
        <v>11</v>
      </c>
      <c r="X2" s="29">
        <v>12</v>
      </c>
      <c r="Y2" s="29">
        <v>13</v>
      </c>
      <c r="Z2" s="29">
        <v>14</v>
      </c>
      <c r="AA2" s="29">
        <v>15</v>
      </c>
      <c r="AB2" s="29">
        <v>16</v>
      </c>
      <c r="AC2" s="29">
        <v>17</v>
      </c>
      <c r="AD2" s="29">
        <v>18</v>
      </c>
      <c r="AE2" s="29">
        <v>19</v>
      </c>
      <c r="AF2" s="29">
        <v>20</v>
      </c>
      <c r="AH2" s="29"/>
      <c r="AJ2" s="29" t="s">
        <v>137</v>
      </c>
      <c r="AK2" s="29">
        <v>4500</v>
      </c>
    </row>
    <row r="3" spans="1:40">
      <c r="E3" t="s">
        <v>120</v>
      </c>
      <c r="F3" s="41">
        <v>18.088426999999999</v>
      </c>
      <c r="G3">
        <f>RADIANS(F3)</f>
        <v>0.31570260765664032</v>
      </c>
      <c r="I3" t="s">
        <v>125</v>
      </c>
      <c r="J3">
        <v>3.9</v>
      </c>
      <c r="O3" s="28" t="s">
        <v>94</v>
      </c>
      <c r="P3" s="29">
        <f t="shared" ref="P3:AF3" si="0">(P2-12)*15</f>
        <v>-120</v>
      </c>
      <c r="Q3" s="29">
        <f t="shared" si="0"/>
        <v>-105</v>
      </c>
      <c r="R3" s="29">
        <f t="shared" si="0"/>
        <v>-90</v>
      </c>
      <c r="S3" s="29">
        <f t="shared" si="0"/>
        <v>-75</v>
      </c>
      <c r="T3" s="29">
        <f t="shared" si="0"/>
        <v>-60</v>
      </c>
      <c r="U3" s="29">
        <f t="shared" si="0"/>
        <v>-45</v>
      </c>
      <c r="V3" s="29">
        <f t="shared" si="0"/>
        <v>-30</v>
      </c>
      <c r="W3" s="29">
        <f t="shared" si="0"/>
        <v>-15</v>
      </c>
      <c r="X3" s="29">
        <f t="shared" si="0"/>
        <v>0</v>
      </c>
      <c r="Y3" s="29">
        <f t="shared" si="0"/>
        <v>15</v>
      </c>
      <c r="Z3" s="29">
        <f t="shared" si="0"/>
        <v>30</v>
      </c>
      <c r="AA3" s="29">
        <f t="shared" si="0"/>
        <v>45</v>
      </c>
      <c r="AB3" s="29">
        <f t="shared" si="0"/>
        <v>60</v>
      </c>
      <c r="AC3" s="29">
        <f t="shared" si="0"/>
        <v>75</v>
      </c>
      <c r="AD3" s="29">
        <f t="shared" si="0"/>
        <v>90</v>
      </c>
      <c r="AE3" s="29">
        <f t="shared" si="0"/>
        <v>105</v>
      </c>
      <c r="AF3" s="29">
        <f t="shared" si="0"/>
        <v>120</v>
      </c>
      <c r="AH3" s="40" t="s">
        <v>80</v>
      </c>
      <c r="AJ3" s="27" t="s">
        <v>138</v>
      </c>
      <c r="AK3" s="29">
        <f>AK2/365</f>
        <v>12.328767123287671</v>
      </c>
    </row>
    <row r="4" spans="1:40">
      <c r="E4" t="s">
        <v>142</v>
      </c>
      <c r="F4" s="43">
        <v>145.77000000000001</v>
      </c>
      <c r="G4">
        <f>RADIANS(F4)</f>
        <v>2.5441664506321344</v>
      </c>
      <c r="I4" t="s">
        <v>126</v>
      </c>
      <c r="J4">
        <f>J3/COS(C2)</f>
        <v>4.8833290668092797</v>
      </c>
      <c r="O4" s="28" t="s">
        <v>95</v>
      </c>
      <c r="P4" s="29">
        <f t="shared" ref="P4:AF4" si="1">RADIANS(P3)</f>
        <v>-2.0943951023931953</v>
      </c>
      <c r="Q4" s="29">
        <f t="shared" si="1"/>
        <v>-1.8325957145940461</v>
      </c>
      <c r="R4" s="29">
        <f t="shared" si="1"/>
        <v>-1.5707963267948966</v>
      </c>
      <c r="S4" s="29">
        <f t="shared" si="1"/>
        <v>-1.3089969389957472</v>
      </c>
      <c r="T4" s="29">
        <f t="shared" si="1"/>
        <v>-1.0471975511965976</v>
      </c>
      <c r="U4" s="29">
        <f t="shared" si="1"/>
        <v>-0.78539816339744828</v>
      </c>
      <c r="V4" s="29">
        <f t="shared" si="1"/>
        <v>-0.52359877559829882</v>
      </c>
      <c r="W4" s="29">
        <f t="shared" si="1"/>
        <v>-0.26179938779914941</v>
      </c>
      <c r="X4" s="29">
        <f t="shared" si="1"/>
        <v>0</v>
      </c>
      <c r="Y4" s="29">
        <f t="shared" si="1"/>
        <v>0.26179938779914941</v>
      </c>
      <c r="Z4" s="29">
        <f t="shared" si="1"/>
        <v>0.52359877559829882</v>
      </c>
      <c r="AA4" s="29">
        <f t="shared" si="1"/>
        <v>0.78539816339744828</v>
      </c>
      <c r="AB4" s="29">
        <f t="shared" si="1"/>
        <v>1.0471975511965976</v>
      </c>
      <c r="AC4" s="29">
        <f t="shared" si="1"/>
        <v>1.3089969389957472</v>
      </c>
      <c r="AD4" s="29">
        <f t="shared" si="1"/>
        <v>1.5707963267948966</v>
      </c>
      <c r="AE4" s="29">
        <f t="shared" si="1"/>
        <v>1.8325957145940461</v>
      </c>
      <c r="AF4" s="29">
        <f t="shared" si="1"/>
        <v>2.0943951023931953</v>
      </c>
      <c r="AH4" s="40" t="s">
        <v>115</v>
      </c>
    </row>
    <row r="5" spans="1:40">
      <c r="O5" s="30"/>
      <c r="AH5" s="29"/>
      <c r="AJ5" s="47" t="s">
        <v>140</v>
      </c>
      <c r="AK5" s="47"/>
      <c r="AL5" s="42"/>
      <c r="AM5" s="62" t="s">
        <v>130</v>
      </c>
      <c r="AN5" s="62"/>
    </row>
    <row r="6" spans="1:40">
      <c r="O6" s="30" t="s">
        <v>98</v>
      </c>
      <c r="P6">
        <f>Sheet3!B103</f>
        <v>0</v>
      </c>
      <c r="Q6">
        <f>Sheet3!C103</f>
        <v>0</v>
      </c>
      <c r="R6">
        <f>Sheet3!D103</f>
        <v>0</v>
      </c>
      <c r="S6">
        <f>Sheet3!E103</f>
        <v>0</v>
      </c>
      <c r="T6">
        <f>Sheet3!F103</f>
        <v>21.135330696357823</v>
      </c>
      <c r="U6">
        <f>Sheet3!G103</f>
        <v>58.368490265400737</v>
      </c>
      <c r="V6">
        <f>Sheet3!H103</f>
        <v>106.12258836804018</v>
      </c>
      <c r="W6">
        <f>Sheet3!I103</f>
        <v>156.13696799489736</v>
      </c>
      <c r="X6">
        <f>Sheet3!J103</f>
        <v>188.70295873927427</v>
      </c>
      <c r="Y6">
        <f>Sheet3!K103</f>
        <v>195.04637964362621</v>
      </c>
      <c r="Z6">
        <f>Sheet3!L103</f>
        <v>172.30538815093178</v>
      </c>
      <c r="AA6">
        <f>Sheet3!M103</f>
        <v>123.42741876714116</v>
      </c>
      <c r="AB6">
        <f>Sheet3!N103</f>
        <v>54.234416560541455</v>
      </c>
      <c r="AC6">
        <f>Sheet3!O103</f>
        <v>0</v>
      </c>
      <c r="AD6">
        <f>Sheet3!P103</f>
        <v>0</v>
      </c>
      <c r="AE6">
        <f>Sheet3!Q103</f>
        <v>0</v>
      </c>
      <c r="AF6">
        <f>Sheet3!R103</f>
        <v>0</v>
      </c>
      <c r="AH6" s="31">
        <f>SUM(P6:AF6)</f>
        <v>1075.4799391862109</v>
      </c>
      <c r="AJ6" s="29" t="s">
        <v>144</v>
      </c>
      <c r="AK6" s="46">
        <v>1.66</v>
      </c>
      <c r="AL6" s="42"/>
      <c r="AM6" s="30" t="s">
        <v>131</v>
      </c>
      <c r="AN6" s="31" t="s">
        <v>132</v>
      </c>
    </row>
    <row r="7" spans="1:40">
      <c r="O7" s="30" t="s">
        <v>99</v>
      </c>
      <c r="P7">
        <f>Sheet3!B104</f>
        <v>0</v>
      </c>
      <c r="Q7">
        <f>Sheet3!C104</f>
        <v>0</v>
      </c>
      <c r="R7">
        <f>Sheet3!D104</f>
        <v>0</v>
      </c>
      <c r="S7">
        <f>Sheet3!E104</f>
        <v>5.171192446918524</v>
      </c>
      <c r="T7">
        <f>Sheet3!F104</f>
        <v>43.015534391001005</v>
      </c>
      <c r="U7">
        <f>Sheet3!G104</f>
        <v>84.523720862822216</v>
      </c>
      <c r="V7">
        <f>Sheet3!H104</f>
        <v>141.09635562791766</v>
      </c>
      <c r="W7">
        <f>Sheet3!I104</f>
        <v>201.15924628702504</v>
      </c>
      <c r="X7">
        <f>Sheet3!J104</f>
        <v>241.83677005302343</v>
      </c>
      <c r="Y7">
        <f>Sheet3!K104</f>
        <v>254.14663245928784</v>
      </c>
      <c r="Z7">
        <f>Sheet3!L104</f>
        <v>234.92485743205</v>
      </c>
      <c r="AA7">
        <f>Sheet3!M104</f>
        <v>186.88410412935326</v>
      </c>
      <c r="AB7">
        <f>Sheet3!N104</f>
        <v>116.11587312944606</v>
      </c>
      <c r="AC7">
        <f>Sheet3!O104</f>
        <v>20.527995427340546</v>
      </c>
      <c r="AD7">
        <f>Sheet3!P104</f>
        <v>0</v>
      </c>
      <c r="AE7">
        <f>Sheet3!Q104</f>
        <v>0</v>
      </c>
      <c r="AF7">
        <f>Sheet3!R104</f>
        <v>0</v>
      </c>
      <c r="AH7" s="31">
        <f t="shared" ref="AH7:AH17" si="2">SUM(P7:AF7)</f>
        <v>1529.4022822461857</v>
      </c>
      <c r="AJ7" s="29" t="s">
        <v>141</v>
      </c>
      <c r="AK7" s="46">
        <v>9</v>
      </c>
      <c r="AL7" s="42"/>
      <c r="AM7" s="30" t="s">
        <v>133</v>
      </c>
      <c r="AN7" s="31">
        <v>330</v>
      </c>
    </row>
    <row r="8" spans="1:40">
      <c r="O8" s="30" t="s">
        <v>100</v>
      </c>
      <c r="P8">
        <f>Sheet3!B105</f>
        <v>0</v>
      </c>
      <c r="Q8">
        <f>Sheet3!C105</f>
        <v>0</v>
      </c>
      <c r="R8">
        <f>Sheet3!D105</f>
        <v>0</v>
      </c>
      <c r="S8">
        <f>Sheet3!E105</f>
        <v>34.87554239109582</v>
      </c>
      <c r="T8">
        <f>Sheet3!F105</f>
        <v>83.301956403079458</v>
      </c>
      <c r="U8">
        <f>Sheet3!G105</f>
        <v>133.4164231319703</v>
      </c>
      <c r="V8">
        <f>Sheet3!H105</f>
        <v>199.0735704808728</v>
      </c>
      <c r="W8">
        <f>Sheet3!I105</f>
        <v>264.25561296664671</v>
      </c>
      <c r="X8">
        <f>Sheet3!J105</f>
        <v>307.10829757052886</v>
      </c>
      <c r="Y8">
        <f>Sheet3!K105</f>
        <v>320.38779867305249</v>
      </c>
      <c r="Z8">
        <f>Sheet3!L105</f>
        <v>302.26082652694106</v>
      </c>
      <c r="AA8">
        <f>Sheet3!M105</f>
        <v>256.47835394793645</v>
      </c>
      <c r="AB8">
        <f>Sheet3!N105</f>
        <v>190.95048190914036</v>
      </c>
      <c r="AC8">
        <f>Sheet3!O105</f>
        <v>113.28925759470512</v>
      </c>
      <c r="AD8">
        <f>Sheet3!P105</f>
        <v>0</v>
      </c>
      <c r="AE8">
        <f>Sheet3!Q105</f>
        <v>0</v>
      </c>
      <c r="AF8">
        <f>Sheet3!R105</f>
        <v>0</v>
      </c>
      <c r="AH8" s="31">
        <f t="shared" si="2"/>
        <v>2205.3981215959698</v>
      </c>
      <c r="AJ8" s="29" t="s">
        <v>143</v>
      </c>
      <c r="AK8" s="46">
        <f>AK6*AK7</f>
        <v>14.94</v>
      </c>
      <c r="AL8" s="42"/>
      <c r="AM8" s="30" t="s">
        <v>134</v>
      </c>
      <c r="AN8" s="31">
        <v>10.15</v>
      </c>
    </row>
    <row r="9" spans="1:40">
      <c r="O9" s="30" t="s">
        <v>101</v>
      </c>
      <c r="P9">
        <f>Sheet3!B106</f>
        <v>0</v>
      </c>
      <c r="Q9">
        <f>Sheet3!C106</f>
        <v>0</v>
      </c>
      <c r="R9">
        <f>Sheet3!D106</f>
        <v>22.817166347151279</v>
      </c>
      <c r="S9">
        <f>Sheet3!E106</f>
        <v>68.859952312974087</v>
      </c>
      <c r="T9">
        <f>Sheet3!F106</f>
        <v>120.64381959279642</v>
      </c>
      <c r="U9">
        <f>Sheet3!G106</f>
        <v>171.94749937350448</v>
      </c>
      <c r="V9">
        <f>Sheet3!H106</f>
        <v>254.91730383019785</v>
      </c>
      <c r="W9">
        <f>Sheet3!I106</f>
        <v>342.41810669598686</v>
      </c>
      <c r="X9">
        <f>Sheet3!J106</f>
        <v>405.56299855064555</v>
      </c>
      <c r="Y9">
        <f>Sheet3!K106</f>
        <v>436.56634755004791</v>
      </c>
      <c r="Z9">
        <f>Sheet3!L106</f>
        <v>432.90285301564143</v>
      </c>
      <c r="AA9">
        <f>Sheet3!M106</f>
        <v>398.21200329714435</v>
      </c>
      <c r="AB9">
        <f>Sheet3!N106</f>
        <v>342.67954913994402</v>
      </c>
      <c r="AC9">
        <f>Sheet3!O106</f>
        <v>288.34910934555813</v>
      </c>
      <c r="AD9">
        <f>Sheet3!P106</f>
        <v>678.19877992065881</v>
      </c>
      <c r="AE9">
        <f>Sheet3!Q106</f>
        <v>0</v>
      </c>
      <c r="AF9">
        <f>Sheet3!R106</f>
        <v>0</v>
      </c>
      <c r="AH9" s="31">
        <f t="shared" si="2"/>
        <v>3964.0754889722512</v>
      </c>
      <c r="AJ9" s="61" t="s">
        <v>159</v>
      </c>
      <c r="AK9" s="62">
        <f>AH57*0.001</f>
        <v>9.096486593028791</v>
      </c>
      <c r="AL9" s="42"/>
      <c r="AM9" s="30" t="s">
        <v>135</v>
      </c>
      <c r="AN9" s="31">
        <v>40.020000000000003</v>
      </c>
    </row>
    <row r="10" spans="1:40">
      <c r="O10" s="30" t="s">
        <v>102</v>
      </c>
      <c r="P10">
        <f>Sheet3!B107</f>
        <v>0</v>
      </c>
      <c r="Q10">
        <f>Sheet3!C107</f>
        <v>7.4149743649429896</v>
      </c>
      <c r="R10">
        <f>Sheet3!D107</f>
        <v>46.614678953234183</v>
      </c>
      <c r="S10">
        <f>Sheet3!E107</f>
        <v>93.540092856372226</v>
      </c>
      <c r="T10">
        <f>Sheet3!F107</f>
        <v>144.22152504007025</v>
      </c>
      <c r="U10">
        <f>Sheet3!G107</f>
        <v>193.09651840398817</v>
      </c>
      <c r="V10">
        <f>Sheet3!H107</f>
        <v>286.32146862972058</v>
      </c>
      <c r="W10">
        <f>Sheet3!I107</f>
        <v>386.1852146177734</v>
      </c>
      <c r="X10">
        <f>Sheet3!J107</f>
        <v>461.47231125178314</v>
      </c>
      <c r="Y10">
        <f>Sheet3!K107</f>
        <v>505.25875529369887</v>
      </c>
      <c r="Z10">
        <f>Sheet3!L107</f>
        <v>515.38241135476642</v>
      </c>
      <c r="AA10">
        <f>Sheet3!M107</f>
        <v>496.02532623428078</v>
      </c>
      <c r="AB10">
        <f>Sheet3!N107</f>
        <v>460.20973471398514</v>
      </c>
      <c r="AC10">
        <f>Sheet3!O107</f>
        <v>447.13548362202499</v>
      </c>
      <c r="AD10">
        <f>Sheet3!P107</f>
        <v>1510.9687818992063</v>
      </c>
      <c r="AE10">
        <f>Sheet3!Q107</f>
        <v>7.4149743649429896</v>
      </c>
      <c r="AF10">
        <f>Sheet3!R107</f>
        <v>0</v>
      </c>
      <c r="AH10" s="31">
        <f t="shared" si="2"/>
        <v>5561.2622516007905</v>
      </c>
      <c r="AJ10" s="61"/>
      <c r="AK10" s="62"/>
      <c r="AL10" s="42"/>
      <c r="AM10" s="30" t="s">
        <v>136</v>
      </c>
      <c r="AN10" s="31">
        <v>0.1988</v>
      </c>
    </row>
    <row r="11" spans="1:40">
      <c r="O11" s="30" t="s">
        <v>103</v>
      </c>
      <c r="P11">
        <f>Sheet3!B108</f>
        <v>0</v>
      </c>
      <c r="Q11">
        <f>Sheet3!C108</f>
        <v>17.666255958576503</v>
      </c>
      <c r="R11">
        <f>Sheet3!D108</f>
        <v>57.178447449215909</v>
      </c>
      <c r="S11">
        <f>Sheet3!E108</f>
        <v>103.44792232383649</v>
      </c>
      <c r="T11">
        <f>Sheet3!F108</f>
        <v>152.64643686861217</v>
      </c>
      <c r="U11">
        <f>Sheet3!G108</f>
        <v>199.57690779328081</v>
      </c>
      <c r="V11">
        <f>Sheet3!H108</f>
        <v>296.51185997872659</v>
      </c>
      <c r="W11">
        <f>Sheet3!I108</f>
        <v>400.48623188319226</v>
      </c>
      <c r="X11">
        <f>Sheet3!J108</f>
        <v>480.14855348244839</v>
      </c>
      <c r="Y11">
        <f>Sheet3!K108</f>
        <v>529.23349763144245</v>
      </c>
      <c r="Z11">
        <f>Sheet3!L108</f>
        <v>545.94392064272733</v>
      </c>
      <c r="AA11">
        <f>Sheet3!M108</f>
        <v>534.8621480120346</v>
      </c>
      <c r="AB11">
        <f>Sheet3!N108</f>
        <v>510.54058065600606</v>
      </c>
      <c r="AC11">
        <f>Sheet3!O108</f>
        <v>521.11671711499321</v>
      </c>
      <c r="AD11">
        <f>Sheet3!P108</f>
        <v>1904.5148744986461</v>
      </c>
      <c r="AE11">
        <f>Sheet3!Q108</f>
        <v>17.666255958576503</v>
      </c>
      <c r="AF11">
        <f>Sheet3!R108</f>
        <v>0</v>
      </c>
      <c r="AH11" s="31">
        <f t="shared" si="2"/>
        <v>6271.5406102523157</v>
      </c>
      <c r="AL11" s="42"/>
      <c r="AM11" s="42"/>
    </row>
    <row r="12" spans="1:40">
      <c r="O12" s="30" t="s">
        <v>104</v>
      </c>
      <c r="P12">
        <f>Sheet3!B109</f>
        <v>0</v>
      </c>
      <c r="Q12">
        <f>Sheet3!C109</f>
        <v>12.904284622092957</v>
      </c>
      <c r="R12">
        <f>Sheet3!D109</f>
        <v>51.078417205367586</v>
      </c>
      <c r="S12">
        <f>Sheet3!E109</f>
        <v>96.179352988662544</v>
      </c>
      <c r="T12">
        <f>Sheet3!F109</f>
        <v>144.44154716487827</v>
      </c>
      <c r="U12">
        <f>Sheet3!G109</f>
        <v>190.68545757249416</v>
      </c>
      <c r="V12">
        <f>Sheet3!H109</f>
        <v>290.38013423207821</v>
      </c>
      <c r="W12">
        <f>Sheet3!I109</f>
        <v>399.45027951821163</v>
      </c>
      <c r="X12">
        <f>Sheet3!J109</f>
        <v>483.90372804582171</v>
      </c>
      <c r="Y12">
        <f>Sheet3!K109</f>
        <v>536.70718194876895</v>
      </c>
      <c r="Z12">
        <f>Sheet3!L109</f>
        <v>555.52406149107185</v>
      </c>
      <c r="AA12">
        <f>Sheet3!M109</f>
        <v>544.7007355065557</v>
      </c>
      <c r="AB12">
        <f>Sheet3!N109</f>
        <v>518.80500031743748</v>
      </c>
      <c r="AC12">
        <f>Sheet3!O109</f>
        <v>525.79364466843094</v>
      </c>
      <c r="AD12">
        <f>Sheet3!P109</f>
        <v>1906.2189223832941</v>
      </c>
      <c r="AE12">
        <f>Sheet3!Q109</f>
        <v>12.904284622092957</v>
      </c>
      <c r="AF12">
        <f>Sheet3!R109</f>
        <v>0</v>
      </c>
      <c r="AH12" s="31">
        <f t="shared" si="2"/>
        <v>6269.677032287259</v>
      </c>
      <c r="AJ12" s="29" t="s">
        <v>155</v>
      </c>
      <c r="AK12" s="30">
        <v>0.03</v>
      </c>
      <c r="AM12" s="62" t="s">
        <v>162</v>
      </c>
      <c r="AN12" s="62"/>
    </row>
    <row r="13" spans="1:40">
      <c r="O13" s="30" t="s">
        <v>105</v>
      </c>
      <c r="P13">
        <f>Sheet3!B110</f>
        <v>0</v>
      </c>
      <c r="Q13">
        <f>Sheet3!C110</f>
        <v>0</v>
      </c>
      <c r="R13">
        <f>Sheet3!D110</f>
        <v>31.734113716581348</v>
      </c>
      <c r="S13">
        <f>Sheet3!E110</f>
        <v>76.305011813072639</v>
      </c>
      <c r="T13">
        <f>Sheet3!F110</f>
        <v>125.48233720912266</v>
      </c>
      <c r="U13">
        <f>Sheet3!G110</f>
        <v>173.59692404441222</v>
      </c>
      <c r="V13">
        <f>Sheet3!H110</f>
        <v>267.96144616430416</v>
      </c>
      <c r="W13">
        <f>Sheet3!I110</f>
        <v>372.42087827821172</v>
      </c>
      <c r="X13">
        <f>Sheet3!J110</f>
        <v>452.02850775922457</v>
      </c>
      <c r="Y13">
        <f>Sheet3!K110</f>
        <v>498.21953863411704</v>
      </c>
      <c r="Z13">
        <f>Sheet3!L110</f>
        <v>507.70960311294351</v>
      </c>
      <c r="AA13">
        <f>Sheet3!M110</f>
        <v>483.99880248708098</v>
      </c>
      <c r="AB13">
        <f>Sheet3!N110</f>
        <v>439.09533101384346</v>
      </c>
      <c r="AC13">
        <f>Sheet3!O110</f>
        <v>406.04895716377854</v>
      </c>
      <c r="AD13">
        <f>Sheet3!P110</f>
        <v>1224.0461088408542</v>
      </c>
      <c r="AE13">
        <f>Sheet3!Q110</f>
        <v>0</v>
      </c>
      <c r="AF13">
        <f>Sheet3!R110</f>
        <v>0</v>
      </c>
      <c r="AH13" s="31">
        <f t="shared" si="2"/>
        <v>5058.6475602375467</v>
      </c>
      <c r="AJ13" s="29" t="s">
        <v>156</v>
      </c>
      <c r="AK13" s="30">
        <v>0.03</v>
      </c>
      <c r="AL13" s="42"/>
      <c r="AM13" s="51" t="s">
        <v>131</v>
      </c>
      <c r="AN13" s="49" t="s">
        <v>172</v>
      </c>
    </row>
    <row r="14" spans="1:40">
      <c r="O14" s="30" t="s">
        <v>106</v>
      </c>
      <c r="P14">
        <f>Sheet3!B111</f>
        <v>0</v>
      </c>
      <c r="Q14">
        <f>Sheet3!C111</f>
        <v>0</v>
      </c>
      <c r="R14">
        <f>Sheet3!D111</f>
        <v>5.3269768055560132</v>
      </c>
      <c r="S14">
        <f>Sheet3!E111</f>
        <v>47.36343948390931</v>
      </c>
      <c r="T14">
        <f>Sheet3!F111</f>
        <v>96.526041744705907</v>
      </c>
      <c r="U14">
        <f>Sheet3!G111</f>
        <v>146.43495274275992</v>
      </c>
      <c r="V14">
        <f>Sheet3!H111</f>
        <v>227.41335021857111</v>
      </c>
      <c r="W14">
        <f>Sheet3!I111</f>
        <v>315.564554318695</v>
      </c>
      <c r="X14">
        <f>Sheet3!J111</f>
        <v>379.58719282889604</v>
      </c>
      <c r="Y14">
        <f>Sheet3!K111</f>
        <v>409.98935691905245</v>
      </c>
      <c r="Z14">
        <f>Sheet3!L111</f>
        <v>403.14599746414785</v>
      </c>
      <c r="AA14">
        <f>Sheet3!M111</f>
        <v>362.02789054172587</v>
      </c>
      <c r="AB14">
        <f>Sheet3!N111</f>
        <v>295.49091408041295</v>
      </c>
      <c r="AC14">
        <f>Sheet3!O111</f>
        <v>216.91285152664616</v>
      </c>
      <c r="AD14">
        <f>Sheet3!P111</f>
        <v>188.3063718666711</v>
      </c>
      <c r="AE14">
        <f>Sheet3!Q111</f>
        <v>0</v>
      </c>
      <c r="AF14">
        <f>Sheet3!R111</f>
        <v>0</v>
      </c>
      <c r="AH14" s="31">
        <f t="shared" si="2"/>
        <v>3094.0898905417494</v>
      </c>
      <c r="AJ14" s="29" t="s">
        <v>157</v>
      </c>
      <c r="AK14" s="30">
        <f>AK12+AK13</f>
        <v>0.06</v>
      </c>
      <c r="AL14" s="42"/>
      <c r="AM14" s="50" t="s">
        <v>163</v>
      </c>
      <c r="AN14" s="31">
        <v>3880</v>
      </c>
    </row>
    <row r="15" spans="1:40">
      <c r="O15" s="30" t="s">
        <v>107</v>
      </c>
      <c r="P15">
        <f>Sheet3!B112</f>
        <v>0</v>
      </c>
      <c r="Q15">
        <f>Sheet3!C112</f>
        <v>0</v>
      </c>
      <c r="R15">
        <f>Sheet3!D112</f>
        <v>0</v>
      </c>
      <c r="S15">
        <f>Sheet3!E112</f>
        <v>13.60353502443124</v>
      </c>
      <c r="T15">
        <f>Sheet3!F112</f>
        <v>52.539677507290413</v>
      </c>
      <c r="U15">
        <f>Sheet3!G112</f>
        <v>94.259689981580294</v>
      </c>
      <c r="V15">
        <f>Sheet3!H112</f>
        <v>159.08004517235773</v>
      </c>
      <c r="W15">
        <f>Sheet3!I112</f>
        <v>232.1392787655349</v>
      </c>
      <c r="X15">
        <f>Sheet3!J112</f>
        <v>284.82775646808943</v>
      </c>
      <c r="Y15">
        <f>Sheet3!K112</f>
        <v>306.57911544133623</v>
      </c>
      <c r="Z15">
        <f>Sheet3!L112</f>
        <v>292.89645303356303</v>
      </c>
      <c r="AA15">
        <f>Sheet3!M112</f>
        <v>245.68319040339009</v>
      </c>
      <c r="AB15">
        <f>Sheet3!N112</f>
        <v>170.90986230141212</v>
      </c>
      <c r="AC15">
        <f>Sheet3!O112</f>
        <v>67.076874017264174</v>
      </c>
      <c r="AD15">
        <f>Sheet3!P112</f>
        <v>0</v>
      </c>
      <c r="AE15">
        <f>Sheet3!Q112</f>
        <v>0</v>
      </c>
      <c r="AF15">
        <f>Sheet3!R112</f>
        <v>0</v>
      </c>
      <c r="AH15" s="31">
        <f t="shared" si="2"/>
        <v>1919.59547811625</v>
      </c>
      <c r="AM15" s="50" t="s">
        <v>164</v>
      </c>
      <c r="AN15" s="31">
        <v>15</v>
      </c>
    </row>
    <row r="16" spans="1:40">
      <c r="O16" s="30" t="s">
        <v>108</v>
      </c>
      <c r="P16">
        <f>Sheet3!B113</f>
        <v>0</v>
      </c>
      <c r="Q16">
        <f>Sheet3!C113</f>
        <v>0</v>
      </c>
      <c r="R16">
        <f>Sheet3!D113</f>
        <v>0</v>
      </c>
      <c r="S16">
        <f>Sheet3!E113</f>
        <v>0</v>
      </c>
      <c r="T16">
        <f>Sheet3!F113</f>
        <v>27.025027512306938</v>
      </c>
      <c r="U16">
        <f>Sheet3!G113</f>
        <v>65.662443423109806</v>
      </c>
      <c r="V16">
        <f>Sheet3!H113</f>
        <v>116.1356674592386</v>
      </c>
      <c r="W16">
        <f>Sheet3!I113</f>
        <v>169.34191704157448</v>
      </c>
      <c r="X16">
        <f>Sheet3!J113</f>
        <v>204.46330554711253</v>
      </c>
      <c r="Y16">
        <f>Sheet3!K113</f>
        <v>212.54287221431085</v>
      </c>
      <c r="Z16">
        <f>Sheet3!L113</f>
        <v>190.55710444196879</v>
      </c>
      <c r="AA16">
        <f>Sheet3!M113</f>
        <v>141.35320678163916</v>
      </c>
      <c r="AB16">
        <f>Sheet3!N113</f>
        <v>70.77914492911296</v>
      </c>
      <c r="AC16">
        <f>Sheet3!O113</f>
        <v>0</v>
      </c>
      <c r="AD16">
        <f>Sheet3!P113</f>
        <v>0</v>
      </c>
      <c r="AE16">
        <f>Sheet3!Q113</f>
        <v>0</v>
      </c>
      <c r="AF16">
        <f>Sheet3!R113</f>
        <v>0</v>
      </c>
      <c r="AH16" s="31">
        <f t="shared" si="2"/>
        <v>1197.8606893503743</v>
      </c>
      <c r="AJ16" s="63" t="s">
        <v>160</v>
      </c>
      <c r="AK16" s="64">
        <f>AK3-(AK9)</f>
        <v>3.2322805302588797</v>
      </c>
      <c r="AM16" s="50" t="s">
        <v>165</v>
      </c>
      <c r="AN16" s="31">
        <v>600</v>
      </c>
    </row>
    <row r="17" spans="15:40">
      <c r="O17" s="30" t="s">
        <v>109</v>
      </c>
      <c r="P17">
        <f>Sheet3!B114</f>
        <v>0</v>
      </c>
      <c r="Q17">
        <f>Sheet3!C114</f>
        <v>0</v>
      </c>
      <c r="R17">
        <f>Sheet3!D114</f>
        <v>0</v>
      </c>
      <c r="S17">
        <f>Sheet3!E114</f>
        <v>0</v>
      </c>
      <c r="T17">
        <f>Sheet3!F114</f>
        <v>15.869316492899477</v>
      </c>
      <c r="U17">
        <f>Sheet3!G114</f>
        <v>53.883792716712428</v>
      </c>
      <c r="V17">
        <f>Sheet3!H114</f>
        <v>99.671956285749843</v>
      </c>
      <c r="W17">
        <f>Sheet3!I114</f>
        <v>145.23708007868743</v>
      </c>
      <c r="X17">
        <f>Sheet3!J114</f>
        <v>173.20518862906232</v>
      </c>
      <c r="Y17">
        <f>Sheet3!K114</f>
        <v>175.64392578015375</v>
      </c>
      <c r="Z17">
        <f>Sheet3!L114</f>
        <v>150.56827587598178</v>
      </c>
      <c r="AA17">
        <f>Sheet3!M114</f>
        <v>101.7200626392186</v>
      </c>
      <c r="AB17">
        <f>Sheet3!N114</f>
        <v>35.671282721847589</v>
      </c>
      <c r="AC17">
        <f>Sheet3!O114</f>
        <v>0</v>
      </c>
      <c r="AD17">
        <f>Sheet3!P114</f>
        <v>0</v>
      </c>
      <c r="AE17">
        <f>Sheet3!Q114</f>
        <v>0</v>
      </c>
      <c r="AF17">
        <f>Sheet3!R114</f>
        <v>0</v>
      </c>
      <c r="AH17" s="31">
        <f t="shared" si="2"/>
        <v>951.47088122031312</v>
      </c>
      <c r="AJ17" s="63"/>
      <c r="AK17" s="64"/>
      <c r="AM17" s="50" t="s">
        <v>166</v>
      </c>
      <c r="AN17" s="31" t="s">
        <v>173</v>
      </c>
    </row>
    <row r="18" spans="15:40">
      <c r="O18" s="29"/>
      <c r="AM18" s="50" t="s">
        <v>167</v>
      </c>
      <c r="AN18" s="31" t="s">
        <v>168</v>
      </c>
    </row>
    <row r="19" spans="15:40">
      <c r="O19" s="29" t="s">
        <v>161</v>
      </c>
      <c r="P19">
        <f>MAX(P6:P17)</f>
        <v>0</v>
      </c>
      <c r="Q19">
        <f t="shared" ref="Q19:AF19" si="3">MAX(Q6:Q17)</f>
        <v>17.666255958576503</v>
      </c>
      <c r="R19">
        <f t="shared" si="3"/>
        <v>57.178447449215909</v>
      </c>
      <c r="S19">
        <f t="shared" si="3"/>
        <v>103.44792232383649</v>
      </c>
      <c r="T19">
        <f t="shared" si="3"/>
        <v>152.64643686861217</v>
      </c>
      <c r="U19">
        <f t="shared" si="3"/>
        <v>199.57690779328081</v>
      </c>
      <c r="V19">
        <f t="shared" si="3"/>
        <v>296.51185997872659</v>
      </c>
      <c r="W19">
        <f t="shared" si="3"/>
        <v>400.48623188319226</v>
      </c>
      <c r="X19">
        <f t="shared" si="3"/>
        <v>483.90372804582171</v>
      </c>
      <c r="Y19">
        <f t="shared" si="3"/>
        <v>536.70718194876895</v>
      </c>
      <c r="Z19">
        <f t="shared" si="3"/>
        <v>555.52406149107185</v>
      </c>
      <c r="AA19">
        <f t="shared" si="3"/>
        <v>544.7007355065557</v>
      </c>
      <c r="AB19">
        <f t="shared" si="3"/>
        <v>518.80500031743748</v>
      </c>
      <c r="AC19">
        <f t="shared" si="3"/>
        <v>525.79364466843094</v>
      </c>
      <c r="AD19">
        <f t="shared" si="3"/>
        <v>1906.2189223832941</v>
      </c>
      <c r="AE19">
        <f t="shared" si="3"/>
        <v>17.666255958576503</v>
      </c>
      <c r="AF19">
        <f t="shared" si="3"/>
        <v>0</v>
      </c>
      <c r="AJ19" s="45" t="s">
        <v>152</v>
      </c>
      <c r="AK19" s="45"/>
      <c r="AM19" s="48" t="s">
        <v>169</v>
      </c>
      <c r="AN19" s="31">
        <v>365</v>
      </c>
    </row>
    <row r="20" spans="15:40">
      <c r="AJ20" s="29" t="s">
        <v>141</v>
      </c>
      <c r="AK20" s="30">
        <f>AK7</f>
        <v>9</v>
      </c>
      <c r="AM20" s="50" t="s">
        <v>171</v>
      </c>
      <c r="AN20" s="31" t="s">
        <v>170</v>
      </c>
    </row>
    <row r="21" spans="15:40">
      <c r="O21" s="60" t="s">
        <v>150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J21" s="29" t="s">
        <v>153</v>
      </c>
      <c r="AK21" s="30">
        <v>1</v>
      </c>
    </row>
    <row r="22" spans="15:40">
      <c r="O22" s="31" t="s">
        <v>96</v>
      </c>
      <c r="P22" s="29">
        <v>4</v>
      </c>
      <c r="Q22" s="29">
        <v>5</v>
      </c>
      <c r="R22" s="29">
        <v>6</v>
      </c>
      <c r="S22" s="29">
        <v>7</v>
      </c>
      <c r="T22" s="29">
        <v>8</v>
      </c>
      <c r="U22" s="29">
        <v>9</v>
      </c>
      <c r="V22" s="29">
        <v>10</v>
      </c>
      <c r="W22" s="29">
        <v>11</v>
      </c>
      <c r="X22" s="29">
        <v>12</v>
      </c>
      <c r="Y22" s="29">
        <v>13</v>
      </c>
      <c r="Z22" s="29">
        <v>14</v>
      </c>
      <c r="AA22" s="29">
        <v>15</v>
      </c>
      <c r="AB22" s="29">
        <v>16</v>
      </c>
      <c r="AC22" s="29">
        <v>17</v>
      </c>
      <c r="AD22" s="29">
        <v>18</v>
      </c>
      <c r="AE22" s="29">
        <v>19</v>
      </c>
      <c r="AF22" s="29">
        <v>20</v>
      </c>
      <c r="AJ22" s="29" t="s">
        <v>154</v>
      </c>
      <c r="AK22" s="30">
        <f>AK20/AK21</f>
        <v>9</v>
      </c>
      <c r="AM22" s="65" t="s">
        <v>174</v>
      </c>
      <c r="AN22" s="65"/>
    </row>
    <row r="23" spans="15:40">
      <c r="O23" s="28" t="s">
        <v>94</v>
      </c>
      <c r="P23" s="29">
        <f t="shared" ref="P23:AF23" si="4">(P22-12)*15</f>
        <v>-120</v>
      </c>
      <c r="Q23" s="29">
        <f t="shared" si="4"/>
        <v>-105</v>
      </c>
      <c r="R23" s="29">
        <f t="shared" si="4"/>
        <v>-90</v>
      </c>
      <c r="S23" s="29">
        <f t="shared" si="4"/>
        <v>-75</v>
      </c>
      <c r="T23" s="29">
        <f t="shared" si="4"/>
        <v>-60</v>
      </c>
      <c r="U23" s="29">
        <f t="shared" si="4"/>
        <v>-45</v>
      </c>
      <c r="V23" s="29">
        <f t="shared" si="4"/>
        <v>-30</v>
      </c>
      <c r="W23" s="29">
        <f t="shared" si="4"/>
        <v>-15</v>
      </c>
      <c r="X23" s="29">
        <f t="shared" si="4"/>
        <v>0</v>
      </c>
      <c r="Y23" s="29">
        <f t="shared" si="4"/>
        <v>15</v>
      </c>
      <c r="Z23" s="29">
        <f t="shared" si="4"/>
        <v>30</v>
      </c>
      <c r="AA23" s="29">
        <f t="shared" si="4"/>
        <v>45</v>
      </c>
      <c r="AB23" s="29">
        <f t="shared" si="4"/>
        <v>60</v>
      </c>
      <c r="AC23" s="29">
        <f t="shared" si="4"/>
        <v>75</v>
      </c>
      <c r="AD23" s="29">
        <f t="shared" si="4"/>
        <v>90</v>
      </c>
      <c r="AE23" s="29">
        <f t="shared" si="4"/>
        <v>105</v>
      </c>
      <c r="AF23" s="29">
        <f t="shared" si="4"/>
        <v>120</v>
      </c>
      <c r="AJ23" s="27" t="s">
        <v>145</v>
      </c>
      <c r="AK23" s="30">
        <f>AK21*AN8</f>
        <v>10.15</v>
      </c>
      <c r="AM23" s="30" t="s">
        <v>175</v>
      </c>
      <c r="AN23" s="66" t="s">
        <v>177</v>
      </c>
    </row>
    <row r="24" spans="15:40">
      <c r="O24" s="28" t="s">
        <v>95</v>
      </c>
      <c r="P24" s="29">
        <f t="shared" ref="P24:AF24" si="5">RADIANS(P23)</f>
        <v>-2.0943951023931953</v>
      </c>
      <c r="Q24" s="29">
        <f t="shared" si="5"/>
        <v>-1.8325957145940461</v>
      </c>
      <c r="R24" s="29">
        <f t="shared" si="5"/>
        <v>-1.5707963267948966</v>
      </c>
      <c r="S24" s="29">
        <f t="shared" si="5"/>
        <v>-1.3089969389957472</v>
      </c>
      <c r="T24" s="29">
        <f t="shared" si="5"/>
        <v>-1.0471975511965976</v>
      </c>
      <c r="U24" s="29">
        <f t="shared" si="5"/>
        <v>-0.78539816339744828</v>
      </c>
      <c r="V24" s="29">
        <f t="shared" si="5"/>
        <v>-0.52359877559829882</v>
      </c>
      <c r="W24" s="29">
        <f t="shared" si="5"/>
        <v>-0.26179938779914941</v>
      </c>
      <c r="X24" s="29">
        <f t="shared" si="5"/>
        <v>0</v>
      </c>
      <c r="Y24" s="29">
        <f t="shared" si="5"/>
        <v>0.26179938779914941</v>
      </c>
      <c r="Z24" s="29">
        <f t="shared" si="5"/>
        <v>0.52359877559829882</v>
      </c>
      <c r="AA24" s="29">
        <f t="shared" si="5"/>
        <v>0.78539816339744828</v>
      </c>
      <c r="AB24" s="29">
        <f t="shared" si="5"/>
        <v>1.0471975511965976</v>
      </c>
      <c r="AC24" s="29">
        <f t="shared" si="5"/>
        <v>1.3089969389957472</v>
      </c>
      <c r="AD24" s="29">
        <f t="shared" si="5"/>
        <v>1.5707963267948966</v>
      </c>
      <c r="AE24" s="29">
        <f t="shared" si="5"/>
        <v>1.8325957145940461</v>
      </c>
      <c r="AF24" s="29">
        <f t="shared" si="5"/>
        <v>2.0943951023931953</v>
      </c>
      <c r="AJ24" s="27" t="s">
        <v>146</v>
      </c>
      <c r="AK24" s="30">
        <f>AK22*AN9</f>
        <v>360.18</v>
      </c>
      <c r="AM24" s="30" t="s">
        <v>176</v>
      </c>
      <c r="AN24" s="44">
        <v>30</v>
      </c>
    </row>
    <row r="25" spans="15:40">
      <c r="O25" s="30" t="s">
        <v>98</v>
      </c>
      <c r="P25">
        <f t="shared" ref="P25:AF25" si="6">P6*$AN$10</f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4.2017037424359351</v>
      </c>
      <c r="U25">
        <f t="shared" si="6"/>
        <v>11.603655864761667</v>
      </c>
      <c r="V25">
        <f t="shared" si="6"/>
        <v>21.097170567566391</v>
      </c>
      <c r="W25">
        <f t="shared" si="6"/>
        <v>31.040029237385596</v>
      </c>
      <c r="X25">
        <f t="shared" si="6"/>
        <v>37.514148197367724</v>
      </c>
      <c r="Y25">
        <f t="shared" si="6"/>
        <v>38.77522027315289</v>
      </c>
      <c r="Z25">
        <f t="shared" si="6"/>
        <v>34.254311164405237</v>
      </c>
      <c r="AA25">
        <f t="shared" si="6"/>
        <v>24.537370850907664</v>
      </c>
      <c r="AB25">
        <f t="shared" si="6"/>
        <v>10.781802012235641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J25" s="27" t="s">
        <v>148</v>
      </c>
      <c r="AK25" s="30">
        <f>AK23*AK24</f>
        <v>3655.8270000000002</v>
      </c>
      <c r="AM25" s="30" t="s">
        <v>178</v>
      </c>
      <c r="AN25" s="44">
        <v>17</v>
      </c>
    </row>
    <row r="26" spans="15:40">
      <c r="O26" s="30" t="s">
        <v>99</v>
      </c>
      <c r="P26">
        <f t="shared" ref="P26:AF26" si="7">P7*$AN$10</f>
        <v>0</v>
      </c>
      <c r="Q26">
        <f t="shared" si="7"/>
        <v>0</v>
      </c>
      <c r="R26">
        <f t="shared" si="7"/>
        <v>0</v>
      </c>
      <c r="S26">
        <f t="shared" si="7"/>
        <v>1.0280330584474027</v>
      </c>
      <c r="T26">
        <f t="shared" si="7"/>
        <v>8.5514882369310001</v>
      </c>
      <c r="U26">
        <f t="shared" si="7"/>
        <v>16.803315707529055</v>
      </c>
      <c r="V26">
        <f t="shared" si="7"/>
        <v>28.04995549883003</v>
      </c>
      <c r="W26">
        <f t="shared" si="7"/>
        <v>39.99045816186058</v>
      </c>
      <c r="X26">
        <f t="shared" si="7"/>
        <v>48.077149886541058</v>
      </c>
      <c r="Y26">
        <f t="shared" si="7"/>
        <v>50.524350532906425</v>
      </c>
      <c r="Z26">
        <f t="shared" si="7"/>
        <v>46.703061657491538</v>
      </c>
      <c r="AA26">
        <f t="shared" si="7"/>
        <v>37.152559900915428</v>
      </c>
      <c r="AB26">
        <f t="shared" si="7"/>
        <v>23.083835578133876</v>
      </c>
      <c r="AC26">
        <f t="shared" si="7"/>
        <v>4.0809654909553004</v>
      </c>
      <c r="AD26">
        <f t="shared" si="7"/>
        <v>0</v>
      </c>
      <c r="AE26">
        <f t="shared" si="7"/>
        <v>0</v>
      </c>
      <c r="AF26">
        <f t="shared" si="7"/>
        <v>0</v>
      </c>
      <c r="AN26" s="33"/>
    </row>
    <row r="27" spans="15:40">
      <c r="O27" s="30" t="s">
        <v>100</v>
      </c>
      <c r="P27">
        <f t="shared" ref="P27:AF27" si="8">P8*$AN$10</f>
        <v>0</v>
      </c>
      <c r="Q27">
        <f t="shared" si="8"/>
        <v>0</v>
      </c>
      <c r="R27">
        <f t="shared" si="8"/>
        <v>0</v>
      </c>
      <c r="S27">
        <f t="shared" si="8"/>
        <v>6.9332578273498493</v>
      </c>
      <c r="T27">
        <f t="shared" si="8"/>
        <v>16.560428932932197</v>
      </c>
      <c r="U27">
        <f t="shared" si="8"/>
        <v>26.523184918635696</v>
      </c>
      <c r="V27">
        <f t="shared" si="8"/>
        <v>39.575825811597511</v>
      </c>
      <c r="W27">
        <f t="shared" si="8"/>
        <v>52.534015857769369</v>
      </c>
      <c r="X27">
        <f t="shared" si="8"/>
        <v>61.053129557021137</v>
      </c>
      <c r="Y27">
        <f t="shared" si="8"/>
        <v>63.693094376202836</v>
      </c>
      <c r="Z27">
        <f t="shared" si="8"/>
        <v>60.089452313555881</v>
      </c>
      <c r="AA27">
        <f t="shared" si="8"/>
        <v>50.987896764849765</v>
      </c>
      <c r="AB27">
        <f t="shared" si="8"/>
        <v>37.960955803537104</v>
      </c>
      <c r="AC27">
        <f t="shared" si="8"/>
        <v>22.521904409827378</v>
      </c>
      <c r="AD27">
        <f t="shared" si="8"/>
        <v>0</v>
      </c>
      <c r="AE27">
        <f t="shared" si="8"/>
        <v>0</v>
      </c>
      <c r="AF27">
        <f t="shared" si="8"/>
        <v>0</v>
      </c>
    </row>
    <row r="28" spans="15:40">
      <c r="O28" s="30" t="s">
        <v>101</v>
      </c>
      <c r="P28">
        <f t="shared" ref="P28:AF28" si="9">P9*$AN$10</f>
        <v>0</v>
      </c>
      <c r="Q28">
        <f t="shared" si="9"/>
        <v>0</v>
      </c>
      <c r="R28">
        <f t="shared" si="9"/>
        <v>4.5360526698136745</v>
      </c>
      <c r="S28">
        <f t="shared" si="9"/>
        <v>13.689358519819249</v>
      </c>
      <c r="T28">
        <f t="shared" si="9"/>
        <v>23.983991335047929</v>
      </c>
      <c r="U28">
        <f t="shared" si="9"/>
        <v>34.183162875452695</v>
      </c>
      <c r="V28">
        <f t="shared" si="9"/>
        <v>50.677560001443332</v>
      </c>
      <c r="W28">
        <f t="shared" si="9"/>
        <v>68.072719611162185</v>
      </c>
      <c r="X28">
        <f t="shared" si="9"/>
        <v>80.625924111868329</v>
      </c>
      <c r="Y28">
        <f t="shared" si="9"/>
        <v>86.789389892949529</v>
      </c>
      <c r="Z28">
        <f t="shared" si="9"/>
        <v>86.061087179509514</v>
      </c>
      <c r="AA28">
        <f t="shared" si="9"/>
        <v>79.164546255472303</v>
      </c>
      <c r="AB28">
        <f t="shared" si="9"/>
        <v>68.124694369020872</v>
      </c>
      <c r="AC28">
        <f t="shared" si="9"/>
        <v>57.323802937896957</v>
      </c>
      <c r="AD28">
        <f t="shared" si="9"/>
        <v>134.82591744822696</v>
      </c>
      <c r="AE28">
        <f t="shared" si="9"/>
        <v>0</v>
      </c>
      <c r="AF28">
        <f t="shared" si="9"/>
        <v>0</v>
      </c>
    </row>
    <row r="29" spans="15:40">
      <c r="O29" s="30" t="s">
        <v>102</v>
      </c>
      <c r="P29">
        <f t="shared" ref="P29:AF29" si="10">P10*$AN$10</f>
        <v>0</v>
      </c>
      <c r="Q29">
        <f t="shared" si="10"/>
        <v>1.4740969037506664</v>
      </c>
      <c r="R29">
        <f t="shared" si="10"/>
        <v>9.2669981759029554</v>
      </c>
      <c r="S29">
        <f t="shared" si="10"/>
        <v>18.595770459846801</v>
      </c>
      <c r="T29">
        <f t="shared" si="10"/>
        <v>28.671239177965965</v>
      </c>
      <c r="U29">
        <f t="shared" si="10"/>
        <v>38.387587858712848</v>
      </c>
      <c r="V29">
        <f t="shared" si="10"/>
        <v>56.920707963588455</v>
      </c>
      <c r="W29">
        <f t="shared" si="10"/>
        <v>76.773620666013358</v>
      </c>
      <c r="X29">
        <f t="shared" si="10"/>
        <v>91.740695476854484</v>
      </c>
      <c r="Y29">
        <f t="shared" si="10"/>
        <v>100.44544055238734</v>
      </c>
      <c r="Z29">
        <f t="shared" si="10"/>
        <v>102.45802337732756</v>
      </c>
      <c r="AA29">
        <f t="shared" si="10"/>
        <v>98.609834855375027</v>
      </c>
      <c r="AB29">
        <f t="shared" si="10"/>
        <v>91.489695261140255</v>
      </c>
      <c r="AC29">
        <f t="shared" si="10"/>
        <v>88.890534144058577</v>
      </c>
      <c r="AD29">
        <f t="shared" si="10"/>
        <v>300.38059384156224</v>
      </c>
      <c r="AE29">
        <f t="shared" si="10"/>
        <v>1.4740969037506664</v>
      </c>
      <c r="AF29">
        <f t="shared" si="10"/>
        <v>0</v>
      </c>
    </row>
    <row r="30" spans="15:40">
      <c r="O30" s="30" t="s">
        <v>103</v>
      </c>
      <c r="P30">
        <f t="shared" ref="P30:AF30" si="11">P11*$AN$10</f>
        <v>0</v>
      </c>
      <c r="Q30">
        <f t="shared" si="11"/>
        <v>3.5120516845650087</v>
      </c>
      <c r="R30">
        <f t="shared" si="11"/>
        <v>11.367075352904124</v>
      </c>
      <c r="S30">
        <f t="shared" si="11"/>
        <v>20.565446957978697</v>
      </c>
      <c r="T30">
        <f t="shared" si="11"/>
        <v>30.3461116494801</v>
      </c>
      <c r="U30">
        <f t="shared" si="11"/>
        <v>39.675889269304228</v>
      </c>
      <c r="V30">
        <f t="shared" si="11"/>
        <v>58.946557763770848</v>
      </c>
      <c r="W30">
        <f t="shared" si="11"/>
        <v>79.616662898378621</v>
      </c>
      <c r="X30">
        <f t="shared" si="11"/>
        <v>95.453532432310737</v>
      </c>
      <c r="Y30">
        <f t="shared" si="11"/>
        <v>105.21161932913076</v>
      </c>
      <c r="Z30">
        <f t="shared" si="11"/>
        <v>108.5336514237742</v>
      </c>
      <c r="AA30">
        <f t="shared" si="11"/>
        <v>106.33059502479249</v>
      </c>
      <c r="AB30">
        <f t="shared" si="11"/>
        <v>101.49546743441401</v>
      </c>
      <c r="AC30">
        <f t="shared" si="11"/>
        <v>103.59800336246064</v>
      </c>
      <c r="AD30">
        <f t="shared" si="11"/>
        <v>378.61755705033084</v>
      </c>
      <c r="AE30">
        <f t="shared" si="11"/>
        <v>3.5120516845650087</v>
      </c>
      <c r="AF30">
        <f t="shared" si="11"/>
        <v>0</v>
      </c>
    </row>
    <row r="31" spans="15:40">
      <c r="O31" s="30" t="s">
        <v>104</v>
      </c>
      <c r="P31">
        <f t="shared" ref="P31:AF31" si="12">P12*$AN$10</f>
        <v>0</v>
      </c>
      <c r="Q31">
        <f t="shared" si="12"/>
        <v>2.5653717828720799</v>
      </c>
      <c r="R31">
        <f t="shared" si="12"/>
        <v>10.154389340427077</v>
      </c>
      <c r="S31">
        <f t="shared" si="12"/>
        <v>19.120455374146115</v>
      </c>
      <c r="T31">
        <f t="shared" si="12"/>
        <v>28.7149795763778</v>
      </c>
      <c r="U31">
        <f t="shared" si="12"/>
        <v>37.908268965411843</v>
      </c>
      <c r="V31">
        <f t="shared" si="12"/>
        <v>57.727570685337149</v>
      </c>
      <c r="W31">
        <f t="shared" si="12"/>
        <v>79.410715568220468</v>
      </c>
      <c r="X31">
        <f t="shared" si="12"/>
        <v>96.200061135509358</v>
      </c>
      <c r="Y31">
        <f t="shared" si="12"/>
        <v>106.69738777141526</v>
      </c>
      <c r="Z31">
        <f t="shared" si="12"/>
        <v>110.43818342442509</v>
      </c>
      <c r="AA31">
        <f t="shared" si="12"/>
        <v>108.28650621870328</v>
      </c>
      <c r="AB31">
        <f t="shared" si="12"/>
        <v>103.13843406310657</v>
      </c>
      <c r="AC31">
        <f t="shared" si="12"/>
        <v>104.52777656008408</v>
      </c>
      <c r="AD31">
        <f t="shared" si="12"/>
        <v>378.95632176979888</v>
      </c>
      <c r="AE31">
        <f t="shared" si="12"/>
        <v>2.5653717828720799</v>
      </c>
      <c r="AF31">
        <f t="shared" si="12"/>
        <v>0</v>
      </c>
    </row>
    <row r="32" spans="15:40">
      <c r="O32" s="30" t="s">
        <v>105</v>
      </c>
      <c r="P32">
        <f t="shared" ref="P32:AF32" si="13">P13*$AN$10</f>
        <v>0</v>
      </c>
      <c r="Q32">
        <f t="shared" si="13"/>
        <v>0</v>
      </c>
      <c r="R32">
        <f t="shared" si="13"/>
        <v>6.3087418068563723</v>
      </c>
      <c r="S32">
        <f t="shared" si="13"/>
        <v>15.169436348438841</v>
      </c>
      <c r="T32">
        <f t="shared" si="13"/>
        <v>24.945888637173585</v>
      </c>
      <c r="U32">
        <f t="shared" si="13"/>
        <v>34.511068500029147</v>
      </c>
      <c r="V32">
        <f t="shared" si="13"/>
        <v>53.270735497463669</v>
      </c>
      <c r="W32">
        <f t="shared" si="13"/>
        <v>74.037270601708485</v>
      </c>
      <c r="X32">
        <f t="shared" si="13"/>
        <v>89.863267342533845</v>
      </c>
      <c r="Y32">
        <f t="shared" si="13"/>
        <v>99.046044280462468</v>
      </c>
      <c r="Z32">
        <f t="shared" si="13"/>
        <v>100.93266909885317</v>
      </c>
      <c r="AA32">
        <f t="shared" si="13"/>
        <v>96.218961934431704</v>
      </c>
      <c r="AB32">
        <f t="shared" si="13"/>
        <v>87.292151805552081</v>
      </c>
      <c r="AC32">
        <f t="shared" si="13"/>
        <v>80.722532684159177</v>
      </c>
      <c r="AD32">
        <f t="shared" si="13"/>
        <v>243.34036643756184</v>
      </c>
      <c r="AE32">
        <f t="shared" si="13"/>
        <v>0</v>
      </c>
      <c r="AF32">
        <f t="shared" si="13"/>
        <v>0</v>
      </c>
    </row>
    <row r="33" spans="15:34">
      <c r="O33" s="30" t="s">
        <v>106</v>
      </c>
      <c r="P33">
        <f t="shared" ref="P33:AF33" si="14">P14*$AN$10</f>
        <v>0</v>
      </c>
      <c r="Q33">
        <f t="shared" si="14"/>
        <v>0</v>
      </c>
      <c r="R33">
        <f t="shared" si="14"/>
        <v>1.0590029889445354</v>
      </c>
      <c r="S33">
        <f t="shared" si="14"/>
        <v>9.4158517694011703</v>
      </c>
      <c r="T33">
        <f t="shared" si="14"/>
        <v>19.189377098847533</v>
      </c>
      <c r="U33">
        <f t="shared" si="14"/>
        <v>29.111268605260673</v>
      </c>
      <c r="V33">
        <f t="shared" si="14"/>
        <v>45.209774023451935</v>
      </c>
      <c r="W33">
        <f t="shared" si="14"/>
        <v>62.734233398556569</v>
      </c>
      <c r="X33">
        <f t="shared" si="14"/>
        <v>75.461933934384533</v>
      </c>
      <c r="Y33">
        <f t="shared" si="14"/>
        <v>81.50588415550763</v>
      </c>
      <c r="Z33">
        <f t="shared" si="14"/>
        <v>80.145424295872601</v>
      </c>
      <c r="AA33">
        <f t="shared" si="14"/>
        <v>71.971144639695098</v>
      </c>
      <c r="AB33">
        <f t="shared" si="14"/>
        <v>58.743593719186094</v>
      </c>
      <c r="AC33">
        <f t="shared" si="14"/>
        <v>43.122274883497262</v>
      </c>
      <c r="AD33">
        <f t="shared" si="14"/>
        <v>37.435306727094215</v>
      </c>
      <c r="AE33">
        <f t="shared" si="14"/>
        <v>0</v>
      </c>
      <c r="AF33">
        <f t="shared" si="14"/>
        <v>0</v>
      </c>
    </row>
    <row r="34" spans="15:34">
      <c r="O34" s="30" t="s">
        <v>107</v>
      </c>
      <c r="P34">
        <f t="shared" ref="P34:AF34" si="15">P15*$AN$10</f>
        <v>0</v>
      </c>
      <c r="Q34">
        <f t="shared" si="15"/>
        <v>0</v>
      </c>
      <c r="R34">
        <f t="shared" si="15"/>
        <v>0</v>
      </c>
      <c r="S34">
        <f t="shared" si="15"/>
        <v>2.7043827628569308</v>
      </c>
      <c r="T34">
        <f t="shared" si="15"/>
        <v>10.444887888449335</v>
      </c>
      <c r="U34">
        <f t="shared" si="15"/>
        <v>18.738826368338163</v>
      </c>
      <c r="V34">
        <f t="shared" si="15"/>
        <v>31.625112980264717</v>
      </c>
      <c r="W34">
        <f t="shared" si="15"/>
        <v>46.149288618588336</v>
      </c>
      <c r="X34">
        <f t="shared" si="15"/>
        <v>56.62375798585618</v>
      </c>
      <c r="Y34">
        <f t="shared" si="15"/>
        <v>60.947928149737642</v>
      </c>
      <c r="Z34">
        <f t="shared" si="15"/>
        <v>58.227814863072332</v>
      </c>
      <c r="AA34">
        <f t="shared" si="15"/>
        <v>48.841818252193953</v>
      </c>
      <c r="AB34">
        <f t="shared" si="15"/>
        <v>33.976880625520728</v>
      </c>
      <c r="AC34">
        <f t="shared" si="15"/>
        <v>13.334882554632118</v>
      </c>
      <c r="AD34">
        <f t="shared" si="15"/>
        <v>0</v>
      </c>
      <c r="AE34">
        <f t="shared" si="15"/>
        <v>0</v>
      </c>
      <c r="AF34">
        <f t="shared" si="15"/>
        <v>0</v>
      </c>
    </row>
    <row r="35" spans="15:34">
      <c r="O35" s="30" t="s">
        <v>108</v>
      </c>
      <c r="P35">
        <f t="shared" ref="P35:AF35" si="16">P16*$AN$10</f>
        <v>0</v>
      </c>
      <c r="Q35">
        <f t="shared" si="16"/>
        <v>0</v>
      </c>
      <c r="R35">
        <f t="shared" si="16"/>
        <v>0</v>
      </c>
      <c r="S35">
        <f t="shared" si="16"/>
        <v>0</v>
      </c>
      <c r="T35">
        <f t="shared" si="16"/>
        <v>5.3725754694466197</v>
      </c>
      <c r="U35">
        <f t="shared" si="16"/>
        <v>13.05369375251423</v>
      </c>
      <c r="V35">
        <f t="shared" si="16"/>
        <v>23.087770690896637</v>
      </c>
      <c r="W35">
        <f t="shared" si="16"/>
        <v>33.665173107865009</v>
      </c>
      <c r="X35">
        <f t="shared" si="16"/>
        <v>40.647305142765973</v>
      </c>
      <c r="Y35">
        <f t="shared" si="16"/>
        <v>42.253522996205</v>
      </c>
      <c r="Z35">
        <f t="shared" si="16"/>
        <v>37.882752363063396</v>
      </c>
      <c r="AA35">
        <f t="shared" si="16"/>
        <v>28.101017508189866</v>
      </c>
      <c r="AB35">
        <f t="shared" si="16"/>
        <v>14.070894011907656</v>
      </c>
      <c r="AC35">
        <f t="shared" si="16"/>
        <v>0</v>
      </c>
      <c r="AD35">
        <f t="shared" si="16"/>
        <v>0</v>
      </c>
      <c r="AE35">
        <f t="shared" si="16"/>
        <v>0</v>
      </c>
      <c r="AF35">
        <f t="shared" si="16"/>
        <v>0</v>
      </c>
    </row>
    <row r="36" spans="15:34">
      <c r="O36" s="30" t="s">
        <v>109</v>
      </c>
      <c r="P36">
        <f t="shared" ref="P36:AF36" si="17">P17*$AN$10</f>
        <v>0</v>
      </c>
      <c r="Q36">
        <f t="shared" si="17"/>
        <v>0</v>
      </c>
      <c r="R36">
        <f t="shared" si="17"/>
        <v>0</v>
      </c>
      <c r="S36">
        <f t="shared" si="17"/>
        <v>0</v>
      </c>
      <c r="T36">
        <f t="shared" si="17"/>
        <v>3.154820118788416</v>
      </c>
      <c r="U36">
        <f t="shared" si="17"/>
        <v>10.71209799208243</v>
      </c>
      <c r="V36">
        <f t="shared" si="17"/>
        <v>19.81478490960707</v>
      </c>
      <c r="W36">
        <f t="shared" si="17"/>
        <v>28.87313151964306</v>
      </c>
      <c r="X36">
        <f t="shared" si="17"/>
        <v>34.433191499457592</v>
      </c>
      <c r="Y36">
        <f t="shared" si="17"/>
        <v>34.918012445094568</v>
      </c>
      <c r="Z36">
        <f t="shared" si="17"/>
        <v>29.932973244145177</v>
      </c>
      <c r="AA36">
        <f t="shared" si="17"/>
        <v>20.221948452676656</v>
      </c>
      <c r="AB36">
        <f t="shared" si="17"/>
        <v>7.0914510051033011</v>
      </c>
      <c r="AC36">
        <f t="shared" si="17"/>
        <v>0</v>
      </c>
      <c r="AD36">
        <f t="shared" si="17"/>
        <v>0</v>
      </c>
      <c r="AE36">
        <f t="shared" si="17"/>
        <v>0</v>
      </c>
      <c r="AF36">
        <f t="shared" si="17"/>
        <v>0</v>
      </c>
    </row>
    <row r="38" spans="15:34">
      <c r="O38" s="60" t="s">
        <v>158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</row>
    <row r="39" spans="15:34">
      <c r="O39" s="31" t="s">
        <v>96</v>
      </c>
      <c r="P39" s="29">
        <v>4</v>
      </c>
      <c r="Q39" s="29">
        <v>5</v>
      </c>
      <c r="R39" s="29">
        <v>6</v>
      </c>
      <c r="S39" s="29">
        <v>7</v>
      </c>
      <c r="T39" s="29">
        <v>8</v>
      </c>
      <c r="U39" s="29">
        <v>9</v>
      </c>
      <c r="V39" s="29">
        <v>10</v>
      </c>
      <c r="W39" s="29">
        <v>11</v>
      </c>
      <c r="X39" s="29">
        <v>12</v>
      </c>
      <c r="Y39" s="29">
        <v>13</v>
      </c>
      <c r="Z39" s="29">
        <v>14</v>
      </c>
      <c r="AA39" s="29">
        <v>15</v>
      </c>
      <c r="AB39" s="29">
        <v>16</v>
      </c>
      <c r="AC39" s="29">
        <v>17</v>
      </c>
      <c r="AD39" s="29">
        <v>18</v>
      </c>
      <c r="AE39" s="29">
        <v>19</v>
      </c>
      <c r="AF39" s="29">
        <v>20</v>
      </c>
      <c r="AH39" s="29"/>
    </row>
    <row r="40" spans="15:34">
      <c r="O40" s="28" t="s">
        <v>94</v>
      </c>
      <c r="P40" s="29">
        <f t="shared" ref="P40:AF40" si="18">(P39-12)*15</f>
        <v>-120</v>
      </c>
      <c r="Q40" s="29">
        <f t="shared" si="18"/>
        <v>-105</v>
      </c>
      <c r="R40" s="29">
        <f t="shared" si="18"/>
        <v>-90</v>
      </c>
      <c r="S40" s="29">
        <f t="shared" si="18"/>
        <v>-75</v>
      </c>
      <c r="T40" s="29">
        <f t="shared" si="18"/>
        <v>-60</v>
      </c>
      <c r="U40" s="29">
        <f t="shared" si="18"/>
        <v>-45</v>
      </c>
      <c r="V40" s="29">
        <f t="shared" si="18"/>
        <v>-30</v>
      </c>
      <c r="W40" s="29">
        <f t="shared" si="18"/>
        <v>-15</v>
      </c>
      <c r="X40" s="29">
        <f t="shared" si="18"/>
        <v>0</v>
      </c>
      <c r="Y40" s="29">
        <f t="shared" si="18"/>
        <v>15</v>
      </c>
      <c r="Z40" s="29">
        <f t="shared" si="18"/>
        <v>30</v>
      </c>
      <c r="AA40" s="29">
        <f t="shared" si="18"/>
        <v>45</v>
      </c>
      <c r="AB40" s="29">
        <f t="shared" si="18"/>
        <v>60</v>
      </c>
      <c r="AC40" s="29">
        <f t="shared" si="18"/>
        <v>75</v>
      </c>
      <c r="AD40" s="29">
        <f t="shared" si="18"/>
        <v>90</v>
      </c>
      <c r="AE40" s="29">
        <f t="shared" si="18"/>
        <v>105</v>
      </c>
      <c r="AF40" s="29">
        <f t="shared" si="18"/>
        <v>120</v>
      </c>
      <c r="AH40" s="30" t="s">
        <v>149</v>
      </c>
    </row>
    <row r="41" spans="15:34">
      <c r="O41" s="28" t="s">
        <v>95</v>
      </c>
      <c r="P41" s="29">
        <f t="shared" ref="P41:AF41" si="19">RADIANS(P40)</f>
        <v>-2.0943951023931953</v>
      </c>
      <c r="Q41" s="29">
        <f t="shared" si="19"/>
        <v>-1.8325957145940461</v>
      </c>
      <c r="R41" s="29">
        <f t="shared" si="19"/>
        <v>-1.5707963267948966</v>
      </c>
      <c r="S41" s="29">
        <f t="shared" si="19"/>
        <v>-1.3089969389957472</v>
      </c>
      <c r="T41" s="29">
        <f t="shared" si="19"/>
        <v>-1.0471975511965976</v>
      </c>
      <c r="U41" s="29">
        <f t="shared" si="19"/>
        <v>-0.78539816339744828</v>
      </c>
      <c r="V41" s="29">
        <f t="shared" si="19"/>
        <v>-0.52359877559829882</v>
      </c>
      <c r="W41" s="29">
        <f t="shared" si="19"/>
        <v>-0.26179938779914941</v>
      </c>
      <c r="X41" s="29">
        <f t="shared" si="19"/>
        <v>0</v>
      </c>
      <c r="Y41" s="29">
        <f t="shared" si="19"/>
        <v>0.26179938779914941</v>
      </c>
      <c r="Z41" s="29">
        <f t="shared" si="19"/>
        <v>0.52359877559829882</v>
      </c>
      <c r="AA41" s="29">
        <f t="shared" si="19"/>
        <v>0.78539816339744828</v>
      </c>
      <c r="AB41" s="29">
        <f t="shared" si="19"/>
        <v>1.0471975511965976</v>
      </c>
      <c r="AC41" s="29">
        <f t="shared" si="19"/>
        <v>1.3089969389957472</v>
      </c>
      <c r="AD41" s="29">
        <f t="shared" si="19"/>
        <v>1.5707963267948966</v>
      </c>
      <c r="AE41" s="29">
        <f t="shared" si="19"/>
        <v>1.8325957145940461</v>
      </c>
      <c r="AF41" s="29">
        <f t="shared" si="19"/>
        <v>2.0943951023931953</v>
      </c>
      <c r="AH41" s="30"/>
    </row>
    <row r="42" spans="15:34">
      <c r="O42" s="30"/>
      <c r="AH42" s="31"/>
    </row>
    <row r="43" spans="15:34">
      <c r="O43" s="30" t="s">
        <v>98</v>
      </c>
      <c r="P43">
        <f t="shared" ref="P43:AF43" si="20">(P25*$AK$8)*(1-$AK$14)</f>
        <v>0</v>
      </c>
      <c r="Q43">
        <f t="shared" si="20"/>
        <v>0</v>
      </c>
      <c r="R43">
        <f t="shared" si="20"/>
        <v>0</v>
      </c>
      <c r="S43">
        <f t="shared" si="20"/>
        <v>0</v>
      </c>
      <c r="T43">
        <f t="shared" si="20"/>
        <v>59.007046677273294</v>
      </c>
      <c r="U43">
        <f t="shared" si="20"/>
        <v>162.95710150236692</v>
      </c>
      <c r="V43">
        <f t="shared" si="20"/>
        <v>296.28022458267532</v>
      </c>
      <c r="W43">
        <f t="shared" si="20"/>
        <v>435.91375459814833</v>
      </c>
      <c r="X43">
        <f t="shared" si="20"/>
        <v>526.83369162455335</v>
      </c>
      <c r="Y43">
        <f t="shared" si="20"/>
        <v>544.54368342804992</v>
      </c>
      <c r="Z43">
        <f t="shared" si="20"/>
        <v>481.05384426844137</v>
      </c>
      <c r="AA43">
        <f t="shared" si="20"/>
        <v>344.59302128180684</v>
      </c>
      <c r="AB43">
        <f t="shared" si="20"/>
        <v>151.41531473903242</v>
      </c>
      <c r="AC43">
        <f t="shared" si="20"/>
        <v>0</v>
      </c>
      <c r="AD43">
        <f t="shared" si="20"/>
        <v>0</v>
      </c>
      <c r="AE43">
        <f t="shared" si="20"/>
        <v>0</v>
      </c>
      <c r="AF43">
        <f t="shared" si="20"/>
        <v>0</v>
      </c>
      <c r="AH43" s="31">
        <f>SUM(P43:AF43)</f>
        <v>3002.5976827023478</v>
      </c>
    </row>
    <row r="44" spans="15:34">
      <c r="O44" s="30" t="s">
        <v>99</v>
      </c>
      <c r="P44">
        <f t="shared" ref="P44:AF44" si="21">(P26*$AK$8)*(1-$AK$14)</f>
        <v>0</v>
      </c>
      <c r="Q44">
        <f t="shared" si="21"/>
        <v>0</v>
      </c>
      <c r="R44">
        <f t="shared" si="21"/>
        <v>0</v>
      </c>
      <c r="S44">
        <f t="shared" si="21"/>
        <v>14.437285059611941</v>
      </c>
      <c r="T44">
        <f t="shared" si="21"/>
        <v>120.09368020416419</v>
      </c>
      <c r="U44">
        <f t="shared" si="21"/>
        <v>235.97904447025502</v>
      </c>
      <c r="V44">
        <f t="shared" si="21"/>
        <v>393.92235504336941</v>
      </c>
      <c r="W44">
        <f t="shared" si="21"/>
        <v>561.60999824190515</v>
      </c>
      <c r="X44">
        <f t="shared" si="21"/>
        <v>675.17626214662801</v>
      </c>
      <c r="Y44">
        <f t="shared" si="21"/>
        <v>709.54376914392458</v>
      </c>
      <c r="Z44">
        <f t="shared" si="21"/>
        <v>655.87911669314815</v>
      </c>
      <c r="AA44">
        <f t="shared" si="21"/>
        <v>521.75569022449577</v>
      </c>
      <c r="AB44">
        <f t="shared" si="21"/>
        <v>324.18015332508088</v>
      </c>
      <c r="AC44">
        <f t="shared" si="21"/>
        <v>57.311446968779855</v>
      </c>
      <c r="AD44">
        <f t="shared" si="21"/>
        <v>0</v>
      </c>
      <c r="AE44">
        <f t="shared" si="21"/>
        <v>0</v>
      </c>
      <c r="AF44">
        <f t="shared" si="21"/>
        <v>0</v>
      </c>
      <c r="AH44" s="31">
        <f t="shared" ref="AH44:AH54" si="22">SUM(P44:AF44)</f>
        <v>4269.8888015213633</v>
      </c>
    </row>
    <row r="45" spans="15:34">
      <c r="O45" s="30" t="s">
        <v>100</v>
      </c>
      <c r="P45">
        <f t="shared" ref="P45:AF45" si="23">(P27*$AK$8)*(1-$AK$14)</f>
        <v>0</v>
      </c>
      <c r="Q45">
        <f t="shared" si="23"/>
        <v>0</v>
      </c>
      <c r="R45">
        <f t="shared" si="23"/>
        <v>0</v>
      </c>
      <c r="S45">
        <f t="shared" si="23"/>
        <v>97.367899624170335</v>
      </c>
      <c r="T45">
        <f t="shared" si="23"/>
        <v>232.56803976252658</v>
      </c>
      <c r="U45">
        <f t="shared" si="23"/>
        <v>372.48099972335223</v>
      </c>
      <c r="V45">
        <f t="shared" si="23"/>
        <v>555.78706736775075</v>
      </c>
      <c r="W45">
        <f t="shared" si="23"/>
        <v>737.76670510016982</v>
      </c>
      <c r="X45">
        <f t="shared" si="23"/>
        <v>857.40573024698199</v>
      </c>
      <c r="Y45">
        <f t="shared" si="23"/>
        <v>894.48034018164208</v>
      </c>
      <c r="Z45">
        <f t="shared" si="23"/>
        <v>843.87223251065325</v>
      </c>
      <c r="AA45">
        <f t="shared" si="23"/>
        <v>716.05362700684407</v>
      </c>
      <c r="AB45">
        <f t="shared" si="23"/>
        <v>533.10847892255356</v>
      </c>
      <c r="AC45">
        <f t="shared" si="23"/>
        <v>316.28861676985173</v>
      </c>
      <c r="AD45">
        <f t="shared" si="23"/>
        <v>0</v>
      </c>
      <c r="AE45">
        <f t="shared" si="23"/>
        <v>0</v>
      </c>
      <c r="AF45">
        <f t="shared" si="23"/>
        <v>0</v>
      </c>
      <c r="AH45" s="31">
        <f t="shared" si="22"/>
        <v>6157.1797372164956</v>
      </c>
    </row>
    <row r="46" spans="15:34">
      <c r="O46" s="30" t="s">
        <v>101</v>
      </c>
      <c r="P46">
        <f t="shared" ref="P46:AF46" si="24">(P28*$AK$8)*(1-$AK$14)</f>
        <v>0</v>
      </c>
      <c r="Q46">
        <f t="shared" si="24"/>
        <v>0</v>
      </c>
      <c r="R46">
        <f t="shared" si="24"/>
        <v>63.702509273795314</v>
      </c>
      <c r="S46">
        <f t="shared" si="24"/>
        <v>192.24787530893357</v>
      </c>
      <c r="T46">
        <f t="shared" si="24"/>
        <v>336.82158071287904</v>
      </c>
      <c r="U46">
        <f t="shared" si="24"/>
        <v>480.0546661577074</v>
      </c>
      <c r="V46">
        <f t="shared" si="24"/>
        <v>711.69538163626942</v>
      </c>
      <c r="W46">
        <f t="shared" si="24"/>
        <v>955.98604513131716</v>
      </c>
      <c r="X46">
        <f t="shared" si="24"/>
        <v>1132.2782278574339</v>
      </c>
      <c r="Y46">
        <f t="shared" si="24"/>
        <v>1218.8354759006259</v>
      </c>
      <c r="Z46">
        <f t="shared" si="24"/>
        <v>1208.6074839141597</v>
      </c>
      <c r="AA46">
        <f t="shared" si="24"/>
        <v>1111.7552217933508</v>
      </c>
      <c r="AB46">
        <f t="shared" si="24"/>
        <v>956.71595784078147</v>
      </c>
      <c r="AC46">
        <f t="shared" si="24"/>
        <v>805.03255893864957</v>
      </c>
      <c r="AD46">
        <f t="shared" si="24"/>
        <v>1893.4412542759201</v>
      </c>
      <c r="AE46">
        <f t="shared" si="24"/>
        <v>0</v>
      </c>
      <c r="AF46">
        <f t="shared" si="24"/>
        <v>0</v>
      </c>
      <c r="AH46" s="31">
        <f t="shared" si="22"/>
        <v>11067.174238741824</v>
      </c>
    </row>
    <row r="47" spans="15:34">
      <c r="O47" s="30" t="s">
        <v>102</v>
      </c>
      <c r="P47">
        <f t="shared" ref="P47:AF47" si="25">(P29*$AK$8)*(1-$AK$14)</f>
        <v>0</v>
      </c>
      <c r="Q47">
        <f t="shared" si="25"/>
        <v>20.701627277512859</v>
      </c>
      <c r="R47">
        <f t="shared" si="25"/>
        <v>130.14201558311072</v>
      </c>
      <c r="S47">
        <f t="shared" si="25"/>
        <v>261.15156202990454</v>
      </c>
      <c r="T47">
        <f t="shared" si="25"/>
        <v>402.6474145196828</v>
      </c>
      <c r="U47">
        <f t="shared" si="25"/>
        <v>539.09992885261966</v>
      </c>
      <c r="V47">
        <f t="shared" si="25"/>
        <v>799.37165435745067</v>
      </c>
      <c r="W47">
        <f t="shared" si="25"/>
        <v>1078.1780191852251</v>
      </c>
      <c r="X47">
        <f t="shared" si="25"/>
        <v>1288.3696309987533</v>
      </c>
      <c r="Y47">
        <f t="shared" si="25"/>
        <v>1410.6155889415068</v>
      </c>
      <c r="Z47">
        <f t="shared" si="25"/>
        <v>1438.8794971018372</v>
      </c>
      <c r="AA47">
        <f t="shared" si="25"/>
        <v>1384.8370767749448</v>
      </c>
      <c r="AB47">
        <f t="shared" si="25"/>
        <v>1284.8446843693491</v>
      </c>
      <c r="AC47">
        <f t="shared" si="25"/>
        <v>1248.3431053055008</v>
      </c>
      <c r="AD47">
        <f t="shared" si="25"/>
        <v>4218.4249076733631</v>
      </c>
      <c r="AE47">
        <f t="shared" si="25"/>
        <v>20.701627277512859</v>
      </c>
      <c r="AF47">
        <f t="shared" si="25"/>
        <v>0</v>
      </c>
      <c r="AH47" s="31">
        <f t="shared" si="22"/>
        <v>15526.308340248275</v>
      </c>
    </row>
    <row r="48" spans="15:34">
      <c r="O48" s="30" t="s">
        <v>103</v>
      </c>
      <c r="P48">
        <f t="shared" ref="P48:AF48" si="26">(P30*$AK$8)*(1-$AK$14)</f>
        <v>0</v>
      </c>
      <c r="Q48">
        <f t="shared" si="26"/>
        <v>49.321849037357154</v>
      </c>
      <c r="R48">
        <f t="shared" si="26"/>
        <v>159.63465942604435</v>
      </c>
      <c r="S48">
        <f t="shared" si="26"/>
        <v>288.81291089906961</v>
      </c>
      <c r="T48">
        <f t="shared" si="26"/>
        <v>426.16865356063869</v>
      </c>
      <c r="U48">
        <f t="shared" si="26"/>
        <v>557.19231854240081</v>
      </c>
      <c r="V48">
        <f t="shared" si="26"/>
        <v>827.82187861129216</v>
      </c>
      <c r="W48">
        <f t="shared" si="26"/>
        <v>1118.10456707967</v>
      </c>
      <c r="X48">
        <f t="shared" si="26"/>
        <v>1340.5112280663989</v>
      </c>
      <c r="Y48">
        <f t="shared" si="26"/>
        <v>1477.5498972105806</v>
      </c>
      <c r="Z48">
        <f t="shared" si="26"/>
        <v>1524.2031871349152</v>
      </c>
      <c r="AA48">
        <f t="shared" si="26"/>
        <v>1493.2643442901756</v>
      </c>
      <c r="AB48">
        <f t="shared" si="26"/>
        <v>1425.3617464619365</v>
      </c>
      <c r="AC48">
        <f t="shared" si="26"/>
        <v>1454.8889200210522</v>
      </c>
      <c r="AD48">
        <f t="shared" si="26"/>
        <v>5317.1535241920255</v>
      </c>
      <c r="AE48">
        <f t="shared" si="26"/>
        <v>49.321849037357154</v>
      </c>
      <c r="AF48">
        <f t="shared" si="26"/>
        <v>0</v>
      </c>
      <c r="AH48" s="31">
        <f t="shared" si="22"/>
        <v>17509.311533570915</v>
      </c>
    </row>
    <row r="49" spans="15:34">
      <c r="O49" s="30" t="s">
        <v>104</v>
      </c>
      <c r="P49">
        <f t="shared" ref="P49:AF49" si="27">(P31*$AK$8)*(1-$AK$14)</f>
        <v>0</v>
      </c>
      <c r="Q49">
        <f t="shared" si="27"/>
        <v>36.027055169942344</v>
      </c>
      <c r="R49">
        <f t="shared" si="27"/>
        <v>142.60418214122168</v>
      </c>
      <c r="S49">
        <f t="shared" si="27"/>
        <v>268.52002709235836</v>
      </c>
      <c r="T49">
        <f t="shared" si="27"/>
        <v>403.26168717881922</v>
      </c>
      <c r="U49">
        <f t="shared" si="27"/>
        <v>532.36856604265768</v>
      </c>
      <c r="V49">
        <f t="shared" si="27"/>
        <v>810.70291167660071</v>
      </c>
      <c r="W49">
        <f t="shared" si="27"/>
        <v>1115.212325153861</v>
      </c>
      <c r="X49">
        <f t="shared" si="27"/>
        <v>1350.995178562639</v>
      </c>
      <c r="Y49">
        <f t="shared" si="27"/>
        <v>1498.4154349066473</v>
      </c>
      <c r="Z49">
        <f t="shared" si="27"/>
        <v>1550.9496727392561</v>
      </c>
      <c r="AA49">
        <f t="shared" si="27"/>
        <v>1520.7323787329813</v>
      </c>
      <c r="AB49">
        <f t="shared" si="27"/>
        <v>1448.4349126086433</v>
      </c>
      <c r="AC49">
        <f t="shared" si="27"/>
        <v>1467.9462828991966</v>
      </c>
      <c r="AD49">
        <f t="shared" si="27"/>
        <v>5321.9110004063477</v>
      </c>
      <c r="AE49">
        <f t="shared" si="27"/>
        <v>36.027055169942344</v>
      </c>
      <c r="AF49">
        <f t="shared" si="27"/>
        <v>0</v>
      </c>
      <c r="AH49" s="31">
        <f t="shared" si="22"/>
        <v>17504.108670481117</v>
      </c>
    </row>
    <row r="50" spans="15:34">
      <c r="O50" s="30" t="s">
        <v>105</v>
      </c>
      <c r="P50">
        <f t="shared" ref="P50:AF50" si="28">(P32*$AK$8)*(1-$AK$14)</f>
        <v>0</v>
      </c>
      <c r="Q50">
        <f t="shared" si="28"/>
        <v>0</v>
      </c>
      <c r="R50">
        <f t="shared" si="28"/>
        <v>88.597446438768131</v>
      </c>
      <c r="S50">
        <f t="shared" si="28"/>
        <v>213.0334963029357</v>
      </c>
      <c r="T50">
        <f t="shared" si="28"/>
        <v>350.33008166501094</v>
      </c>
      <c r="U50">
        <f t="shared" si="28"/>
        <v>484.65964158700928</v>
      </c>
      <c r="V50">
        <f t="shared" si="28"/>
        <v>748.11290103218073</v>
      </c>
      <c r="W50">
        <f t="shared" si="28"/>
        <v>1039.7498134221532</v>
      </c>
      <c r="X50">
        <f t="shared" si="28"/>
        <v>1262.0037812516082</v>
      </c>
      <c r="Y50">
        <f t="shared" si="28"/>
        <v>1390.9630274571025</v>
      </c>
      <c r="Z50">
        <f t="shared" si="28"/>
        <v>1417.4580317566542</v>
      </c>
      <c r="AA50">
        <f t="shared" si="28"/>
        <v>1351.2606138223848</v>
      </c>
      <c r="AB50">
        <f t="shared" si="28"/>
        <v>1225.8960630964511</v>
      </c>
      <c r="AC50">
        <f t="shared" si="28"/>
        <v>1133.6349600032577</v>
      </c>
      <c r="AD50">
        <f t="shared" si="28"/>
        <v>3417.3747701025432</v>
      </c>
      <c r="AE50">
        <f t="shared" si="28"/>
        <v>0</v>
      </c>
      <c r="AF50">
        <f t="shared" si="28"/>
        <v>0</v>
      </c>
      <c r="AH50" s="31">
        <f t="shared" si="22"/>
        <v>14123.074627938062</v>
      </c>
    </row>
    <row r="51" spans="15:34">
      <c r="O51" s="30" t="s">
        <v>106</v>
      </c>
      <c r="P51">
        <f t="shared" ref="P51:AF51" si="29">(P33*$AK$8)*(1-$AK$14)</f>
        <v>0</v>
      </c>
      <c r="Q51">
        <f t="shared" si="29"/>
        <v>0</v>
      </c>
      <c r="R51">
        <f t="shared" si="29"/>
        <v>14.872214375541475</v>
      </c>
      <c r="S51">
        <f t="shared" si="29"/>
        <v>132.23245590876226</v>
      </c>
      <c r="T51">
        <f t="shared" si="29"/>
        <v>269.48793622537517</v>
      </c>
      <c r="U51">
        <f t="shared" si="29"/>
        <v>408.82701178483876</v>
      </c>
      <c r="V51">
        <f t="shared" si="29"/>
        <v>634.90798247574958</v>
      </c>
      <c r="W51">
        <f t="shared" si="29"/>
        <v>881.01448015596895</v>
      </c>
      <c r="X51">
        <f t="shared" si="29"/>
        <v>1059.7572154009226</v>
      </c>
      <c r="Y51">
        <f t="shared" si="29"/>
        <v>1144.6360347262869</v>
      </c>
      <c r="Z51">
        <f t="shared" si="29"/>
        <v>1125.5302806415164</v>
      </c>
      <c r="AA51">
        <f t="shared" si="29"/>
        <v>1010.7339668620219</v>
      </c>
      <c r="AB51">
        <f t="shared" si="29"/>
        <v>824.97153275476171</v>
      </c>
      <c r="AC51">
        <f t="shared" si="29"/>
        <v>605.59197955388208</v>
      </c>
      <c r="AD51">
        <f t="shared" si="29"/>
        <v>525.72647355262029</v>
      </c>
      <c r="AE51">
        <f t="shared" si="29"/>
        <v>0</v>
      </c>
      <c r="AF51">
        <f t="shared" si="29"/>
        <v>0</v>
      </c>
      <c r="AH51" s="31">
        <f t="shared" si="22"/>
        <v>8638.2895644182481</v>
      </c>
    </row>
    <row r="52" spans="15:34">
      <c r="O52" s="30" t="s">
        <v>107</v>
      </c>
      <c r="P52">
        <f t="shared" ref="P52:AF52" si="30">(P34*$AK$8)*(1-$AK$14)</f>
        <v>0</v>
      </c>
      <c r="Q52">
        <f t="shared" si="30"/>
        <v>0</v>
      </c>
      <c r="R52">
        <f t="shared" si="30"/>
        <v>0</v>
      </c>
      <c r="S52">
        <f t="shared" si="30"/>
        <v>37.979269768457591</v>
      </c>
      <c r="T52">
        <f t="shared" si="30"/>
        <v>146.68382755022705</v>
      </c>
      <c r="U52">
        <f t="shared" si="30"/>
        <v>263.16058198639382</v>
      </c>
      <c r="V52">
        <f t="shared" si="30"/>
        <v>444.13043664964556</v>
      </c>
      <c r="W52">
        <f t="shared" si="30"/>
        <v>648.10214964400711</v>
      </c>
      <c r="X52">
        <f t="shared" si="30"/>
        <v>795.20140765016981</v>
      </c>
      <c r="Y52">
        <f t="shared" si="30"/>
        <v>855.92832376365538</v>
      </c>
      <c r="Z52">
        <f t="shared" si="30"/>
        <v>817.72814081104264</v>
      </c>
      <c r="AA52">
        <f t="shared" si="30"/>
        <v>685.91495880651098</v>
      </c>
      <c r="AB52">
        <f t="shared" si="30"/>
        <v>477.15772075256285</v>
      </c>
      <c r="AC52">
        <f t="shared" si="30"/>
        <v>187.26975664423162</v>
      </c>
      <c r="AD52">
        <f t="shared" si="30"/>
        <v>0</v>
      </c>
      <c r="AE52">
        <f t="shared" si="30"/>
        <v>0</v>
      </c>
      <c r="AF52">
        <f t="shared" si="30"/>
        <v>0</v>
      </c>
      <c r="AH52" s="31">
        <f t="shared" si="22"/>
        <v>5359.2565740269038</v>
      </c>
    </row>
    <row r="53" spans="15:34">
      <c r="O53" s="30" t="s">
        <v>108</v>
      </c>
      <c r="P53">
        <f t="shared" ref="P53:AF53" si="31">(P35*$AK$8)*(1-$AK$14)</f>
        <v>0</v>
      </c>
      <c r="Q53">
        <f t="shared" si="31"/>
        <v>0</v>
      </c>
      <c r="R53">
        <f t="shared" si="31"/>
        <v>0</v>
      </c>
      <c r="S53">
        <f t="shared" si="31"/>
        <v>0</v>
      </c>
      <c r="T53">
        <f t="shared" si="31"/>
        <v>75.450300862720553</v>
      </c>
      <c r="U53">
        <f t="shared" si="31"/>
        <v>183.32085358280881</v>
      </c>
      <c r="V53">
        <f t="shared" si="31"/>
        <v>324.23541647467596</v>
      </c>
      <c r="W53">
        <f t="shared" si="31"/>
        <v>472.78022505761299</v>
      </c>
      <c r="X53">
        <f t="shared" si="31"/>
        <v>570.83449450294813</v>
      </c>
      <c r="Y53">
        <f t="shared" si="31"/>
        <v>593.39157554950441</v>
      </c>
      <c r="Z53">
        <f t="shared" si="31"/>
        <v>532.01022108591712</v>
      </c>
      <c r="AA53">
        <f t="shared" si="31"/>
        <v>394.63944947801514</v>
      </c>
      <c r="AB53">
        <f t="shared" si="31"/>
        <v>197.60600714562634</v>
      </c>
      <c r="AC53">
        <f t="shared" si="31"/>
        <v>0</v>
      </c>
      <c r="AD53">
        <f t="shared" si="31"/>
        <v>0</v>
      </c>
      <c r="AE53">
        <f t="shared" si="31"/>
        <v>0</v>
      </c>
      <c r="AF53">
        <f t="shared" si="31"/>
        <v>0</v>
      </c>
      <c r="AH53" s="31">
        <f t="shared" si="22"/>
        <v>3344.26854373983</v>
      </c>
    </row>
    <row r="54" spans="15:34">
      <c r="O54" s="30" t="s">
        <v>109</v>
      </c>
      <c r="P54">
        <f t="shared" ref="P54:AF54" si="32">(P36*$AK$8)*(1-$AK$14)</f>
        <v>0</v>
      </c>
      <c r="Q54">
        <f t="shared" si="32"/>
        <v>0</v>
      </c>
      <c r="R54">
        <f t="shared" si="32"/>
        <v>0</v>
      </c>
      <c r="S54">
        <f t="shared" si="32"/>
        <v>0</v>
      </c>
      <c r="T54">
        <f t="shared" si="32"/>
        <v>44.305031820216996</v>
      </c>
      <c r="U54">
        <f t="shared" si="32"/>
        <v>150.43641936160881</v>
      </c>
      <c r="V54">
        <f t="shared" si="32"/>
        <v>278.27091335655786</v>
      </c>
      <c r="W54">
        <f t="shared" si="32"/>
        <v>405.48270980925923</v>
      </c>
      <c r="X54">
        <f t="shared" si="32"/>
        <v>483.56596814178255</v>
      </c>
      <c r="Y54">
        <f t="shared" si="32"/>
        <v>490.37459957393003</v>
      </c>
      <c r="Z54">
        <f t="shared" si="32"/>
        <v>420.3667030514772</v>
      </c>
      <c r="AA54">
        <f t="shared" si="32"/>
        <v>283.98895529000987</v>
      </c>
      <c r="AB54">
        <f t="shared" si="32"/>
        <v>99.589501335268707</v>
      </c>
      <c r="AC54">
        <f t="shared" si="32"/>
        <v>0</v>
      </c>
      <c r="AD54">
        <f t="shared" si="32"/>
        <v>0</v>
      </c>
      <c r="AE54">
        <f t="shared" si="32"/>
        <v>0</v>
      </c>
      <c r="AF54">
        <f t="shared" si="32"/>
        <v>0</v>
      </c>
      <c r="AH54" s="31">
        <f t="shared" si="22"/>
        <v>2656.3808017401116</v>
      </c>
    </row>
    <row r="55" spans="15:34"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H55" s="29"/>
    </row>
    <row r="56" spans="15:34">
      <c r="O56" s="29" t="s">
        <v>147</v>
      </c>
      <c r="P56" s="29">
        <f>MAX(P43:P54)</f>
        <v>0</v>
      </c>
      <c r="Q56" s="29">
        <f t="shared" ref="Q56:AF56" si="33">MAX(Q43:Q54)</f>
        <v>49.321849037357154</v>
      </c>
      <c r="R56" s="29">
        <f t="shared" si="33"/>
        <v>159.63465942604435</v>
      </c>
      <c r="S56" s="29">
        <f t="shared" si="33"/>
        <v>288.81291089906961</v>
      </c>
      <c r="T56" s="29">
        <f t="shared" si="33"/>
        <v>426.16865356063869</v>
      </c>
      <c r="U56" s="29">
        <f t="shared" si="33"/>
        <v>557.19231854240081</v>
      </c>
      <c r="V56" s="29">
        <f t="shared" si="33"/>
        <v>827.82187861129216</v>
      </c>
      <c r="W56" s="29">
        <f t="shared" si="33"/>
        <v>1118.10456707967</v>
      </c>
      <c r="X56" s="29">
        <f t="shared" si="33"/>
        <v>1350.995178562639</v>
      </c>
      <c r="Y56" s="29">
        <f t="shared" si="33"/>
        <v>1498.4154349066473</v>
      </c>
      <c r="Z56" s="29">
        <f t="shared" si="33"/>
        <v>1550.9496727392561</v>
      </c>
      <c r="AA56" s="29">
        <f t="shared" si="33"/>
        <v>1520.7323787329813</v>
      </c>
      <c r="AB56" s="29">
        <f t="shared" si="33"/>
        <v>1448.4349126086433</v>
      </c>
      <c r="AC56" s="29">
        <f t="shared" si="33"/>
        <v>1467.9462828991966</v>
      </c>
      <c r="AD56" s="29">
        <f t="shared" si="33"/>
        <v>5321.9110004063477</v>
      </c>
      <c r="AE56" s="29">
        <f t="shared" si="33"/>
        <v>49.321849037357154</v>
      </c>
      <c r="AF56" s="29">
        <f t="shared" si="33"/>
        <v>0</v>
      </c>
      <c r="AH56" s="40" t="s">
        <v>151</v>
      </c>
    </row>
    <row r="57" spans="15:34">
      <c r="AH57" s="31">
        <f>AVERAGE(AH43:AH54)</f>
        <v>9096.4865930287906</v>
      </c>
    </row>
  </sheetData>
  <mergeCells count="11">
    <mergeCell ref="O1:AH1"/>
    <mergeCell ref="AM12:AN12"/>
    <mergeCell ref="AM5:AN5"/>
    <mergeCell ref="AJ1:AK1"/>
    <mergeCell ref="AM22:AN22"/>
    <mergeCell ref="O38:AH38"/>
    <mergeCell ref="AJ9:AJ10"/>
    <mergeCell ref="AK9:AK10"/>
    <mergeCell ref="AJ16:AJ17"/>
    <mergeCell ref="AK16:AK17"/>
    <mergeCell ref="O21:AH2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21C47DA6C1F4BAECD46F8ED314D74" ma:contentTypeVersion="7" ma:contentTypeDescription="Create a new document." ma:contentTypeScope="" ma:versionID="a5d981d05f0a87268751133921fb048c">
  <xsd:schema xmlns:xsd="http://www.w3.org/2001/XMLSchema" xmlns:xs="http://www.w3.org/2001/XMLSchema" xmlns:p="http://schemas.microsoft.com/office/2006/metadata/properties" xmlns:ns3="eec23add-d996-4b1a-9ac6-6207bccff6dc" targetNamespace="http://schemas.microsoft.com/office/2006/metadata/properties" ma:root="true" ma:fieldsID="7bc87a2eb93b34f4989eba94e0cc56d1" ns3:_="">
    <xsd:import namespace="eec23add-d996-4b1a-9ac6-6207bccff6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23add-d996-4b1a-9ac6-6207bccff6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36B582-D1C2-4CD9-B70C-294FE015FF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c23add-d996-4b1a-9ac6-6207bccff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3D4E47-2C46-4669-9631-747CBEEF83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6CFD48-3DB2-4B66-AA15-8B315F9334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Podatci ljetnikovca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Sičaja</dc:creator>
  <cp:lastModifiedBy>Sičaja</cp:lastModifiedBy>
  <dcterms:created xsi:type="dcterms:W3CDTF">2020-04-22T15:21:15Z</dcterms:created>
  <dcterms:modified xsi:type="dcterms:W3CDTF">2020-06-13T10:49:22Z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0x010100D5E21C47DA6C1F4BAECD46F8ED314D74</vt:lpwstr>
  </property>
</Properties>
</file>