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4" i="1"/>
  <c r="B53" i="1"/>
  <c r="B52" i="1"/>
  <c r="B51" i="1"/>
  <c r="B50" i="1"/>
  <c r="B45" i="1"/>
  <c r="B44" i="1"/>
  <c r="B43" i="1"/>
  <c r="B42" i="1"/>
  <c r="B40" i="1"/>
  <c r="B38" i="1"/>
  <c r="B37" i="1"/>
  <c r="G31" i="1"/>
  <c r="G32" i="1"/>
  <c r="G29" i="1"/>
  <c r="D29" i="1"/>
  <c r="C29" i="1"/>
  <c r="B29" i="1"/>
  <c r="D28" i="1"/>
  <c r="C28" i="1"/>
  <c r="B28" i="1"/>
  <c r="D27" i="1"/>
  <c r="C27" i="1"/>
  <c r="B27" i="1"/>
  <c r="G27" i="1"/>
  <c r="G15" i="1"/>
  <c r="G20" i="1"/>
  <c r="G21" i="1" s="1"/>
  <c r="G19" i="1"/>
  <c r="D15" i="1"/>
  <c r="C15" i="1"/>
  <c r="B15" i="1"/>
  <c r="D14" i="1"/>
  <c r="C14" i="1"/>
  <c r="B14" i="1"/>
  <c r="C13" i="1"/>
  <c r="D13" i="1"/>
  <c r="B13" i="1"/>
  <c r="D12" i="1"/>
  <c r="C12" i="1"/>
  <c r="B12" i="1"/>
  <c r="C20" i="1" l="1"/>
  <c r="B20" i="1"/>
  <c r="D19" i="1"/>
  <c r="D20" i="1"/>
  <c r="B19" i="1"/>
  <c r="C19" i="1"/>
  <c r="G22" i="1"/>
  <c r="D22" i="1" l="1"/>
  <c r="C22" i="1"/>
  <c r="B22" i="1"/>
</calcChain>
</file>

<file path=xl/sharedStrings.xml><?xml version="1.0" encoding="utf-8"?>
<sst xmlns="http://schemas.openxmlformats.org/spreadsheetml/2006/main" count="58" uniqueCount="45">
  <si>
    <t>Оптимальные партии поставки</t>
  </si>
  <si>
    <t>Оптимальные интервалы возобновления запасов</t>
  </si>
  <si>
    <t>Средние уровни текущих запасов</t>
  </si>
  <si>
    <t>Среднегодовые минимальные издержки работы</t>
  </si>
  <si>
    <t>Среднегодовые минимальные издежки работы</t>
  </si>
  <si>
    <t xml:space="preserve">Годовой объем потребления Vi </t>
  </si>
  <si>
    <t>Удельные издержки содержания Si</t>
  </si>
  <si>
    <t>Издержки размещения заказа Ki</t>
  </si>
  <si>
    <t>Расход площади на единицу продукции fi</t>
  </si>
  <si>
    <t>Полуфабрикаты i</t>
  </si>
  <si>
    <t xml:space="preserve">КаПалочка </t>
  </si>
  <si>
    <t>K</t>
  </si>
  <si>
    <t>Z</t>
  </si>
  <si>
    <t>Процентная разница</t>
  </si>
  <si>
    <t xml:space="preserve"> (снизятся)</t>
  </si>
  <si>
    <t>2) Поквартальная оплата</t>
  </si>
  <si>
    <t>Разница с расдельной</t>
  </si>
  <si>
    <t>Разница с совмещенной</t>
  </si>
  <si>
    <t>(превышение)</t>
  </si>
  <si>
    <t>Объем складских помещений f</t>
  </si>
  <si>
    <t>500 &gt; 375</t>
  </si>
  <si>
    <t>Высшая математика</t>
  </si>
  <si>
    <t>Объем складских помещений f (для ф-лы выс. мат.)</t>
  </si>
  <si>
    <t>q1</t>
  </si>
  <si>
    <t>q2</t>
  </si>
  <si>
    <t>q3</t>
  </si>
  <si>
    <t>Издержки работы системы Z</t>
  </si>
  <si>
    <t>1 - а) раздельный</t>
  </si>
  <si>
    <t>1 - б) полностью совмещенный</t>
  </si>
  <si>
    <t>3) ограничения на складские площади - по отдел.</t>
  </si>
  <si>
    <t>3) ограничения на складские площади - совмест</t>
  </si>
  <si>
    <t>Тау</t>
  </si>
  <si>
    <t>Ищем огорчащую площадь</t>
  </si>
  <si>
    <t>375 &lt; 586.2</t>
  </si>
  <si>
    <t>Z(год) который должен быть ПАТАУ</t>
  </si>
  <si>
    <t>Z(дней) который должен быть ПАТАУ</t>
  </si>
  <si>
    <t>q1 исходя из методички</t>
  </si>
  <si>
    <t>q2 исходя из методички</t>
  </si>
  <si>
    <t>q3 исходя из методички</t>
  </si>
  <si>
    <t>Z исходя из методички</t>
  </si>
  <si>
    <t>q3 cопоставляя значения и выводя формулы</t>
  </si>
  <si>
    <t>q2 cопоставляя значения и выводя формулы</t>
  </si>
  <si>
    <t>q1 cопоставляя значения и выводя формулы</t>
  </si>
  <si>
    <t>Z cопоставляя значения и выводя формулы</t>
  </si>
  <si>
    <t>В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</si>
</sst>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1" xfId="0" applyNumberFormat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2" fontId="0" fillId="0" borderId="1" xfId="0" applyNumberFormat="1" applyBorder="1"/>
    <xf numFmtId="2" fontId="0" fillId="4" borderId="1" xfId="0" applyNumberFormat="1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165" fontId="0" fillId="0" borderId="1" xfId="0" applyNumberFormat="1" applyBorder="1"/>
    <xf numFmtId="165" fontId="0" fillId="4" borderId="1" xfId="0" applyNumberForma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" fontId="0" fillId="0" borderId="1" xfId="0" applyNumberFormat="1" applyBorder="1"/>
    <xf numFmtId="1" fontId="0" fillId="2" borderId="1" xfId="0" applyNumberFormat="1" applyFill="1" applyBorder="1"/>
    <xf numFmtId="10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8" borderId="0" xfId="0" applyFont="1" applyFill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0" fontId="0" fillId="0" borderId="3" xfId="0" applyBorder="1"/>
    <xf numFmtId="1" fontId="0" fillId="4" borderId="3" xfId="0" applyNumberFormat="1" applyFill="1" applyBorder="1"/>
    <xf numFmtId="1" fontId="0" fillId="2" borderId="3" xfId="0" applyNumberFormat="1" applyFill="1" applyBorder="1"/>
    <xf numFmtId="1" fontId="0" fillId="3" borderId="3" xfId="0" applyNumberFormat="1" applyFill="1" applyBorder="1"/>
    <xf numFmtId="0" fontId="3" fillId="7" borderId="5" xfId="0" applyFont="1" applyFill="1" applyBorder="1"/>
    <xf numFmtId="0" fontId="0" fillId="5" borderId="0" xfId="0" applyFill="1" applyBorder="1"/>
    <xf numFmtId="0" fontId="0" fillId="4" borderId="3" xfId="0" applyFill="1" applyBorder="1"/>
    <xf numFmtId="0" fontId="0" fillId="2" borderId="3" xfId="0" applyFill="1" applyBorder="1"/>
    <xf numFmtId="0" fontId="0" fillId="3" borderId="3" xfId="0" applyFill="1" applyBorder="1"/>
    <xf numFmtId="0" fontId="3" fillId="7" borderId="2" xfId="0" applyFont="1" applyFill="1" applyBorder="1"/>
    <xf numFmtId="0" fontId="3" fillId="7" borderId="4" xfId="0" applyFont="1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1943100</xdr:colOff>
          <xdr:row>10</xdr:row>
          <xdr:rowOff>152400</xdr:rowOff>
        </xdr:from>
        <xdr:to>
          <xdr:col>0</xdr:col>
          <xdr:colOff>2110740</xdr:colOff>
          <xdr:row>12</xdr:row>
          <xdr:rowOff>15240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1943100</xdr:colOff>
          <xdr:row>17</xdr:row>
          <xdr:rowOff>152400</xdr:rowOff>
        </xdr:from>
        <xdr:to>
          <xdr:col>0</xdr:col>
          <xdr:colOff>2110740</xdr:colOff>
          <xdr:row>19</xdr:row>
          <xdr:rowOff>15240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3131820</xdr:colOff>
          <xdr:row>12</xdr:row>
          <xdr:rowOff>0</xdr:rowOff>
        </xdr:from>
        <xdr:to>
          <xdr:col>0</xdr:col>
          <xdr:colOff>3299460</xdr:colOff>
          <xdr:row>12</xdr:row>
          <xdr:rowOff>205740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3169920</xdr:colOff>
          <xdr:row>19</xdr:row>
          <xdr:rowOff>114300</xdr:rowOff>
        </xdr:from>
        <xdr:to>
          <xdr:col>0</xdr:col>
          <xdr:colOff>3337560</xdr:colOff>
          <xdr:row>19</xdr:row>
          <xdr:rowOff>320040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2118360</xdr:colOff>
          <xdr:row>13</xdr:row>
          <xdr:rowOff>15240</xdr:rowOff>
        </xdr:from>
        <xdr:to>
          <xdr:col>0</xdr:col>
          <xdr:colOff>2270760</xdr:colOff>
          <xdr:row>13</xdr:row>
          <xdr:rowOff>220980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2118360</xdr:colOff>
          <xdr:row>20</xdr:row>
          <xdr:rowOff>53340</xdr:rowOff>
        </xdr:from>
        <xdr:to>
          <xdr:col>0</xdr:col>
          <xdr:colOff>2270760</xdr:colOff>
          <xdr:row>20</xdr:row>
          <xdr:rowOff>259080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3078480</xdr:colOff>
          <xdr:row>14</xdr:row>
          <xdr:rowOff>60960</xdr:rowOff>
        </xdr:from>
        <xdr:to>
          <xdr:col>0</xdr:col>
          <xdr:colOff>3246120</xdr:colOff>
          <xdr:row>14</xdr:row>
          <xdr:rowOff>251460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3093720</xdr:colOff>
          <xdr:row>21</xdr:row>
          <xdr:rowOff>53340</xdr:rowOff>
        </xdr:from>
        <xdr:to>
          <xdr:col>0</xdr:col>
          <xdr:colOff>3261360</xdr:colOff>
          <xdr:row>21</xdr:row>
          <xdr:rowOff>243840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45720</xdr:colOff>
          <xdr:row>20</xdr:row>
          <xdr:rowOff>91440</xdr:rowOff>
        </xdr:from>
        <xdr:to>
          <xdr:col>5</xdr:col>
          <xdr:colOff>213360</xdr:colOff>
          <xdr:row>20</xdr:row>
          <xdr:rowOff>297180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1973580</xdr:colOff>
          <xdr:row>25</xdr:row>
          <xdr:rowOff>160020</xdr:rowOff>
        </xdr:from>
        <xdr:to>
          <xdr:col>0</xdr:col>
          <xdr:colOff>2141220</xdr:colOff>
          <xdr:row>26</xdr:row>
          <xdr:rowOff>266700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2217420</xdr:colOff>
          <xdr:row>27</xdr:row>
          <xdr:rowOff>38100</xdr:rowOff>
        </xdr:from>
        <xdr:to>
          <xdr:col>0</xdr:col>
          <xdr:colOff>2369820</xdr:colOff>
          <xdr:row>27</xdr:row>
          <xdr:rowOff>243840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3139440</xdr:colOff>
          <xdr:row>28</xdr:row>
          <xdr:rowOff>22860</xdr:rowOff>
        </xdr:from>
        <xdr:to>
          <xdr:col>0</xdr:col>
          <xdr:colOff>3307080</xdr:colOff>
          <xdr:row>28</xdr:row>
          <xdr:rowOff>213360</xdr:rowOff>
        </xdr:to>
        <xdr:sp macro="" textlink="">
          <xdr:nvSpPr>
            <xdr:cNvPr id="1039" name="Object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53340</xdr:colOff>
          <xdr:row>39</xdr:row>
          <xdr:rowOff>53340</xdr:rowOff>
        </xdr:from>
        <xdr:to>
          <xdr:col>0</xdr:col>
          <xdr:colOff>396240</xdr:colOff>
          <xdr:row>39</xdr:row>
          <xdr:rowOff>259080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</xdr:colOff>
          <xdr:row>40</xdr:row>
          <xdr:rowOff>45720</xdr:rowOff>
        </xdr:from>
        <xdr:to>
          <xdr:col>0</xdr:col>
          <xdr:colOff>274320</xdr:colOff>
          <xdr:row>40</xdr:row>
          <xdr:rowOff>251460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647903</xdr:colOff>
      <xdr:row>94</xdr:row>
      <xdr:rowOff>13854</xdr:rowOff>
    </xdr:from>
    <xdr:to>
      <xdr:col>4</xdr:col>
      <xdr:colOff>1331006</xdr:colOff>
      <xdr:row>109</xdr:row>
      <xdr:rowOff>633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903" y="18648218"/>
          <a:ext cx="8122994" cy="2687600"/>
        </a:xfrm>
        <a:prstGeom prst="rect">
          <a:avLst/>
        </a:prstGeom>
      </xdr:spPr>
    </xdr:pic>
    <xdr:clientData/>
  </xdr:twoCellAnchor>
  <xdr:twoCellAnchor editAs="oneCell">
    <xdr:from>
      <xdr:col>0</xdr:col>
      <xdr:colOff>800304</xdr:colOff>
      <xdr:row>110</xdr:row>
      <xdr:rowOff>76608</xdr:rowOff>
    </xdr:from>
    <xdr:to>
      <xdr:col>3</xdr:col>
      <xdr:colOff>959230</xdr:colOff>
      <xdr:row>145</xdr:row>
      <xdr:rowOff>163218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304" y="21520184"/>
          <a:ext cx="6066667" cy="63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683763</xdr:colOff>
      <xdr:row>84</xdr:row>
      <xdr:rowOff>31785</xdr:rowOff>
    </xdr:from>
    <xdr:to>
      <xdr:col>5</xdr:col>
      <xdr:colOff>318175</xdr:colOff>
      <xdr:row>91</xdr:row>
      <xdr:rowOff>176727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763" y="16865058"/>
          <a:ext cx="8722994" cy="1405705"/>
        </a:xfrm>
        <a:prstGeom prst="rect">
          <a:avLst/>
        </a:prstGeom>
      </xdr:spPr>
    </xdr:pic>
    <xdr:clientData/>
  </xdr:twoCellAnchor>
  <xdr:twoCellAnchor editAs="oneCell">
    <xdr:from>
      <xdr:col>3</xdr:col>
      <xdr:colOff>1449837</xdr:colOff>
      <xdr:row>110</xdr:row>
      <xdr:rowOff>13856</xdr:rowOff>
    </xdr:from>
    <xdr:to>
      <xdr:col>11</xdr:col>
      <xdr:colOff>562241</xdr:colOff>
      <xdr:row>134</xdr:row>
      <xdr:rowOff>6035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7578" y="21457432"/>
          <a:ext cx="8471557" cy="4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135</xdr:row>
      <xdr:rowOff>143436</xdr:rowOff>
    </xdr:from>
    <xdr:to>
      <xdr:col>5</xdr:col>
      <xdr:colOff>312400</xdr:colOff>
      <xdr:row>139</xdr:row>
      <xdr:rowOff>150069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40707" y="26069365"/>
          <a:ext cx="1961905" cy="7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wmf"/><Relationship Id="rId13" Type="http://schemas.openxmlformats.org/officeDocument/2006/relationships/oleObject" Target="../embeddings/oleObject7.bin"/><Relationship Id="rId18" Type="http://schemas.openxmlformats.org/officeDocument/2006/relationships/oleObject" Target="../embeddings/oleObject11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5.wmf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17" Type="http://schemas.openxmlformats.org/officeDocument/2006/relationships/oleObject" Target="../embeddings/oleObject10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9.bin"/><Relationship Id="rId20" Type="http://schemas.openxmlformats.org/officeDocument/2006/relationships/oleObject" Target="../embeddings/oleObject13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3.wmf"/><Relationship Id="rId5" Type="http://schemas.openxmlformats.org/officeDocument/2006/relationships/image" Target="../media/image1.wmf"/><Relationship Id="rId15" Type="http://schemas.openxmlformats.org/officeDocument/2006/relationships/oleObject" Target="../embeddings/oleObject8.bin"/><Relationship Id="rId23" Type="http://schemas.openxmlformats.org/officeDocument/2006/relationships/image" Target="../media/image6.wmf"/><Relationship Id="rId10" Type="http://schemas.openxmlformats.org/officeDocument/2006/relationships/oleObject" Target="../embeddings/oleObject5.bin"/><Relationship Id="rId19" Type="http://schemas.openxmlformats.org/officeDocument/2006/relationships/oleObject" Target="../embeddings/oleObject12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4" Type="http://schemas.openxmlformats.org/officeDocument/2006/relationships/image" Target="../media/image4.wmf"/><Relationship Id="rId22" Type="http://schemas.openxmlformats.org/officeDocument/2006/relationships/oleObject" Target="../embeddings/oleObject1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abSelected="1" topLeftCell="A4" zoomScale="85" zoomScaleNormal="85" workbookViewId="0">
      <selection activeCell="A3" sqref="A3"/>
    </sheetView>
  </sheetViews>
  <sheetFormatPr defaultRowHeight="14.4" x14ac:dyDescent="0.3"/>
  <cols>
    <col min="1" max="1" width="49.21875" customWidth="1"/>
    <col min="2" max="2" width="17.21875" customWidth="1"/>
    <col min="3" max="3" width="19.5546875" customWidth="1"/>
    <col min="4" max="4" width="22.33203125" customWidth="1"/>
    <col min="5" max="5" width="24.109375" customWidth="1"/>
    <col min="6" max="6" width="24.33203125" customWidth="1"/>
    <col min="7" max="7" width="21.5546875" customWidth="1"/>
    <col min="8" max="8" width="14.21875" customWidth="1"/>
    <col min="9" max="9" width="12.109375" customWidth="1"/>
  </cols>
  <sheetData>
    <row r="1" spans="1:7" x14ac:dyDescent="0.3">
      <c r="A1" s="1" t="s">
        <v>44</v>
      </c>
    </row>
    <row r="3" spans="1:7" ht="43.8" customHeight="1" x14ac:dyDescent="0.3">
      <c r="B3" s="10" t="s">
        <v>9</v>
      </c>
      <c r="C3" s="11" t="s">
        <v>5</v>
      </c>
      <c r="D3" s="11" t="s">
        <v>6</v>
      </c>
      <c r="E3" s="11" t="s">
        <v>7</v>
      </c>
      <c r="F3" s="11" t="s">
        <v>8</v>
      </c>
    </row>
    <row r="4" spans="1:7" x14ac:dyDescent="0.3">
      <c r="B4" s="8">
        <v>1</v>
      </c>
      <c r="C4" s="8">
        <v>3600</v>
      </c>
      <c r="D4" s="8">
        <v>80</v>
      </c>
      <c r="E4" s="8">
        <v>160</v>
      </c>
      <c r="F4" s="9">
        <v>1.4</v>
      </c>
    </row>
    <row r="5" spans="1:7" x14ac:dyDescent="0.3">
      <c r="B5" s="7">
        <v>2</v>
      </c>
      <c r="C5" s="7">
        <v>8100</v>
      </c>
      <c r="D5" s="7">
        <v>50</v>
      </c>
      <c r="E5" s="7">
        <v>100</v>
      </c>
      <c r="F5" s="7">
        <v>2.4</v>
      </c>
    </row>
    <row r="6" spans="1:7" x14ac:dyDescent="0.3">
      <c r="B6" s="8">
        <v>3</v>
      </c>
      <c r="C6" s="8">
        <v>10000</v>
      </c>
      <c r="D6" s="8">
        <v>60</v>
      </c>
      <c r="E6" s="8">
        <v>120</v>
      </c>
      <c r="F6" s="8">
        <v>2</v>
      </c>
    </row>
    <row r="9" spans="1:7" x14ac:dyDescent="0.3">
      <c r="A9" s="2"/>
    </row>
    <row r="10" spans="1:7" x14ac:dyDescent="0.3">
      <c r="A10" s="42" t="s">
        <v>27</v>
      </c>
      <c r="B10" s="12">
        <v>1</v>
      </c>
      <c r="C10" s="13">
        <v>2</v>
      </c>
      <c r="D10" s="14">
        <v>3</v>
      </c>
    </row>
    <row r="11" spans="1:7" x14ac:dyDescent="0.3">
      <c r="A11" s="3"/>
      <c r="B11" s="15"/>
      <c r="C11" s="15"/>
      <c r="D11" s="15"/>
    </row>
    <row r="12" spans="1:7" ht="18.600000000000001" customHeight="1" x14ac:dyDescent="0.3">
      <c r="A12" s="3" t="s">
        <v>0</v>
      </c>
      <c r="B12" s="8">
        <f xml:space="preserve"> SQRT(2 * E4*C4 / D4)</f>
        <v>120</v>
      </c>
      <c r="C12" s="5">
        <f xml:space="preserve"> SQRT(2 * E5*C5 / D5)</f>
        <v>180</v>
      </c>
      <c r="D12" s="7">
        <f xml:space="preserve"> SQRT(2 * E6 * C6 / D6)</f>
        <v>200</v>
      </c>
    </row>
    <row r="13" spans="1:7" ht="17.399999999999999" customHeight="1" x14ac:dyDescent="0.3">
      <c r="A13" s="3" t="s">
        <v>1</v>
      </c>
      <c r="B13" s="8">
        <f xml:space="preserve"> B12 / C4 * 360</f>
        <v>12</v>
      </c>
      <c r="C13" s="6">
        <f xml:space="preserve"> C12 / C5 * 360</f>
        <v>8</v>
      </c>
      <c r="D13" s="7">
        <f xml:space="preserve"> D12 / C6 * 360</f>
        <v>7.2</v>
      </c>
    </row>
    <row r="14" spans="1:7" ht="19.8" customHeight="1" x14ac:dyDescent="0.3">
      <c r="A14" s="3" t="s">
        <v>2</v>
      </c>
      <c r="B14" s="8">
        <f xml:space="preserve"> B12 / 2</f>
        <v>60</v>
      </c>
      <c r="C14" s="6">
        <f xml:space="preserve"> C12 / 2</f>
        <v>90</v>
      </c>
      <c r="D14" s="7">
        <f xml:space="preserve"> D12 / 2</f>
        <v>100</v>
      </c>
    </row>
    <row r="15" spans="1:7" ht="21" customHeight="1" x14ac:dyDescent="0.3">
      <c r="A15" s="32" t="s">
        <v>3</v>
      </c>
      <c r="B15" s="38">
        <f xml:space="preserve"> SQRT(2 * C4 * D4 * E4)</f>
        <v>9600</v>
      </c>
      <c r="C15" s="39">
        <f xml:space="preserve"> SQRT(2 * C5 * D5 * E5)</f>
        <v>9000</v>
      </c>
      <c r="D15" s="40">
        <f xml:space="preserve"> SQRT(2 * C6 * D6 * E6)</f>
        <v>12000</v>
      </c>
      <c r="F15" s="16" t="s">
        <v>12</v>
      </c>
      <c r="G15" s="3">
        <f xml:space="preserve"> B15 + C15 + D15</f>
        <v>30600</v>
      </c>
    </row>
    <row r="16" spans="1:7" x14ac:dyDescent="0.3">
      <c r="A16" s="2"/>
      <c r="B16" s="37"/>
      <c r="C16" s="37"/>
      <c r="D16" s="37"/>
    </row>
    <row r="17" spans="1:8" x14ac:dyDescent="0.3">
      <c r="A17" s="41" t="s">
        <v>28</v>
      </c>
      <c r="B17" s="12">
        <v>1</v>
      </c>
      <c r="C17" s="13">
        <v>2</v>
      </c>
      <c r="D17" s="14">
        <v>3</v>
      </c>
    </row>
    <row r="18" spans="1:8" x14ac:dyDescent="0.3">
      <c r="A18" s="2"/>
      <c r="B18" s="37"/>
      <c r="C18" s="37"/>
      <c r="D18" s="37"/>
    </row>
    <row r="19" spans="1:8" x14ac:dyDescent="0.3">
      <c r="A19" s="3" t="s">
        <v>0</v>
      </c>
      <c r="B19" s="18">
        <f xml:space="preserve"> C4 * G21</f>
        <v>94.883113327953112</v>
      </c>
      <c r="C19" s="19">
        <f>C5 * G21</f>
        <v>213.48700498789452</v>
      </c>
      <c r="D19" s="20">
        <f xml:space="preserve"> C6 * G21</f>
        <v>263.56420368875865</v>
      </c>
      <c r="F19" s="16" t="s">
        <v>10</v>
      </c>
      <c r="G19" s="17">
        <f xml:space="preserve"> ROUND((E4 + E5 + E6) / 3, 1)</f>
        <v>126.7</v>
      </c>
    </row>
    <row r="20" spans="1:8" ht="26.4" customHeight="1" x14ac:dyDescent="0.3">
      <c r="A20" s="3" t="s">
        <v>1</v>
      </c>
      <c r="B20" s="22">
        <f xml:space="preserve"> G21</f>
        <v>2.6356420368875866E-2</v>
      </c>
      <c r="C20" s="23">
        <f xml:space="preserve"> G21</f>
        <v>2.6356420368875866E-2</v>
      </c>
      <c r="D20" s="24">
        <f xml:space="preserve"> G21</f>
        <v>2.6356420368875866E-2</v>
      </c>
      <c r="F20" s="16" t="s">
        <v>11</v>
      </c>
      <c r="G20" s="15">
        <f xml:space="preserve"> G19 + 0.3 * (E4 + E5 + E6)</f>
        <v>240.7</v>
      </c>
    </row>
    <row r="21" spans="1:8" ht="20.399999999999999" customHeight="1" x14ac:dyDescent="0.3">
      <c r="A21" s="3" t="s">
        <v>2</v>
      </c>
      <c r="B21" s="8"/>
      <c r="C21" s="6"/>
      <c r="D21" s="7"/>
      <c r="F21" s="16"/>
      <c r="G21" s="21">
        <f xml:space="preserve"> SQRT(2 * G20 / (C4 * D4 + C5 * D5 + C6 * D7))</f>
        <v>2.6356420368875866E-2</v>
      </c>
    </row>
    <row r="22" spans="1:8" ht="21.6" customHeight="1" x14ac:dyDescent="0.3">
      <c r="A22" s="32" t="s">
        <v>4</v>
      </c>
      <c r="B22" s="33">
        <f xml:space="preserve"> G22</f>
        <v>24948.951881792549</v>
      </c>
      <c r="C22" s="34">
        <f xml:space="preserve"> G22</f>
        <v>24948.951881792549</v>
      </c>
      <c r="D22" s="35">
        <f xml:space="preserve"> G22</f>
        <v>24948.951881792549</v>
      </c>
      <c r="F22" s="16" t="s">
        <v>12</v>
      </c>
      <c r="G22" s="25">
        <f xml:space="preserve"> SQRT(2 * G20 * (C4 * D4 + C5 * D5 + C6 * D6))</f>
        <v>24948.951881792549</v>
      </c>
    </row>
    <row r="23" spans="1:8" ht="22.2" customHeight="1" x14ac:dyDescent="0.3">
      <c r="A23" s="2"/>
      <c r="B23" s="2"/>
      <c r="C23" s="2"/>
      <c r="D23" s="2"/>
    </row>
    <row r="24" spans="1:8" x14ac:dyDescent="0.3">
      <c r="A24" s="2"/>
      <c r="B24" s="2"/>
      <c r="C24" s="2"/>
      <c r="D24" s="2"/>
    </row>
    <row r="25" spans="1:8" x14ac:dyDescent="0.3">
      <c r="A25" s="36" t="s">
        <v>15</v>
      </c>
      <c r="B25" s="12">
        <v>1</v>
      </c>
      <c r="C25" s="13">
        <v>2</v>
      </c>
      <c r="D25" s="14">
        <v>3</v>
      </c>
    </row>
    <row r="26" spans="1:8" ht="12.6" customHeight="1" x14ac:dyDescent="0.3">
      <c r="A26" s="2"/>
      <c r="B26" s="2"/>
      <c r="C26" s="2"/>
      <c r="D26" s="2"/>
    </row>
    <row r="27" spans="1:8" ht="21.6" customHeight="1" x14ac:dyDescent="0.3">
      <c r="A27" s="3" t="s">
        <v>0</v>
      </c>
      <c r="B27" s="8">
        <f xml:space="preserve"> C4 / 4</f>
        <v>900</v>
      </c>
      <c r="C27" s="6">
        <f xml:space="preserve"> C5 / 4</f>
        <v>2025</v>
      </c>
      <c r="D27" s="7">
        <f xml:space="preserve"> C6 /4</f>
        <v>2500</v>
      </c>
      <c r="F27" s="16" t="s">
        <v>13</v>
      </c>
      <c r="G27" s="27">
        <f xml:space="preserve"> 1 - G22 / G15</f>
        <v>0.18467477510481867</v>
      </c>
      <c r="H27" s="3" t="s">
        <v>14</v>
      </c>
    </row>
    <row r="28" spans="1:8" ht="18" customHeight="1" x14ac:dyDescent="0.3">
      <c r="A28" s="3" t="s">
        <v>2</v>
      </c>
      <c r="B28" s="8">
        <f xml:space="preserve"> B27 / 2</f>
        <v>450</v>
      </c>
      <c r="C28" s="6">
        <f xml:space="preserve"> C27 / 2</f>
        <v>1012.5</v>
      </c>
      <c r="D28" s="7">
        <f xml:space="preserve"> D27 / 2</f>
        <v>1250</v>
      </c>
    </row>
    <row r="29" spans="1:8" ht="19.8" customHeight="1" x14ac:dyDescent="0.3">
      <c r="A29" s="3" t="s">
        <v>3</v>
      </c>
      <c r="B29" s="8">
        <f xml:space="preserve"> 4 * E4 + 4 * D4 / 8 * B27</f>
        <v>36640</v>
      </c>
      <c r="C29" s="6">
        <f xml:space="preserve"> 4 * E5 + 4 * D5 * 1/8 * C27</f>
        <v>51025</v>
      </c>
      <c r="D29" s="7">
        <f xml:space="preserve"> 4 * E6 + 4 * D6 * D27 / 8</f>
        <v>75480</v>
      </c>
      <c r="F29" s="16" t="s">
        <v>12</v>
      </c>
      <c r="G29" s="3">
        <f xml:space="preserve"> B29 + C29 + D29</f>
        <v>163145</v>
      </c>
    </row>
    <row r="31" spans="1:8" x14ac:dyDescent="0.3">
      <c r="F31" s="16" t="s">
        <v>16</v>
      </c>
      <c r="G31" s="17">
        <f xml:space="preserve"> G29 / G15</f>
        <v>5.3315359477124185</v>
      </c>
      <c r="H31" s="28" t="s">
        <v>18</v>
      </c>
    </row>
    <row r="32" spans="1:8" x14ac:dyDescent="0.3">
      <c r="F32" s="16" t="s">
        <v>17</v>
      </c>
      <c r="G32" s="17">
        <f xml:space="preserve"> G29 / G22</f>
        <v>6.5391524571042723</v>
      </c>
      <c r="H32" s="28" t="s">
        <v>18</v>
      </c>
    </row>
    <row r="35" spans="1:2" x14ac:dyDescent="0.3">
      <c r="A35" s="29" t="s">
        <v>29</v>
      </c>
    </row>
    <row r="37" spans="1:2" x14ac:dyDescent="0.3">
      <c r="A37" s="3" t="s">
        <v>19</v>
      </c>
      <c r="B37" s="3">
        <f xml:space="preserve"> 0.75  * (F4*B14 + F5 * C14 + F6 * D14)</f>
        <v>375</v>
      </c>
    </row>
    <row r="38" spans="1:2" x14ac:dyDescent="0.3">
      <c r="A38" s="3" t="s">
        <v>22</v>
      </c>
      <c r="B38" s="3">
        <f xml:space="preserve"> B37 / 0.75</f>
        <v>500</v>
      </c>
    </row>
    <row r="39" spans="1:2" x14ac:dyDescent="0.3">
      <c r="A39" s="3" t="s">
        <v>21</v>
      </c>
      <c r="B39" s="30" t="s">
        <v>20</v>
      </c>
    </row>
    <row r="40" spans="1:2" ht="26.4" customHeight="1" x14ac:dyDescent="0.3">
      <c r="A40" s="3"/>
      <c r="B40" s="17">
        <f xml:space="preserve"> 1/2 * (F4 * SQRT(2 * E4 * C4 / (D4 + B41 * F4)) + F5 * SQRT(2 * E5 * C5 / (D5 + B41 * F5)) + F6 * SQRT(2 * E6 * C6 / (D6 + B41 * F6)))</f>
        <v>373.92792077373178</v>
      </c>
    </row>
    <row r="41" spans="1:2" ht="21.6" customHeight="1" x14ac:dyDescent="0.3">
      <c r="A41" s="3"/>
      <c r="B41" s="17">
        <v>22</v>
      </c>
    </row>
    <row r="42" spans="1:2" ht="17.399999999999999" customHeight="1" x14ac:dyDescent="0.3">
      <c r="A42" s="3" t="s">
        <v>23</v>
      </c>
      <c r="B42" s="17">
        <f xml:space="preserve"> SQRT(2 * E4 * C4 / (D4 + F4 * B41))</f>
        <v>101.96622927890097</v>
      </c>
    </row>
    <row r="43" spans="1:2" ht="18" customHeight="1" x14ac:dyDescent="0.3">
      <c r="A43" s="3" t="s">
        <v>24</v>
      </c>
      <c r="B43" s="17">
        <f xml:space="preserve"> SQRT(2 * E5 * C5 / (D5 + F5 * B41))</f>
        <v>125.53387934662591</v>
      </c>
    </row>
    <row r="44" spans="1:2" ht="16.8" customHeight="1" x14ac:dyDescent="0.3">
      <c r="A44" s="3" t="s">
        <v>25</v>
      </c>
      <c r="B44" s="17">
        <f xml:space="preserve"> SQRT(2 * E6 * C6 / (D6 + F6 * B41))</f>
        <v>151.91090506255</v>
      </c>
    </row>
    <row r="45" spans="1:2" ht="19.2" customHeight="1" x14ac:dyDescent="0.3">
      <c r="A45" s="3" t="s">
        <v>26</v>
      </c>
      <c r="B45" s="25">
        <f xml:space="preserve"> SQRT(2 * E4 * C4 * (D4 + B41 * F4)) + SQRT(2 * E5 * C5 * (D5 + B41 * F5))   + SQRT(2 * E6* C6 * (D6 + B41 * F6))</f>
        <v>40001.475127440572</v>
      </c>
    </row>
    <row r="48" spans="1:2" x14ac:dyDescent="0.3">
      <c r="A48" s="29" t="s">
        <v>30</v>
      </c>
    </row>
    <row r="50" spans="1:2" x14ac:dyDescent="0.3">
      <c r="A50" s="3" t="s">
        <v>31</v>
      </c>
      <c r="B50" s="21">
        <f xml:space="preserve"> SQRT(2 * G20 / (D4 * C4 + D5 * C5 + D6 * C6))</f>
        <v>1.9295399753899885E-2</v>
      </c>
    </row>
    <row r="51" spans="1:2" x14ac:dyDescent="0.3">
      <c r="A51" s="3" t="s">
        <v>23</v>
      </c>
      <c r="B51" s="17">
        <f>B19</f>
        <v>94.883113327953112</v>
      </c>
    </row>
    <row r="52" spans="1:2" x14ac:dyDescent="0.3">
      <c r="A52" s="3" t="s">
        <v>24</v>
      </c>
      <c r="B52" s="17">
        <f>C19</f>
        <v>213.48700498789452</v>
      </c>
    </row>
    <row r="53" spans="1:2" x14ac:dyDescent="0.3">
      <c r="A53" s="3" t="s">
        <v>25</v>
      </c>
      <c r="B53" s="17">
        <f>D19</f>
        <v>263.56420368875865</v>
      </c>
    </row>
    <row r="54" spans="1:2" x14ac:dyDescent="0.3">
      <c r="A54" s="3" t="s">
        <v>32</v>
      </c>
      <c r="B54" s="4">
        <f xml:space="preserve"> 1/2 * (B51 * F4 + B52 * F5 + B53 * F6)</f>
        <v>586.16678900379929</v>
      </c>
    </row>
    <row r="55" spans="1:2" x14ac:dyDescent="0.3">
      <c r="A55" s="3" t="s">
        <v>21</v>
      </c>
      <c r="B55" s="30" t="s">
        <v>33</v>
      </c>
    </row>
    <row r="56" spans="1:2" x14ac:dyDescent="0.3">
      <c r="A56" s="3" t="s">
        <v>34</v>
      </c>
      <c r="B56" s="31">
        <f xml:space="preserve"> MIN(SQRT(2 * G20 / (C4 * D4 + C5 * D5 + C6 * D6)), B37 / (1/2 * (F4 * C4 + F5 * C5 + F6 *C6)))</f>
        <v>1.6861510791366906E-2</v>
      </c>
    </row>
    <row r="57" spans="1:2" x14ac:dyDescent="0.3">
      <c r="A57" s="3" t="s">
        <v>35</v>
      </c>
      <c r="B57" s="17">
        <f xml:space="preserve"> B56 * 360</f>
        <v>6.0701438848920857</v>
      </c>
    </row>
    <row r="58" spans="1:2" x14ac:dyDescent="0.3">
      <c r="A58" s="6" t="s">
        <v>36</v>
      </c>
      <c r="B58" s="19">
        <f xml:space="preserve"> B50 * C4</f>
        <v>69.463439114039588</v>
      </c>
    </row>
    <row r="59" spans="1:2" x14ac:dyDescent="0.3">
      <c r="A59" s="6" t="s">
        <v>37</v>
      </c>
      <c r="B59" s="19">
        <f xml:space="preserve"> B50 * C5</f>
        <v>156.29273800658908</v>
      </c>
    </row>
    <row r="60" spans="1:2" x14ac:dyDescent="0.3">
      <c r="A60" s="6" t="s">
        <v>38</v>
      </c>
      <c r="B60" s="19">
        <f xml:space="preserve"> B50 * C6</f>
        <v>192.95399753899883</v>
      </c>
    </row>
    <row r="61" spans="1:2" x14ac:dyDescent="0.3">
      <c r="A61" s="3" t="s">
        <v>42</v>
      </c>
      <c r="B61" s="17">
        <f xml:space="preserve"> B56 * C4</f>
        <v>60.701438848920859</v>
      </c>
    </row>
    <row r="62" spans="1:2" x14ac:dyDescent="0.3">
      <c r="A62" s="3" t="s">
        <v>41</v>
      </c>
      <c r="B62" s="17">
        <f xml:space="preserve"> B56 * C5</f>
        <v>136.57823741007195</v>
      </c>
    </row>
    <row r="63" spans="1:2" x14ac:dyDescent="0.3">
      <c r="A63" s="3" t="s">
        <v>40</v>
      </c>
      <c r="B63" s="17">
        <f xml:space="preserve"> B56 * C6</f>
        <v>168.61510791366905</v>
      </c>
    </row>
    <row r="64" spans="1:2" x14ac:dyDescent="0.3">
      <c r="A64" s="6" t="s">
        <v>39</v>
      </c>
      <c r="B64" s="26">
        <f xml:space="preserve"> G20 / B50 + B50 / 2 * (C4 * D4 + C5 * D5 + C6 * D6)</f>
        <v>24948.951881792549</v>
      </c>
    </row>
    <row r="65" spans="1:2" x14ac:dyDescent="0.3">
      <c r="A65" s="43" t="s">
        <v>43</v>
      </c>
      <c r="B65" s="25">
        <f xml:space="preserve"> G20 / B56 + B56 / 2 * (C4 * D4 + C5 * D5 + C6 * D6)</f>
        <v>25176.081393285371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0</xdr:col>
                <xdr:colOff>1943100</xdr:colOff>
                <xdr:row>10</xdr:row>
                <xdr:rowOff>152400</xdr:rowOff>
              </from>
              <to>
                <xdr:col>0</xdr:col>
                <xdr:colOff>2110740</xdr:colOff>
                <xdr:row>12</xdr:row>
                <xdr:rowOff>15240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0</xdr:col>
                <xdr:colOff>1943100</xdr:colOff>
                <xdr:row>17</xdr:row>
                <xdr:rowOff>152400</xdr:rowOff>
              </from>
              <to>
                <xdr:col>0</xdr:col>
                <xdr:colOff>2110740</xdr:colOff>
                <xdr:row>19</xdr:row>
                <xdr:rowOff>15240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8" r:id="rId7">
          <objectPr defaultSize="0" autoPict="0" r:id="rId8">
            <anchor moveWithCells="1" sizeWithCells="1">
              <from>
                <xdr:col>0</xdr:col>
                <xdr:colOff>3131820</xdr:colOff>
                <xdr:row>12</xdr:row>
                <xdr:rowOff>0</xdr:rowOff>
              </from>
              <to>
                <xdr:col>0</xdr:col>
                <xdr:colOff>3299460</xdr:colOff>
                <xdr:row>12</xdr:row>
                <xdr:rowOff>205740</xdr:rowOff>
              </to>
            </anchor>
          </objectPr>
        </oleObject>
      </mc:Choice>
      <mc:Fallback>
        <oleObject progId="Equation.3" shapeId="1028" r:id="rId7"/>
      </mc:Fallback>
    </mc:AlternateContent>
    <mc:AlternateContent xmlns:mc="http://schemas.openxmlformats.org/markup-compatibility/2006">
      <mc:Choice Requires="x14">
        <oleObject progId="Equation.3" shapeId="1029" r:id="rId9">
          <objectPr defaultSize="0" autoPict="0" r:id="rId8">
            <anchor moveWithCells="1" sizeWithCells="1">
              <from>
                <xdr:col>0</xdr:col>
                <xdr:colOff>3169920</xdr:colOff>
                <xdr:row>19</xdr:row>
                <xdr:rowOff>114300</xdr:rowOff>
              </from>
              <to>
                <xdr:col>0</xdr:col>
                <xdr:colOff>3337560</xdr:colOff>
                <xdr:row>19</xdr:row>
                <xdr:rowOff>320040</xdr:rowOff>
              </to>
            </anchor>
          </objectPr>
        </oleObject>
      </mc:Choice>
      <mc:Fallback>
        <oleObject progId="Equation.3" shapeId="1029" r:id="rId9"/>
      </mc:Fallback>
    </mc:AlternateContent>
    <mc:AlternateContent xmlns:mc="http://schemas.openxmlformats.org/markup-compatibility/2006">
      <mc:Choice Requires="x14">
        <oleObject progId="Equation.3" shapeId="1030" r:id="rId10">
          <objectPr defaultSize="0" autoPict="0" r:id="rId11">
            <anchor moveWithCells="1" sizeWithCells="1">
              <from>
                <xdr:col>0</xdr:col>
                <xdr:colOff>2118360</xdr:colOff>
                <xdr:row>13</xdr:row>
                <xdr:rowOff>15240</xdr:rowOff>
              </from>
              <to>
                <xdr:col>0</xdr:col>
                <xdr:colOff>2270760</xdr:colOff>
                <xdr:row>13</xdr:row>
                <xdr:rowOff>220980</xdr:rowOff>
              </to>
            </anchor>
          </objectPr>
        </oleObject>
      </mc:Choice>
      <mc:Fallback>
        <oleObject progId="Equation.3" shapeId="1030" r:id="rId10"/>
      </mc:Fallback>
    </mc:AlternateContent>
    <mc:AlternateContent xmlns:mc="http://schemas.openxmlformats.org/markup-compatibility/2006">
      <mc:Choice Requires="x14">
        <oleObject progId="Equation.3" shapeId="1031" r:id="rId12">
          <objectPr defaultSize="0" autoPict="0" r:id="rId11">
            <anchor moveWithCells="1" sizeWithCells="1">
              <from>
                <xdr:col>0</xdr:col>
                <xdr:colOff>2118360</xdr:colOff>
                <xdr:row>20</xdr:row>
                <xdr:rowOff>53340</xdr:rowOff>
              </from>
              <to>
                <xdr:col>0</xdr:col>
                <xdr:colOff>2270760</xdr:colOff>
                <xdr:row>20</xdr:row>
                <xdr:rowOff>259080</xdr:rowOff>
              </to>
            </anchor>
          </objectPr>
        </oleObject>
      </mc:Choice>
      <mc:Fallback>
        <oleObject progId="Equation.3" shapeId="1031" r:id="rId12"/>
      </mc:Fallback>
    </mc:AlternateContent>
    <mc:AlternateContent xmlns:mc="http://schemas.openxmlformats.org/markup-compatibility/2006">
      <mc:Choice Requires="x14">
        <oleObject progId="Equation.3" shapeId="1032" r:id="rId13">
          <objectPr defaultSize="0" autoPict="0" r:id="rId14">
            <anchor moveWithCells="1" sizeWithCells="1">
              <from>
                <xdr:col>0</xdr:col>
                <xdr:colOff>3078480</xdr:colOff>
                <xdr:row>14</xdr:row>
                <xdr:rowOff>60960</xdr:rowOff>
              </from>
              <to>
                <xdr:col>0</xdr:col>
                <xdr:colOff>3246120</xdr:colOff>
                <xdr:row>14</xdr:row>
                <xdr:rowOff>251460</xdr:rowOff>
              </to>
            </anchor>
          </objectPr>
        </oleObject>
      </mc:Choice>
      <mc:Fallback>
        <oleObject progId="Equation.3" shapeId="1032" r:id="rId13"/>
      </mc:Fallback>
    </mc:AlternateContent>
    <mc:AlternateContent xmlns:mc="http://schemas.openxmlformats.org/markup-compatibility/2006">
      <mc:Choice Requires="x14">
        <oleObject progId="Equation.3" shapeId="1033" r:id="rId15">
          <objectPr defaultSize="0" autoPict="0" r:id="rId14">
            <anchor moveWithCells="1" sizeWithCells="1">
              <from>
                <xdr:col>0</xdr:col>
                <xdr:colOff>3093720</xdr:colOff>
                <xdr:row>21</xdr:row>
                <xdr:rowOff>53340</xdr:rowOff>
              </from>
              <to>
                <xdr:col>0</xdr:col>
                <xdr:colOff>3261360</xdr:colOff>
                <xdr:row>21</xdr:row>
                <xdr:rowOff>243840</xdr:rowOff>
              </to>
            </anchor>
          </objectPr>
        </oleObject>
      </mc:Choice>
      <mc:Fallback>
        <oleObject progId="Equation.3" shapeId="1033" r:id="rId15"/>
      </mc:Fallback>
    </mc:AlternateContent>
    <mc:AlternateContent xmlns:mc="http://schemas.openxmlformats.org/markup-compatibility/2006">
      <mc:Choice Requires="x14">
        <oleObject progId="Equation.3" shapeId="1036" r:id="rId16">
          <objectPr defaultSize="0" autoPict="0" r:id="rId8">
            <anchor moveWithCells="1" sizeWithCells="1">
              <from>
                <xdr:col>5</xdr:col>
                <xdr:colOff>45720</xdr:colOff>
                <xdr:row>20</xdr:row>
                <xdr:rowOff>91440</xdr:rowOff>
              </from>
              <to>
                <xdr:col>5</xdr:col>
                <xdr:colOff>213360</xdr:colOff>
                <xdr:row>20</xdr:row>
                <xdr:rowOff>297180</xdr:rowOff>
              </to>
            </anchor>
          </objectPr>
        </oleObject>
      </mc:Choice>
      <mc:Fallback>
        <oleObject progId="Equation.3" shapeId="1036" r:id="rId16"/>
      </mc:Fallback>
    </mc:AlternateContent>
    <mc:AlternateContent xmlns:mc="http://schemas.openxmlformats.org/markup-compatibility/2006">
      <mc:Choice Requires="x14">
        <oleObject progId="Equation.3" shapeId="1037" r:id="rId17">
          <objectPr defaultSize="0" autoPict="0" r:id="rId5">
            <anchor moveWithCells="1" sizeWithCells="1">
              <from>
                <xdr:col>0</xdr:col>
                <xdr:colOff>1973580</xdr:colOff>
                <xdr:row>25</xdr:row>
                <xdr:rowOff>160020</xdr:rowOff>
              </from>
              <to>
                <xdr:col>0</xdr:col>
                <xdr:colOff>2141220</xdr:colOff>
                <xdr:row>26</xdr:row>
                <xdr:rowOff>266700</xdr:rowOff>
              </to>
            </anchor>
          </objectPr>
        </oleObject>
      </mc:Choice>
      <mc:Fallback>
        <oleObject progId="Equation.3" shapeId="1037" r:id="rId17"/>
      </mc:Fallback>
    </mc:AlternateContent>
    <mc:AlternateContent xmlns:mc="http://schemas.openxmlformats.org/markup-compatibility/2006">
      <mc:Choice Requires="x14">
        <oleObject progId="Equation.3" shapeId="1038" r:id="rId18">
          <objectPr defaultSize="0" autoPict="0" r:id="rId11">
            <anchor moveWithCells="1" sizeWithCells="1">
              <from>
                <xdr:col>0</xdr:col>
                <xdr:colOff>2217420</xdr:colOff>
                <xdr:row>27</xdr:row>
                <xdr:rowOff>38100</xdr:rowOff>
              </from>
              <to>
                <xdr:col>0</xdr:col>
                <xdr:colOff>2369820</xdr:colOff>
                <xdr:row>27</xdr:row>
                <xdr:rowOff>243840</xdr:rowOff>
              </to>
            </anchor>
          </objectPr>
        </oleObject>
      </mc:Choice>
      <mc:Fallback>
        <oleObject progId="Equation.3" shapeId="1038" r:id="rId18"/>
      </mc:Fallback>
    </mc:AlternateContent>
    <mc:AlternateContent xmlns:mc="http://schemas.openxmlformats.org/markup-compatibility/2006">
      <mc:Choice Requires="x14">
        <oleObject progId="Equation.3" shapeId="1039" r:id="rId19">
          <objectPr defaultSize="0" autoPict="0" r:id="rId14">
            <anchor moveWithCells="1" sizeWithCells="1">
              <from>
                <xdr:col>0</xdr:col>
                <xdr:colOff>3139440</xdr:colOff>
                <xdr:row>28</xdr:row>
                <xdr:rowOff>22860</xdr:rowOff>
              </from>
              <to>
                <xdr:col>0</xdr:col>
                <xdr:colOff>3307080</xdr:colOff>
                <xdr:row>28</xdr:row>
                <xdr:rowOff>213360</xdr:rowOff>
              </to>
            </anchor>
          </objectPr>
        </oleObject>
      </mc:Choice>
      <mc:Fallback>
        <oleObject progId="Equation.3" shapeId="1039" r:id="rId19"/>
      </mc:Fallback>
    </mc:AlternateContent>
    <mc:AlternateContent xmlns:mc="http://schemas.openxmlformats.org/markup-compatibility/2006">
      <mc:Choice Requires="x14">
        <oleObject progId="Equation.3" shapeId="1040" r:id="rId20">
          <objectPr defaultSize="0" autoPict="0" r:id="rId21">
            <anchor moveWithCells="1" sizeWithCells="1">
              <from>
                <xdr:col>0</xdr:col>
                <xdr:colOff>53340</xdr:colOff>
                <xdr:row>39</xdr:row>
                <xdr:rowOff>53340</xdr:rowOff>
              </from>
              <to>
                <xdr:col>0</xdr:col>
                <xdr:colOff>396240</xdr:colOff>
                <xdr:row>39</xdr:row>
                <xdr:rowOff>259080</xdr:rowOff>
              </to>
            </anchor>
          </objectPr>
        </oleObject>
      </mc:Choice>
      <mc:Fallback>
        <oleObject progId="Equation.3" shapeId="1040" r:id="rId20"/>
      </mc:Fallback>
    </mc:AlternateContent>
    <mc:AlternateContent xmlns:mc="http://schemas.openxmlformats.org/markup-compatibility/2006">
      <mc:Choice Requires="x14">
        <oleObject progId="Equation.3" shapeId="1043" r:id="rId22">
          <objectPr defaultSize="0" autoPict="0" r:id="rId23">
            <anchor moveWithCells="1" sizeWithCells="1">
              <from>
                <xdr:col>0</xdr:col>
                <xdr:colOff>106680</xdr:colOff>
                <xdr:row>40</xdr:row>
                <xdr:rowOff>45720</xdr:rowOff>
              </from>
              <to>
                <xdr:col>0</xdr:col>
                <xdr:colOff>274320</xdr:colOff>
                <xdr:row>40</xdr:row>
                <xdr:rowOff>251460</xdr:rowOff>
              </to>
            </anchor>
          </objectPr>
        </oleObject>
      </mc:Choice>
      <mc:Fallback>
        <oleObject progId="Equation.3" shapeId="1043" r:id="rId2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2020-04-22T09:25:16Z</dcterms:modified>
</cp:coreProperties>
</file>