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drawings/drawing27.xml" ContentType="application/vnd.openxmlformats-officedocument.drawing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drawings/drawing29.xml" ContentType="application/vnd.openxmlformats-officedocument.drawing+xml"/>
  <Override PartName="/xl/charts/chart28.xml" ContentType="application/vnd.openxmlformats-officedocument.drawingml.chart+xml"/>
  <Override PartName="/xl/drawings/drawing30.xml" ContentType="application/vnd.openxmlformats-officedocument.drawing+xml"/>
  <Override PartName="/xl/charts/chart29.xml" ContentType="application/vnd.openxmlformats-officedocument.drawingml.chart+xml"/>
  <Override PartName="/xl/drawings/drawing31.xml" ContentType="application/vnd.openxmlformats-officedocument.drawing+xml"/>
  <Override PartName="/xl/charts/chart30.xml" ContentType="application/vnd.openxmlformats-officedocument.drawingml.chart+xml"/>
  <Override PartName="/xl/drawings/drawing32.xml" ContentType="application/vnd.openxmlformats-officedocument.drawing+xml"/>
  <Override PartName="/xl/charts/chart31.xml" ContentType="application/vnd.openxmlformats-officedocument.drawingml.chart+xml"/>
  <Override PartName="/xl/drawings/drawing33.xml" ContentType="application/vnd.openxmlformats-officedocument.drawing+xml"/>
  <Override PartName="/xl/charts/chart32.xml" ContentType="application/vnd.openxmlformats-officedocument.drawingml.chart+xml"/>
  <Override PartName="/xl/drawings/drawing34.xml" ContentType="application/vnd.openxmlformats-officedocument.drawing+xml"/>
  <Override PartName="/xl/charts/chart33.xml" ContentType="application/vnd.openxmlformats-officedocument.drawingml.chart+xml"/>
  <Override PartName="/xl/drawings/drawing35.xml" ContentType="application/vnd.openxmlformats-officedocument.drawing+xml"/>
  <Override PartName="/xl/charts/chart34.xml" ContentType="application/vnd.openxmlformats-officedocument.drawingml.chart+xml"/>
  <Override PartName="/xl/drawings/drawing36.xml" ContentType="application/vnd.openxmlformats-officedocument.drawing+xml"/>
  <Override PartName="/xl/charts/chart35.xml" ContentType="application/vnd.openxmlformats-officedocument.drawingml.chart+xml"/>
  <Override PartName="/xl/drawings/drawing37.xml" ContentType="application/vnd.openxmlformats-officedocument.drawing+xml"/>
  <Override PartName="/xl/charts/chart36.xml" ContentType="application/vnd.openxmlformats-officedocument.drawingml.chart+xml"/>
  <Override PartName="/xl/drawings/drawing38.xml" ContentType="application/vnd.openxmlformats-officedocument.drawing+xml"/>
  <Override PartName="/xl/charts/chart37.xml" ContentType="application/vnd.openxmlformats-officedocument.drawingml.chart+xml"/>
  <Override PartName="/xl/drawings/drawing39.xml" ContentType="application/vnd.openxmlformats-officedocument.drawing+xml"/>
  <Override PartName="/xl/charts/chart38.xml" ContentType="application/vnd.openxmlformats-officedocument.drawingml.chart+xml"/>
  <Override PartName="/xl/drawings/drawing40.xml" ContentType="application/vnd.openxmlformats-officedocument.drawing+xml"/>
  <Override PartName="/xl/charts/chart39.xml" ContentType="application/vnd.openxmlformats-officedocument.drawingml.chart+xml"/>
  <Override PartName="/xl/drawings/drawing41.xml" ContentType="application/vnd.openxmlformats-officedocument.drawing+xml"/>
  <Override PartName="/xl/charts/chart40.xml" ContentType="application/vnd.openxmlformats-officedocument.drawingml.chart+xml"/>
  <Override PartName="/xl/drawings/drawing42.xml" ContentType="application/vnd.openxmlformats-officedocument.drawing+xml"/>
  <Override PartName="/xl/charts/chart41.xml" ContentType="application/vnd.openxmlformats-officedocument.drawingml.chart+xml"/>
  <Override PartName="/xl/drawings/drawing43.xml" ContentType="application/vnd.openxmlformats-officedocument.drawing+xml"/>
  <Override PartName="/xl/charts/chart42.xml" ContentType="application/vnd.openxmlformats-officedocument.drawingml.chart+xml"/>
  <Override PartName="/xl/drawings/drawing44.xml" ContentType="application/vnd.openxmlformats-officedocument.drawing+xml"/>
  <Override PartName="/xl/charts/chart43.xml" ContentType="application/vnd.openxmlformats-officedocument.drawingml.chart+xml"/>
  <Override PartName="/xl/drawings/drawing45.xml" ContentType="application/vnd.openxmlformats-officedocument.drawing+xml"/>
  <Override PartName="/xl/charts/chart44.xml" ContentType="application/vnd.openxmlformats-officedocument.drawingml.chart+xml"/>
  <Override PartName="/xl/drawings/drawing46.xml" ContentType="application/vnd.openxmlformats-officedocument.drawing+xml"/>
  <Override PartName="/xl/charts/chart45.xml" ContentType="application/vnd.openxmlformats-officedocument.drawingml.chart+xml"/>
  <Override PartName="/xl/drawings/drawing47.xml" ContentType="application/vnd.openxmlformats-officedocument.drawing+xml"/>
  <Override PartName="/xl/charts/chart46.xml" ContentType="application/vnd.openxmlformats-officedocument.drawingml.chart+xml"/>
  <Override PartName="/xl/drawings/drawing48.xml" ContentType="application/vnd.openxmlformats-officedocument.drawing+xml"/>
  <Override PartName="/xl/charts/chart47.xml" ContentType="application/vnd.openxmlformats-officedocument.drawingml.chart+xml"/>
  <Override PartName="/xl/drawings/drawing49.xml" ContentType="application/vnd.openxmlformats-officedocument.drawing+xml"/>
  <Override PartName="/xl/charts/chart48.xml" ContentType="application/vnd.openxmlformats-officedocument.drawingml.chart+xml"/>
  <Override PartName="/xl/drawings/drawing50.xml" ContentType="application/vnd.openxmlformats-officedocument.drawing+xml"/>
  <Override PartName="/xl/charts/chart49.xml" ContentType="application/vnd.openxmlformats-officedocument.drawingml.chart+xml"/>
  <Override PartName="/xl/drawings/drawing51.xml" ContentType="application/vnd.openxmlformats-officedocument.drawing+xml"/>
  <Override PartName="/xl/charts/chart50.xml" ContentType="application/vnd.openxmlformats-officedocument.drawingml.chart+xml"/>
  <Override PartName="/xl/drawings/drawing52.xml" ContentType="application/vnd.openxmlformats-officedocument.drawing+xml"/>
  <Override PartName="/xl/charts/chart5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 G\Documents\DOCENCIA Y OTRAS\ROSANA ROLDAN - PLANILLAS DE ANTROPOMETRÍAS\MERCADO LIBRE - 2025\"/>
    </mc:Choice>
  </mc:AlternateContent>
  <bookViews>
    <workbookView xWindow="0" yWindow="0" windowWidth="20490" windowHeight="7455" tabRatio="822"/>
  </bookViews>
  <sheets>
    <sheet name="PLANILLA DE CARGA" sheetId="42" r:id="rId1"/>
    <sheet name="INF 1º" sheetId="9" r:id="rId2"/>
    <sheet name="INF 2º" sheetId="63" r:id="rId3"/>
    <sheet name="INF 3º" sheetId="64" r:id="rId4"/>
    <sheet name="INF 4º" sheetId="65" r:id="rId5"/>
    <sheet name="INF 5º" sheetId="66" r:id="rId6"/>
    <sheet name="INF 6º" sheetId="67" r:id="rId7"/>
    <sheet name="INF 7º" sheetId="68" r:id="rId8"/>
    <sheet name="INF 8º" sheetId="69" r:id="rId9"/>
    <sheet name="INF 9º" sheetId="70" r:id="rId10"/>
    <sheet name="INF 10º" sheetId="71" r:id="rId11"/>
    <sheet name="INF 11º" sheetId="73" r:id="rId12"/>
    <sheet name="INF 12º" sheetId="74" r:id="rId13"/>
    <sheet name="INF 13º" sheetId="75" r:id="rId14"/>
    <sheet name="INF 14º" sheetId="76" r:id="rId15"/>
    <sheet name="INF 15º" sheetId="77" r:id="rId16"/>
    <sheet name="INF 16º" sheetId="78" r:id="rId17"/>
    <sheet name="INF 17º" sheetId="79" r:id="rId18"/>
    <sheet name="INF 18º" sheetId="80" r:id="rId19"/>
    <sheet name="INF 19º" sheetId="81" r:id="rId20"/>
    <sheet name="INF 20º" sheetId="82" r:id="rId21"/>
    <sheet name="INF 21º" sheetId="83" r:id="rId22"/>
    <sheet name="INF 22º" sheetId="84" r:id="rId23"/>
    <sheet name="INF 23º" sheetId="85" r:id="rId24"/>
    <sheet name="INF 24º" sheetId="86" r:id="rId25"/>
    <sheet name="INF 25º" sheetId="87" r:id="rId26"/>
    <sheet name="INF 26º" sheetId="88" r:id="rId27"/>
    <sheet name="INF 27º" sheetId="89" r:id="rId28"/>
    <sheet name="INF 28º" sheetId="90" r:id="rId29"/>
    <sheet name="INF 29º" sheetId="91" r:id="rId30"/>
    <sheet name="INF 30º" sheetId="92" r:id="rId31"/>
    <sheet name="INF 31º" sheetId="93" r:id="rId32"/>
    <sheet name="INF 32º" sheetId="94" r:id="rId33"/>
    <sheet name="INF 33º" sheetId="95" r:id="rId34"/>
    <sheet name="INF 34º" sheetId="96" r:id="rId35"/>
    <sheet name="INF 35º" sheetId="97" r:id="rId36"/>
    <sheet name="INF 36º" sheetId="98" r:id="rId37"/>
    <sheet name="INF 37º" sheetId="99" r:id="rId38"/>
    <sheet name="INF 38º" sheetId="100" r:id="rId39"/>
    <sheet name="INF 39º" sheetId="101" r:id="rId40"/>
    <sheet name="INF 40º" sheetId="102" r:id="rId41"/>
    <sheet name="INF 41º" sheetId="103" r:id="rId42"/>
    <sheet name="INF 42º" sheetId="104" r:id="rId43"/>
    <sheet name="INF 43º" sheetId="105" r:id="rId44"/>
    <sheet name="INF 44º" sheetId="106" r:id="rId45"/>
    <sheet name="INF 45º" sheetId="107" r:id="rId46"/>
    <sheet name="INF 46º" sheetId="108" r:id="rId47"/>
    <sheet name="INF 47º" sheetId="109" r:id="rId48"/>
    <sheet name="INF 48º" sheetId="110" r:id="rId49"/>
    <sheet name="INF 49º" sheetId="111" r:id="rId50"/>
    <sheet name="INF 50º" sheetId="112" r:id="rId51"/>
    <sheet name="ESTADÍSTICA" sheetId="40" r:id="rId52"/>
    <sheet name="NO TOCAR" sheetId="11" r:id="rId53"/>
  </sheets>
  <externalReferences>
    <externalReference r:id="rId5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8" i="42" l="1"/>
  <c r="AZ8" i="42"/>
  <c r="I11" i="112"/>
  <c r="I11" i="111"/>
  <c r="I11" i="110"/>
  <c r="I11" i="109"/>
  <c r="I11" i="108"/>
  <c r="I11" i="107"/>
  <c r="I11" i="106"/>
  <c r="I11" i="105"/>
  <c r="I11" i="104"/>
  <c r="I11" i="103"/>
  <c r="I11" i="102"/>
  <c r="I11" i="101"/>
  <c r="I11" i="100"/>
  <c r="I11" i="99"/>
  <c r="I11" i="98"/>
  <c r="I11" i="97"/>
  <c r="I11" i="96"/>
  <c r="I11" i="95"/>
  <c r="I11" i="94"/>
  <c r="I11" i="93"/>
  <c r="I11" i="92" l="1"/>
  <c r="I11" i="91"/>
  <c r="I11" i="90"/>
  <c r="I11" i="89"/>
  <c r="I11" i="88"/>
  <c r="I11" i="87"/>
  <c r="I11" i="86"/>
  <c r="I11" i="85"/>
  <c r="I11" i="84"/>
  <c r="I11" i="83"/>
  <c r="I11" i="82"/>
  <c r="I11" i="81"/>
  <c r="I11" i="80"/>
  <c r="I11" i="79"/>
  <c r="I11" i="78"/>
  <c r="I11" i="77"/>
  <c r="I11" i="76"/>
  <c r="I11" i="75"/>
  <c r="I11" i="74"/>
  <c r="I11" i="73"/>
  <c r="I11" i="71" l="1"/>
  <c r="I11" i="70"/>
  <c r="I11" i="69"/>
  <c r="I11" i="68"/>
  <c r="I11" i="67"/>
  <c r="I11" i="66"/>
  <c r="I11" i="65"/>
  <c r="I11" i="64"/>
  <c r="I11" i="63"/>
  <c r="BA24" i="11" l="1"/>
  <c r="I20" i="112" s="1"/>
  <c r="H63" i="112" s="1"/>
  <c r="AZ24" i="11"/>
  <c r="I20" i="111" s="1"/>
  <c r="H63" i="111" s="1"/>
  <c r="AY24" i="11"/>
  <c r="I20" i="110" s="1"/>
  <c r="H63" i="110" s="1"/>
  <c r="AX24" i="11"/>
  <c r="I20" i="109" s="1"/>
  <c r="H63" i="109" s="1"/>
  <c r="AW24" i="11"/>
  <c r="I20" i="108" s="1"/>
  <c r="H63" i="108" s="1"/>
  <c r="AV24" i="11"/>
  <c r="I20" i="107" s="1"/>
  <c r="H63" i="107" s="1"/>
  <c r="AU24" i="11"/>
  <c r="I20" i="106" s="1"/>
  <c r="H63" i="106" s="1"/>
  <c r="AT24" i="11"/>
  <c r="I20" i="105" s="1"/>
  <c r="H63" i="105" s="1"/>
  <c r="AS24" i="11"/>
  <c r="I20" i="104" s="1"/>
  <c r="H63" i="104" s="1"/>
  <c r="AR24" i="11"/>
  <c r="I20" i="103" s="1"/>
  <c r="H63" i="103" s="1"/>
  <c r="AQ24" i="11"/>
  <c r="I20" i="102" s="1"/>
  <c r="H63" i="102" s="1"/>
  <c r="AP24" i="11"/>
  <c r="I20" i="101" s="1"/>
  <c r="H63" i="101" s="1"/>
  <c r="AO24" i="11"/>
  <c r="I20" i="100" s="1"/>
  <c r="H63" i="100" s="1"/>
  <c r="AN24" i="11"/>
  <c r="I20" i="99" s="1"/>
  <c r="H63" i="99" s="1"/>
  <c r="AM24" i="11"/>
  <c r="I20" i="98" s="1"/>
  <c r="H63" i="98" s="1"/>
  <c r="AL24" i="11"/>
  <c r="I20" i="97" s="1"/>
  <c r="H63" i="97" s="1"/>
  <c r="AK24" i="11"/>
  <c r="I20" i="96" s="1"/>
  <c r="H63" i="96" s="1"/>
  <c r="AJ24" i="11"/>
  <c r="I20" i="95" s="1"/>
  <c r="H63" i="95" s="1"/>
  <c r="AI24" i="11"/>
  <c r="I20" i="94" s="1"/>
  <c r="H63" i="94" s="1"/>
  <c r="AH24" i="11"/>
  <c r="I20" i="93" s="1"/>
  <c r="H63" i="93" s="1"/>
  <c r="AG24" i="11"/>
  <c r="I20" i="92" s="1"/>
  <c r="H63" i="92" s="1"/>
  <c r="AF24" i="11"/>
  <c r="I20" i="91" s="1"/>
  <c r="H63" i="91" s="1"/>
  <c r="AE24" i="11"/>
  <c r="I20" i="90" s="1"/>
  <c r="H63" i="90" s="1"/>
  <c r="AD24" i="11"/>
  <c r="I20" i="89" s="1"/>
  <c r="H63" i="89" s="1"/>
  <c r="AC24" i="11"/>
  <c r="I20" i="88" s="1"/>
  <c r="H63" i="88" s="1"/>
  <c r="AB24" i="11"/>
  <c r="I20" i="87" s="1"/>
  <c r="H63" i="87" s="1"/>
  <c r="AA24" i="11"/>
  <c r="I20" i="86" s="1"/>
  <c r="H63" i="86" s="1"/>
  <c r="Z24" i="11"/>
  <c r="I20" i="85" s="1"/>
  <c r="H63" i="85" s="1"/>
  <c r="Y24" i="11"/>
  <c r="I20" i="84" s="1"/>
  <c r="H63" i="84" s="1"/>
  <c r="X24" i="11"/>
  <c r="I20" i="83" s="1"/>
  <c r="H63" i="83" s="1"/>
  <c r="W24" i="11"/>
  <c r="I20" i="82" s="1"/>
  <c r="H63" i="82" s="1"/>
  <c r="V24" i="11"/>
  <c r="I20" i="81" s="1"/>
  <c r="H63" i="81" s="1"/>
  <c r="U24" i="11"/>
  <c r="I20" i="80" s="1"/>
  <c r="H63" i="80" s="1"/>
  <c r="T24" i="11"/>
  <c r="I20" i="79" s="1"/>
  <c r="H63" i="79" s="1"/>
  <c r="S24" i="11"/>
  <c r="I20" i="78" s="1"/>
  <c r="H63" i="78" s="1"/>
  <c r="R24" i="11"/>
  <c r="I20" i="77" s="1"/>
  <c r="H63" i="77" s="1"/>
  <c r="Q24" i="11"/>
  <c r="I20" i="76" s="1"/>
  <c r="H63" i="76" s="1"/>
  <c r="P24" i="11"/>
  <c r="I20" i="75" s="1"/>
  <c r="H63" i="75" s="1"/>
  <c r="O24" i="11"/>
  <c r="I20" i="74" s="1"/>
  <c r="H63" i="74" s="1"/>
  <c r="N24" i="11"/>
  <c r="I20" i="73" s="1"/>
  <c r="H63" i="73" s="1"/>
  <c r="M24" i="11"/>
  <c r="I20" i="71" s="1"/>
  <c r="H63" i="71" s="1"/>
  <c r="L24" i="11"/>
  <c r="I20" i="70" s="1"/>
  <c r="H63" i="70" s="1"/>
  <c r="K24" i="11"/>
  <c r="I20" i="69" s="1"/>
  <c r="H63" i="69" s="1"/>
  <c r="J24" i="11"/>
  <c r="I20" i="68" s="1"/>
  <c r="H63" i="68" s="1"/>
  <c r="I24" i="11"/>
  <c r="I20" i="67" s="1"/>
  <c r="H63" i="67" s="1"/>
  <c r="H24" i="11"/>
  <c r="I20" i="66" s="1"/>
  <c r="H63" i="66" s="1"/>
  <c r="G24" i="11"/>
  <c r="I20" i="65" s="1"/>
  <c r="H63" i="65" s="1"/>
  <c r="F24" i="11"/>
  <c r="I20" i="64" s="1"/>
  <c r="H63" i="64" s="1"/>
  <c r="E24" i="11"/>
  <c r="I20" i="63" s="1"/>
  <c r="H63" i="63" s="1"/>
  <c r="D24" i="11"/>
  <c r="I20" i="9" s="1"/>
  <c r="H63" i="9" s="1"/>
  <c r="C24" i="11"/>
  <c r="J63" i="97" l="1"/>
  <c r="J63" i="94"/>
  <c r="BA8" i="11"/>
  <c r="BA121" i="11" s="1"/>
  <c r="AZ8" i="11"/>
  <c r="AZ121" i="11" s="1"/>
  <c r="BA30" i="11"/>
  <c r="I26" i="112" s="1"/>
  <c r="AZ30" i="11"/>
  <c r="I26" i="111" s="1"/>
  <c r="AY30" i="11"/>
  <c r="I26" i="110" s="1"/>
  <c r="AX30" i="11"/>
  <c r="I26" i="109" s="1"/>
  <c r="BA29" i="11"/>
  <c r="I25" i="112" s="1"/>
  <c r="AZ29" i="11"/>
  <c r="I25" i="111" s="1"/>
  <c r="AY29" i="11"/>
  <c r="I25" i="110" s="1"/>
  <c r="AX29" i="11"/>
  <c r="I25" i="109" s="1"/>
  <c r="BA28" i="11"/>
  <c r="I24" i="112" s="1"/>
  <c r="AZ28" i="11"/>
  <c r="I24" i="111" s="1"/>
  <c r="AY28" i="11"/>
  <c r="I24" i="110" s="1"/>
  <c r="AX28" i="11"/>
  <c r="I24" i="109" s="1"/>
  <c r="BA27" i="11"/>
  <c r="I23" i="112" s="1"/>
  <c r="AZ27" i="11"/>
  <c r="I23" i="111" s="1"/>
  <c r="AY27" i="11"/>
  <c r="I23" i="110" s="1"/>
  <c r="AX27" i="11"/>
  <c r="I23" i="109" s="1"/>
  <c r="BA26" i="11"/>
  <c r="I22" i="112" s="1"/>
  <c r="AZ26" i="11"/>
  <c r="I22" i="111" s="1"/>
  <c r="AY26" i="11"/>
  <c r="I22" i="110" s="1"/>
  <c r="AX26" i="11"/>
  <c r="I22" i="109" s="1"/>
  <c r="BA25" i="11"/>
  <c r="I21" i="112" s="1"/>
  <c r="H70" i="112" s="1"/>
  <c r="AZ25" i="11"/>
  <c r="I21" i="111" s="1"/>
  <c r="H70" i="111" s="1"/>
  <c r="AY25" i="11"/>
  <c r="I21" i="110" s="1"/>
  <c r="H70" i="110" s="1"/>
  <c r="AX25" i="11"/>
  <c r="I21" i="109" s="1"/>
  <c r="H70" i="109" s="1"/>
  <c r="BA23" i="11"/>
  <c r="I19" i="112" s="1"/>
  <c r="AZ23" i="11"/>
  <c r="I19" i="111" s="1"/>
  <c r="AY23" i="11"/>
  <c r="I19" i="110" s="1"/>
  <c r="AX23" i="11"/>
  <c r="I19" i="109" s="1"/>
  <c r="BA22" i="11"/>
  <c r="I18" i="112" s="1"/>
  <c r="A70" i="112" s="1"/>
  <c r="AZ22" i="11"/>
  <c r="I18" i="111" s="1"/>
  <c r="A70" i="111" s="1"/>
  <c r="AY22" i="11"/>
  <c r="I18" i="110" s="1"/>
  <c r="A70" i="110" s="1"/>
  <c r="AX22" i="11"/>
  <c r="I18" i="109" s="1"/>
  <c r="A70" i="109" s="1"/>
  <c r="BA21" i="11"/>
  <c r="E25" i="112" s="1"/>
  <c r="AZ21" i="11"/>
  <c r="E25" i="111" s="1"/>
  <c r="AY21" i="11"/>
  <c r="E25" i="110" s="1"/>
  <c r="AX21" i="11"/>
  <c r="E25" i="109" s="1"/>
  <c r="BA20" i="11"/>
  <c r="E24" i="112" s="1"/>
  <c r="AZ20" i="11"/>
  <c r="E24" i="111" s="1"/>
  <c r="AY20" i="11"/>
  <c r="E24" i="110" s="1"/>
  <c r="AX20" i="11"/>
  <c r="E24" i="109" s="1"/>
  <c r="BA19" i="11"/>
  <c r="E23" i="112" s="1"/>
  <c r="AZ19" i="11"/>
  <c r="E23" i="111" s="1"/>
  <c r="AY19" i="11"/>
  <c r="E23" i="110" s="1"/>
  <c r="AX19" i="11"/>
  <c r="E23" i="109" s="1"/>
  <c r="BA18" i="11"/>
  <c r="E22" i="112" s="1"/>
  <c r="AZ18" i="11"/>
  <c r="E22" i="111" s="1"/>
  <c r="AY18" i="11"/>
  <c r="E22" i="110" s="1"/>
  <c r="AX18" i="11"/>
  <c r="E22" i="109" s="1"/>
  <c r="BA17" i="11"/>
  <c r="E21" i="112" s="1"/>
  <c r="AZ17" i="11"/>
  <c r="E21" i="111" s="1"/>
  <c r="AY17" i="11"/>
  <c r="E21" i="110" s="1"/>
  <c r="AX17" i="11"/>
  <c r="E21" i="109" s="1"/>
  <c r="BA16" i="11"/>
  <c r="E20" i="112" s="1"/>
  <c r="AZ16" i="11"/>
  <c r="E20" i="111" s="1"/>
  <c r="AY16" i="11"/>
  <c r="E20" i="110" s="1"/>
  <c r="AX16" i="11"/>
  <c r="E20" i="109" s="1"/>
  <c r="BA15" i="11"/>
  <c r="E19" i="112" s="1"/>
  <c r="AZ15" i="11"/>
  <c r="E19" i="111" s="1"/>
  <c r="A63" i="111" s="1"/>
  <c r="C63" i="111" s="1"/>
  <c r="AY15" i="11"/>
  <c r="E19" i="110" s="1"/>
  <c r="AX15" i="11"/>
  <c r="E19" i="109" s="1"/>
  <c r="BA14" i="11"/>
  <c r="E18" i="112" s="1"/>
  <c r="AZ14" i="11"/>
  <c r="E18" i="111" s="1"/>
  <c r="AY14" i="11"/>
  <c r="E18" i="110" s="1"/>
  <c r="I36" i="110" s="1"/>
  <c r="AX14" i="11"/>
  <c r="E18" i="109" s="1"/>
  <c r="I36" i="109" s="1"/>
  <c r="BA12" i="11"/>
  <c r="D14" i="112" s="1"/>
  <c r="AZ12" i="11"/>
  <c r="D14" i="111" s="1"/>
  <c r="AY12" i="11"/>
  <c r="D14" i="110" s="1"/>
  <c r="AX12" i="11"/>
  <c r="D14" i="109" s="1"/>
  <c r="BA11" i="11"/>
  <c r="D13" i="112" s="1"/>
  <c r="AZ11" i="11"/>
  <c r="D13" i="111" s="1"/>
  <c r="AY11" i="11"/>
  <c r="D13" i="110" s="1"/>
  <c r="AX11" i="11"/>
  <c r="D13" i="109" s="1"/>
  <c r="BA10" i="11"/>
  <c r="D12" i="112" s="1"/>
  <c r="AZ10" i="11"/>
  <c r="AY10" i="11"/>
  <c r="AX10" i="11"/>
  <c r="D12" i="109" s="1"/>
  <c r="BA9" i="11"/>
  <c r="D11" i="112" s="1"/>
  <c r="A79" i="112" s="1"/>
  <c r="AZ9" i="11"/>
  <c r="D11" i="111" s="1"/>
  <c r="A79" i="111" s="1"/>
  <c r="AY9" i="11"/>
  <c r="D11" i="110" s="1"/>
  <c r="A79" i="110" s="1"/>
  <c r="AX9" i="11"/>
  <c r="D11" i="109" s="1"/>
  <c r="A79" i="109" s="1"/>
  <c r="BA7" i="11"/>
  <c r="I13" i="112" s="1"/>
  <c r="AZ7" i="11"/>
  <c r="I13" i="111" s="1"/>
  <c r="AY7" i="11"/>
  <c r="I13" i="110" s="1"/>
  <c r="AX7" i="11"/>
  <c r="I13" i="109" s="1"/>
  <c r="BA6" i="11"/>
  <c r="I12" i="112" s="1"/>
  <c r="I14" i="112" s="1"/>
  <c r="AZ6" i="11"/>
  <c r="I12" i="111" s="1"/>
  <c r="I14" i="111" s="1"/>
  <c r="AY6" i="11"/>
  <c r="I12" i="110" s="1"/>
  <c r="I14" i="110" s="1"/>
  <c r="AX6" i="11"/>
  <c r="I12" i="109" s="1"/>
  <c r="I14" i="109" s="1"/>
  <c r="BA5" i="11"/>
  <c r="AZ5" i="11"/>
  <c r="AY5" i="11"/>
  <c r="AX5" i="11"/>
  <c r="AW30" i="11"/>
  <c r="I26" i="108" s="1"/>
  <c r="AV30" i="11"/>
  <c r="I26" i="107" s="1"/>
  <c r="AU30" i="11"/>
  <c r="I26" i="106" s="1"/>
  <c r="AT30" i="11"/>
  <c r="I26" i="105" s="1"/>
  <c r="AW29" i="11"/>
  <c r="I25" i="108" s="1"/>
  <c r="AV29" i="11"/>
  <c r="I25" i="107" s="1"/>
  <c r="AU29" i="11"/>
  <c r="I25" i="106" s="1"/>
  <c r="AT29" i="11"/>
  <c r="I25" i="105" s="1"/>
  <c r="AW28" i="11"/>
  <c r="I24" i="108" s="1"/>
  <c r="AV28" i="11"/>
  <c r="I24" i="107" s="1"/>
  <c r="AU28" i="11"/>
  <c r="I24" i="106" s="1"/>
  <c r="AT28" i="11"/>
  <c r="I24" i="105" s="1"/>
  <c r="AW27" i="11"/>
  <c r="I23" i="108" s="1"/>
  <c r="AV27" i="11"/>
  <c r="I23" i="107" s="1"/>
  <c r="AU27" i="11"/>
  <c r="I23" i="106" s="1"/>
  <c r="AT27" i="11"/>
  <c r="I23" i="105" s="1"/>
  <c r="AW26" i="11"/>
  <c r="I22" i="108" s="1"/>
  <c r="AV26" i="11"/>
  <c r="I22" i="107" s="1"/>
  <c r="AU26" i="11"/>
  <c r="I22" i="106" s="1"/>
  <c r="AT26" i="11"/>
  <c r="I22" i="105" s="1"/>
  <c r="AW25" i="11"/>
  <c r="I21" i="108" s="1"/>
  <c r="H70" i="108" s="1"/>
  <c r="AV25" i="11"/>
  <c r="I21" i="107" s="1"/>
  <c r="H70" i="107" s="1"/>
  <c r="AU25" i="11"/>
  <c r="I21" i="106" s="1"/>
  <c r="H70" i="106" s="1"/>
  <c r="AT25" i="11"/>
  <c r="I21" i="105" s="1"/>
  <c r="H70" i="105" s="1"/>
  <c r="AW23" i="11"/>
  <c r="I19" i="108" s="1"/>
  <c r="AV23" i="11"/>
  <c r="I19" i="107" s="1"/>
  <c r="AU23" i="11"/>
  <c r="I19" i="106" s="1"/>
  <c r="AT23" i="11"/>
  <c r="I19" i="105" s="1"/>
  <c r="AW22" i="11"/>
  <c r="I18" i="108" s="1"/>
  <c r="A70" i="108" s="1"/>
  <c r="AV22" i="11"/>
  <c r="I18" i="107" s="1"/>
  <c r="A70" i="107" s="1"/>
  <c r="AU22" i="11"/>
  <c r="I18" i="106" s="1"/>
  <c r="A70" i="106" s="1"/>
  <c r="AT22" i="11"/>
  <c r="I18" i="105" s="1"/>
  <c r="A70" i="105" s="1"/>
  <c r="AW21" i="11"/>
  <c r="E25" i="108" s="1"/>
  <c r="AV21" i="11"/>
  <c r="E25" i="107" s="1"/>
  <c r="AU21" i="11"/>
  <c r="E25" i="106" s="1"/>
  <c r="AT21" i="11"/>
  <c r="E25" i="105" s="1"/>
  <c r="AW20" i="11"/>
  <c r="E24" i="108" s="1"/>
  <c r="AV20" i="11"/>
  <c r="E24" i="107" s="1"/>
  <c r="AU20" i="11"/>
  <c r="E24" i="106" s="1"/>
  <c r="AT20" i="11"/>
  <c r="E24" i="105" s="1"/>
  <c r="AW19" i="11"/>
  <c r="E23" i="108" s="1"/>
  <c r="AV19" i="11"/>
  <c r="E23" i="107" s="1"/>
  <c r="AU19" i="11"/>
  <c r="E23" i="106" s="1"/>
  <c r="AT19" i="11"/>
  <c r="E23" i="105" s="1"/>
  <c r="AW18" i="11"/>
  <c r="E22" i="108" s="1"/>
  <c r="E58" i="108" s="1"/>
  <c r="AV18" i="11"/>
  <c r="E22" i="107" s="1"/>
  <c r="AU18" i="11"/>
  <c r="E22" i="106" s="1"/>
  <c r="AT18" i="11"/>
  <c r="E22" i="105" s="1"/>
  <c r="AW17" i="11"/>
  <c r="E21" i="108" s="1"/>
  <c r="AV17" i="11"/>
  <c r="E21" i="107" s="1"/>
  <c r="AU17" i="11"/>
  <c r="E21" i="106" s="1"/>
  <c r="AT17" i="11"/>
  <c r="E21" i="105" s="1"/>
  <c r="AW16" i="11"/>
  <c r="E20" i="108" s="1"/>
  <c r="AV16" i="11"/>
  <c r="E20" i="107" s="1"/>
  <c r="AU16" i="11"/>
  <c r="E20" i="106" s="1"/>
  <c r="AT16" i="11"/>
  <c r="E20" i="105" s="1"/>
  <c r="AW15" i="11"/>
  <c r="E19" i="108" s="1"/>
  <c r="A63" i="108" s="1"/>
  <c r="C63" i="108" s="1"/>
  <c r="AV15" i="11"/>
  <c r="E19" i="107" s="1"/>
  <c r="AU15" i="11"/>
  <c r="E19" i="106" s="1"/>
  <c r="AT15" i="11"/>
  <c r="E19" i="105" s="1"/>
  <c r="AW14" i="11"/>
  <c r="E18" i="108" s="1"/>
  <c r="I36" i="108" s="1"/>
  <c r="AV14" i="11"/>
  <c r="E18" i="107" s="1"/>
  <c r="I36" i="107" s="1"/>
  <c r="AU14" i="11"/>
  <c r="E18" i="106" s="1"/>
  <c r="I36" i="106" s="1"/>
  <c r="AT14" i="11"/>
  <c r="E18" i="105" s="1"/>
  <c r="I36" i="105" s="1"/>
  <c r="AW12" i="11"/>
  <c r="D14" i="108" s="1"/>
  <c r="AV12" i="11"/>
  <c r="D14" i="107" s="1"/>
  <c r="AU12" i="11"/>
  <c r="D14" i="106" s="1"/>
  <c r="AT12" i="11"/>
  <c r="D14" i="105" s="1"/>
  <c r="AW11" i="11"/>
  <c r="D13" i="108" s="1"/>
  <c r="AV11" i="11"/>
  <c r="D13" i="107" s="1"/>
  <c r="AU11" i="11"/>
  <c r="D13" i="106" s="1"/>
  <c r="AT11" i="11"/>
  <c r="D13" i="105" s="1"/>
  <c r="AW10" i="11"/>
  <c r="D12" i="108" s="1"/>
  <c r="J63" i="108" s="1"/>
  <c r="AV10" i="11"/>
  <c r="D12" i="107" s="1"/>
  <c r="J63" i="107" s="1"/>
  <c r="AU10" i="11"/>
  <c r="D12" i="106" s="1"/>
  <c r="J63" i="106" s="1"/>
  <c r="AT10" i="11"/>
  <c r="D12" i="105" s="1"/>
  <c r="AW9" i="11"/>
  <c r="D11" i="108" s="1"/>
  <c r="A79" i="108" s="1"/>
  <c r="AV9" i="11"/>
  <c r="D11" i="107" s="1"/>
  <c r="A79" i="107" s="1"/>
  <c r="AU9" i="11"/>
  <c r="D11" i="106" s="1"/>
  <c r="A79" i="106" s="1"/>
  <c r="AT9" i="11"/>
  <c r="D11" i="105" s="1"/>
  <c r="A79" i="105" s="1"/>
  <c r="AW7" i="11"/>
  <c r="I13" i="108" s="1"/>
  <c r="AV7" i="11"/>
  <c r="I13" i="107" s="1"/>
  <c r="AU7" i="11"/>
  <c r="I13" i="106" s="1"/>
  <c r="AT7" i="11"/>
  <c r="I13" i="105" s="1"/>
  <c r="AW6" i="11"/>
  <c r="I12" i="108" s="1"/>
  <c r="I14" i="108" s="1"/>
  <c r="AV6" i="11"/>
  <c r="I12" i="107" s="1"/>
  <c r="I14" i="107" s="1"/>
  <c r="AU6" i="11"/>
  <c r="I12" i="106" s="1"/>
  <c r="I14" i="106" s="1"/>
  <c r="AT6" i="11"/>
  <c r="I12" i="105" s="1"/>
  <c r="I14" i="105" s="1"/>
  <c r="AW5" i="11"/>
  <c r="AV5" i="11"/>
  <c r="AU5" i="11"/>
  <c r="AT5" i="11"/>
  <c r="AS30" i="11"/>
  <c r="I26" i="104" s="1"/>
  <c r="AR30" i="11"/>
  <c r="I26" i="103" s="1"/>
  <c r="AQ30" i="11"/>
  <c r="I26" i="102" s="1"/>
  <c r="AP30" i="11"/>
  <c r="I26" i="101" s="1"/>
  <c r="AS29" i="11"/>
  <c r="I25" i="104" s="1"/>
  <c r="AR29" i="11"/>
  <c r="I25" i="103" s="1"/>
  <c r="AQ29" i="11"/>
  <c r="I25" i="102" s="1"/>
  <c r="AP29" i="11"/>
  <c r="I25" i="101" s="1"/>
  <c r="AS28" i="11"/>
  <c r="I24" i="104" s="1"/>
  <c r="AR28" i="11"/>
  <c r="I24" i="103" s="1"/>
  <c r="AQ28" i="11"/>
  <c r="I24" i="102" s="1"/>
  <c r="AP28" i="11"/>
  <c r="I24" i="101" s="1"/>
  <c r="AS27" i="11"/>
  <c r="I23" i="104" s="1"/>
  <c r="AR27" i="11"/>
  <c r="I23" i="103" s="1"/>
  <c r="AQ27" i="11"/>
  <c r="I23" i="102" s="1"/>
  <c r="AP27" i="11"/>
  <c r="I23" i="101" s="1"/>
  <c r="AS26" i="11"/>
  <c r="I22" i="104" s="1"/>
  <c r="AR26" i="11"/>
  <c r="I22" i="103" s="1"/>
  <c r="AQ26" i="11"/>
  <c r="I22" i="102" s="1"/>
  <c r="AP26" i="11"/>
  <c r="I22" i="101" s="1"/>
  <c r="AS25" i="11"/>
  <c r="I21" i="104" s="1"/>
  <c r="H70" i="104" s="1"/>
  <c r="AR25" i="11"/>
  <c r="I21" i="103" s="1"/>
  <c r="H70" i="103" s="1"/>
  <c r="AQ25" i="11"/>
  <c r="I21" i="102" s="1"/>
  <c r="H70" i="102" s="1"/>
  <c r="AP25" i="11"/>
  <c r="I21" i="101" s="1"/>
  <c r="H70" i="101" s="1"/>
  <c r="AS23" i="11"/>
  <c r="I19" i="104" s="1"/>
  <c r="AR23" i="11"/>
  <c r="I19" i="103" s="1"/>
  <c r="AQ23" i="11"/>
  <c r="I19" i="102" s="1"/>
  <c r="AP23" i="11"/>
  <c r="I19" i="101" s="1"/>
  <c r="AS22" i="11"/>
  <c r="I18" i="104" s="1"/>
  <c r="A70" i="104" s="1"/>
  <c r="AR22" i="11"/>
  <c r="I18" i="103" s="1"/>
  <c r="A70" i="103" s="1"/>
  <c r="AQ22" i="11"/>
  <c r="I18" i="102" s="1"/>
  <c r="A70" i="102" s="1"/>
  <c r="AP22" i="11"/>
  <c r="I18" i="101" s="1"/>
  <c r="A70" i="101" s="1"/>
  <c r="AS21" i="11"/>
  <c r="E25" i="104" s="1"/>
  <c r="AR21" i="11"/>
  <c r="E25" i="103" s="1"/>
  <c r="AQ21" i="11"/>
  <c r="E25" i="102" s="1"/>
  <c r="AP21" i="11"/>
  <c r="E25" i="101" s="1"/>
  <c r="AS20" i="11"/>
  <c r="E24" i="104" s="1"/>
  <c r="AR20" i="11"/>
  <c r="E24" i="103" s="1"/>
  <c r="AQ20" i="11"/>
  <c r="E24" i="102" s="1"/>
  <c r="AP20" i="11"/>
  <c r="E24" i="101" s="1"/>
  <c r="AS19" i="11"/>
  <c r="E23" i="104" s="1"/>
  <c r="AR19" i="11"/>
  <c r="E23" i="103" s="1"/>
  <c r="AQ19" i="11"/>
  <c r="E23" i="102" s="1"/>
  <c r="AP19" i="11"/>
  <c r="E23" i="101" s="1"/>
  <c r="AS18" i="11"/>
  <c r="E22" i="104" s="1"/>
  <c r="AR18" i="11"/>
  <c r="E22" i="103" s="1"/>
  <c r="AQ18" i="11"/>
  <c r="E22" i="102" s="1"/>
  <c r="AP18" i="11"/>
  <c r="E22" i="101" s="1"/>
  <c r="AS17" i="11"/>
  <c r="E21" i="104" s="1"/>
  <c r="AR17" i="11"/>
  <c r="E21" i="103" s="1"/>
  <c r="AQ17" i="11"/>
  <c r="E21" i="102" s="1"/>
  <c r="AP17" i="11"/>
  <c r="E21" i="101" s="1"/>
  <c r="AS16" i="11"/>
  <c r="E20" i="104" s="1"/>
  <c r="AR16" i="11"/>
  <c r="E20" i="103" s="1"/>
  <c r="AQ16" i="11"/>
  <c r="E20" i="102" s="1"/>
  <c r="AP16" i="11"/>
  <c r="E20" i="101" s="1"/>
  <c r="AS15" i="11"/>
  <c r="E19" i="104" s="1"/>
  <c r="AR15" i="11"/>
  <c r="E19" i="103" s="1"/>
  <c r="AQ15" i="11"/>
  <c r="E19" i="102" s="1"/>
  <c r="AP15" i="11"/>
  <c r="E19" i="101" s="1"/>
  <c r="AS14" i="11"/>
  <c r="E18" i="104" s="1"/>
  <c r="I36" i="104" s="1"/>
  <c r="AR14" i="11"/>
  <c r="E18" i="103" s="1"/>
  <c r="I36" i="103" s="1"/>
  <c r="AQ14" i="11"/>
  <c r="E18" i="102" s="1"/>
  <c r="I36" i="102" s="1"/>
  <c r="AP14" i="11"/>
  <c r="E18" i="101" s="1"/>
  <c r="I36" i="101" s="1"/>
  <c r="AS12" i="11"/>
  <c r="D14" i="104" s="1"/>
  <c r="AR12" i="11"/>
  <c r="D14" i="103" s="1"/>
  <c r="AQ12" i="11"/>
  <c r="D14" i="102" s="1"/>
  <c r="AP12" i="11"/>
  <c r="D14" i="101" s="1"/>
  <c r="AS11" i="11"/>
  <c r="D13" i="104" s="1"/>
  <c r="AR11" i="11"/>
  <c r="D13" i="103" s="1"/>
  <c r="AQ11" i="11"/>
  <c r="D13" i="102" s="1"/>
  <c r="AP11" i="11"/>
  <c r="D13" i="101" s="1"/>
  <c r="AS10" i="11"/>
  <c r="D12" i="104" s="1"/>
  <c r="AR10" i="11"/>
  <c r="AQ10" i="11"/>
  <c r="AP10" i="11"/>
  <c r="D12" i="101" s="1"/>
  <c r="AS9" i="11"/>
  <c r="D11" i="104" s="1"/>
  <c r="A79" i="104" s="1"/>
  <c r="AR9" i="11"/>
  <c r="D11" i="103" s="1"/>
  <c r="A79" i="103" s="1"/>
  <c r="AQ9" i="11"/>
  <c r="D11" i="102" s="1"/>
  <c r="A79" i="102" s="1"/>
  <c r="AP9" i="11"/>
  <c r="D11" i="101" s="1"/>
  <c r="A79" i="101" s="1"/>
  <c r="AS7" i="11"/>
  <c r="I13" i="104" s="1"/>
  <c r="AR7" i="11"/>
  <c r="I13" i="103" s="1"/>
  <c r="AQ7" i="11"/>
  <c r="I13" i="102" s="1"/>
  <c r="AP7" i="11"/>
  <c r="I13" i="101" s="1"/>
  <c r="AS6" i="11"/>
  <c r="I12" i="104" s="1"/>
  <c r="I14" i="104" s="1"/>
  <c r="AR6" i="11"/>
  <c r="I12" i="103" s="1"/>
  <c r="I14" i="103" s="1"/>
  <c r="AQ6" i="11"/>
  <c r="I12" i="102" s="1"/>
  <c r="I14" i="102" s="1"/>
  <c r="AP6" i="11"/>
  <c r="I12" i="101" s="1"/>
  <c r="I14" i="101" s="1"/>
  <c r="AS5" i="11"/>
  <c r="AR5" i="11"/>
  <c r="AQ5" i="11"/>
  <c r="AP5" i="11"/>
  <c r="AO30" i="11"/>
  <c r="I26" i="100" s="1"/>
  <c r="AN30" i="11"/>
  <c r="I26" i="99" s="1"/>
  <c r="AM30" i="11"/>
  <c r="I26" i="98" s="1"/>
  <c r="AL30" i="11"/>
  <c r="I26" i="97" s="1"/>
  <c r="AO29" i="11"/>
  <c r="I25" i="100" s="1"/>
  <c r="AN29" i="11"/>
  <c r="I25" i="99" s="1"/>
  <c r="AM29" i="11"/>
  <c r="I25" i="98" s="1"/>
  <c r="AL29" i="11"/>
  <c r="I25" i="97" s="1"/>
  <c r="AO28" i="11"/>
  <c r="I24" i="100" s="1"/>
  <c r="AN28" i="11"/>
  <c r="I24" i="99" s="1"/>
  <c r="AM28" i="11"/>
  <c r="I24" i="98" s="1"/>
  <c r="AL28" i="11"/>
  <c r="I24" i="97" s="1"/>
  <c r="AO27" i="11"/>
  <c r="I23" i="100" s="1"/>
  <c r="AN27" i="11"/>
  <c r="I23" i="99" s="1"/>
  <c r="AM27" i="11"/>
  <c r="I23" i="98" s="1"/>
  <c r="AL27" i="11"/>
  <c r="I23" i="97" s="1"/>
  <c r="AO26" i="11"/>
  <c r="I22" i="100" s="1"/>
  <c r="AN26" i="11"/>
  <c r="I22" i="99" s="1"/>
  <c r="AM26" i="11"/>
  <c r="I22" i="98" s="1"/>
  <c r="AL26" i="11"/>
  <c r="I22" i="97" s="1"/>
  <c r="AO25" i="11"/>
  <c r="I21" i="100" s="1"/>
  <c r="H70" i="100" s="1"/>
  <c r="AN25" i="11"/>
  <c r="I21" i="99" s="1"/>
  <c r="H70" i="99" s="1"/>
  <c r="AM25" i="11"/>
  <c r="I21" i="98" s="1"/>
  <c r="H70" i="98" s="1"/>
  <c r="AL25" i="11"/>
  <c r="I21" i="97" s="1"/>
  <c r="H70" i="97" s="1"/>
  <c r="AO23" i="11"/>
  <c r="I19" i="100" s="1"/>
  <c r="AN23" i="11"/>
  <c r="I19" i="99" s="1"/>
  <c r="AM23" i="11"/>
  <c r="I19" i="98" s="1"/>
  <c r="AL23" i="11"/>
  <c r="I19" i="97" s="1"/>
  <c r="AO22" i="11"/>
  <c r="I18" i="100" s="1"/>
  <c r="A70" i="100" s="1"/>
  <c r="AN22" i="11"/>
  <c r="I18" i="99" s="1"/>
  <c r="A70" i="99" s="1"/>
  <c r="AM22" i="11"/>
  <c r="I18" i="98" s="1"/>
  <c r="A70" i="98" s="1"/>
  <c r="AL22" i="11"/>
  <c r="I18" i="97" s="1"/>
  <c r="A70" i="97" s="1"/>
  <c r="AO21" i="11"/>
  <c r="E25" i="100" s="1"/>
  <c r="AN21" i="11"/>
  <c r="E25" i="99" s="1"/>
  <c r="AM21" i="11"/>
  <c r="E25" i="98" s="1"/>
  <c r="AL21" i="11"/>
  <c r="E25" i="97" s="1"/>
  <c r="AO20" i="11"/>
  <c r="E24" i="100" s="1"/>
  <c r="AN20" i="11"/>
  <c r="E24" i="99" s="1"/>
  <c r="AM20" i="11"/>
  <c r="E24" i="98" s="1"/>
  <c r="AL20" i="11"/>
  <c r="E24" i="97" s="1"/>
  <c r="AO19" i="11"/>
  <c r="E23" i="100" s="1"/>
  <c r="AN19" i="11"/>
  <c r="E23" i="99" s="1"/>
  <c r="AM19" i="11"/>
  <c r="E23" i="98" s="1"/>
  <c r="AL19" i="11"/>
  <c r="E23" i="97" s="1"/>
  <c r="AO18" i="11"/>
  <c r="E22" i="100" s="1"/>
  <c r="AN18" i="11"/>
  <c r="E22" i="99" s="1"/>
  <c r="AM18" i="11"/>
  <c r="E22" i="98" s="1"/>
  <c r="AL18" i="11"/>
  <c r="E22" i="97" s="1"/>
  <c r="AO17" i="11"/>
  <c r="E21" i="100" s="1"/>
  <c r="AN17" i="11"/>
  <c r="E21" i="99" s="1"/>
  <c r="AM17" i="11"/>
  <c r="E21" i="98" s="1"/>
  <c r="AL17" i="11"/>
  <c r="E21" i="97" s="1"/>
  <c r="AO16" i="11"/>
  <c r="E20" i="100" s="1"/>
  <c r="AN16" i="11"/>
  <c r="E20" i="99" s="1"/>
  <c r="AM16" i="11"/>
  <c r="E20" i="98" s="1"/>
  <c r="AL16" i="11"/>
  <c r="E20" i="97" s="1"/>
  <c r="AO15" i="11"/>
  <c r="E19" i="100" s="1"/>
  <c r="A63" i="100" s="1"/>
  <c r="C63" i="100" s="1"/>
  <c r="AN15" i="11"/>
  <c r="E19" i="99" s="1"/>
  <c r="AM15" i="11"/>
  <c r="E19" i="98" s="1"/>
  <c r="A63" i="98" s="1"/>
  <c r="C63" i="98" s="1"/>
  <c r="AL15" i="11"/>
  <c r="E19" i="97" s="1"/>
  <c r="AO14" i="11"/>
  <c r="E18" i="100" s="1"/>
  <c r="I36" i="100" s="1"/>
  <c r="AN14" i="11"/>
  <c r="E18" i="99" s="1"/>
  <c r="I36" i="99" s="1"/>
  <c r="AM14" i="11"/>
  <c r="E18" i="98" s="1"/>
  <c r="I36" i="98" s="1"/>
  <c r="AL14" i="11"/>
  <c r="E18" i="97" s="1"/>
  <c r="I36" i="97" s="1"/>
  <c r="AO12" i="11"/>
  <c r="D14" i="100" s="1"/>
  <c r="AN12" i="11"/>
  <c r="D14" i="99" s="1"/>
  <c r="AM12" i="11"/>
  <c r="D14" i="98" s="1"/>
  <c r="AL12" i="11"/>
  <c r="D14" i="97" s="1"/>
  <c r="AO11" i="11"/>
  <c r="D13" i="100" s="1"/>
  <c r="AN11" i="11"/>
  <c r="D13" i="99" s="1"/>
  <c r="AM11" i="11"/>
  <c r="D13" i="98" s="1"/>
  <c r="AL11" i="11"/>
  <c r="D13" i="97" s="1"/>
  <c r="AO10" i="11"/>
  <c r="D12" i="100" s="1"/>
  <c r="AN10" i="11"/>
  <c r="D12" i="99" s="1"/>
  <c r="AM10" i="11"/>
  <c r="D12" i="98" s="1"/>
  <c r="AL10" i="11"/>
  <c r="D12" i="97" s="1"/>
  <c r="AO9" i="11"/>
  <c r="D11" i="100" s="1"/>
  <c r="A79" i="100" s="1"/>
  <c r="AN9" i="11"/>
  <c r="D11" i="99" s="1"/>
  <c r="A79" i="99" s="1"/>
  <c r="AM9" i="11"/>
  <c r="D11" i="98" s="1"/>
  <c r="A79" i="98" s="1"/>
  <c r="AL9" i="11"/>
  <c r="D11" i="97" s="1"/>
  <c r="A79" i="97" s="1"/>
  <c r="AO7" i="11"/>
  <c r="I13" i="100" s="1"/>
  <c r="AN7" i="11"/>
  <c r="I13" i="99" s="1"/>
  <c r="AM7" i="11"/>
  <c r="I13" i="98" s="1"/>
  <c r="AL7" i="11"/>
  <c r="I13" i="97" s="1"/>
  <c r="AO6" i="11"/>
  <c r="I12" i="100" s="1"/>
  <c r="I14" i="100" s="1"/>
  <c r="AN6" i="11"/>
  <c r="I12" i="99" s="1"/>
  <c r="I14" i="99" s="1"/>
  <c r="AM6" i="11"/>
  <c r="I12" i="98" s="1"/>
  <c r="AL6" i="11"/>
  <c r="I12" i="97" s="1"/>
  <c r="I14" i="97" s="1"/>
  <c r="AO5" i="11"/>
  <c r="AN5" i="11"/>
  <c r="AM5" i="11"/>
  <c r="AL5" i="11"/>
  <c r="AK30" i="11"/>
  <c r="I26" i="96" s="1"/>
  <c r="AJ30" i="11"/>
  <c r="I26" i="95" s="1"/>
  <c r="AI30" i="11"/>
  <c r="I26" i="94" s="1"/>
  <c r="AH30" i="11"/>
  <c r="I26" i="93" s="1"/>
  <c r="AK29" i="11"/>
  <c r="I25" i="96" s="1"/>
  <c r="AJ29" i="11"/>
  <c r="I25" i="95" s="1"/>
  <c r="AI29" i="11"/>
  <c r="I25" i="94" s="1"/>
  <c r="AH29" i="11"/>
  <c r="I25" i="93" s="1"/>
  <c r="AK28" i="11"/>
  <c r="I24" i="96" s="1"/>
  <c r="AJ28" i="11"/>
  <c r="I24" i="95" s="1"/>
  <c r="AI28" i="11"/>
  <c r="I24" i="94" s="1"/>
  <c r="AH28" i="11"/>
  <c r="I24" i="93" s="1"/>
  <c r="AK27" i="11"/>
  <c r="I23" i="96" s="1"/>
  <c r="AJ27" i="11"/>
  <c r="I23" i="95" s="1"/>
  <c r="AI27" i="11"/>
  <c r="I23" i="94" s="1"/>
  <c r="AH27" i="11"/>
  <c r="I23" i="93" s="1"/>
  <c r="AK26" i="11"/>
  <c r="I22" i="96" s="1"/>
  <c r="AJ26" i="11"/>
  <c r="I22" i="95" s="1"/>
  <c r="AI26" i="11"/>
  <c r="I22" i="94" s="1"/>
  <c r="AH26" i="11"/>
  <c r="I22" i="93" s="1"/>
  <c r="AK25" i="11"/>
  <c r="I21" i="96" s="1"/>
  <c r="H70" i="96" s="1"/>
  <c r="AJ25" i="11"/>
  <c r="I21" i="95" s="1"/>
  <c r="H70" i="95" s="1"/>
  <c r="AI25" i="11"/>
  <c r="I21" i="94" s="1"/>
  <c r="H70" i="94" s="1"/>
  <c r="AH25" i="11"/>
  <c r="I21" i="93" s="1"/>
  <c r="H70" i="93" s="1"/>
  <c r="AK23" i="11"/>
  <c r="I19" i="96" s="1"/>
  <c r="AJ23" i="11"/>
  <c r="I19" i="95" s="1"/>
  <c r="AI23" i="11"/>
  <c r="I19" i="94" s="1"/>
  <c r="AH23" i="11"/>
  <c r="I19" i="93" s="1"/>
  <c r="AK22" i="11"/>
  <c r="I18" i="96" s="1"/>
  <c r="A70" i="96" s="1"/>
  <c r="AJ22" i="11"/>
  <c r="I18" i="95" s="1"/>
  <c r="A70" i="95" s="1"/>
  <c r="AI22" i="11"/>
  <c r="I18" i="94" s="1"/>
  <c r="A70" i="94" s="1"/>
  <c r="AH22" i="11"/>
  <c r="I18" i="93" s="1"/>
  <c r="A70" i="93" s="1"/>
  <c r="AK21" i="11"/>
  <c r="E25" i="96" s="1"/>
  <c r="AJ21" i="11"/>
  <c r="E25" i="95" s="1"/>
  <c r="AI21" i="11"/>
  <c r="E25" i="94" s="1"/>
  <c r="AH21" i="11"/>
  <c r="E25" i="93" s="1"/>
  <c r="AK20" i="11"/>
  <c r="E24" i="96" s="1"/>
  <c r="AJ20" i="11"/>
  <c r="E24" i="95" s="1"/>
  <c r="AI20" i="11"/>
  <c r="E24" i="94" s="1"/>
  <c r="AH20" i="11"/>
  <c r="E24" i="93" s="1"/>
  <c r="AK19" i="11"/>
  <c r="E23" i="96" s="1"/>
  <c r="AJ19" i="11"/>
  <c r="E23" i="95" s="1"/>
  <c r="AI19" i="11"/>
  <c r="E23" i="94" s="1"/>
  <c r="AH19" i="11"/>
  <c r="E23" i="93" s="1"/>
  <c r="AK18" i="11"/>
  <c r="E22" i="96" s="1"/>
  <c r="AJ18" i="11"/>
  <c r="E22" i="95" s="1"/>
  <c r="AI18" i="11"/>
  <c r="E22" i="94" s="1"/>
  <c r="E58" i="94" s="1"/>
  <c r="AH18" i="11"/>
  <c r="E22" i="93" s="1"/>
  <c r="AK17" i="11"/>
  <c r="E21" i="96" s="1"/>
  <c r="AJ17" i="11"/>
  <c r="E21" i="95" s="1"/>
  <c r="AI17" i="11"/>
  <c r="E21" i="94" s="1"/>
  <c r="AH17" i="11"/>
  <c r="E21" i="93" s="1"/>
  <c r="AK16" i="11"/>
  <c r="E20" i="96" s="1"/>
  <c r="AJ16" i="11"/>
  <c r="E20" i="95" s="1"/>
  <c r="AI16" i="11"/>
  <c r="E20" i="94" s="1"/>
  <c r="AH16" i="11"/>
  <c r="E20" i="93" s="1"/>
  <c r="AK15" i="11"/>
  <c r="E19" i="96" s="1"/>
  <c r="A63" i="96" s="1"/>
  <c r="C63" i="96" s="1"/>
  <c r="AJ15" i="11"/>
  <c r="E19" i="95" s="1"/>
  <c r="AI15" i="11"/>
  <c r="E19" i="94" s="1"/>
  <c r="AH15" i="11"/>
  <c r="E19" i="93" s="1"/>
  <c r="AK14" i="11"/>
  <c r="E18" i="96" s="1"/>
  <c r="I36" i="96" s="1"/>
  <c r="AJ14" i="11"/>
  <c r="E18" i="95" s="1"/>
  <c r="I36" i="95" s="1"/>
  <c r="AI14" i="11"/>
  <c r="E18" i="94" s="1"/>
  <c r="I36" i="94" s="1"/>
  <c r="AH14" i="11"/>
  <c r="E18" i="93" s="1"/>
  <c r="I36" i="93" s="1"/>
  <c r="E36" i="93" s="1"/>
  <c r="F42" i="93" s="1"/>
  <c r="AK12" i="11"/>
  <c r="D14" i="96" s="1"/>
  <c r="AJ12" i="11"/>
  <c r="D14" i="95" s="1"/>
  <c r="AI12" i="11"/>
  <c r="D14" i="94" s="1"/>
  <c r="AH12" i="11"/>
  <c r="D14" i="93" s="1"/>
  <c r="AK11" i="11"/>
  <c r="D13" i="96" s="1"/>
  <c r="AJ11" i="11"/>
  <c r="D13" i="95" s="1"/>
  <c r="AI11" i="11"/>
  <c r="D13" i="94" s="1"/>
  <c r="AH11" i="11"/>
  <c r="D13" i="93" s="1"/>
  <c r="AK10" i="11"/>
  <c r="D12" i="96" s="1"/>
  <c r="J63" i="96" s="1"/>
  <c r="AJ10" i="11"/>
  <c r="D12" i="95" s="1"/>
  <c r="J63" i="95" s="1"/>
  <c r="AI10" i="11"/>
  <c r="D12" i="94" s="1"/>
  <c r="AH10" i="11"/>
  <c r="AK9" i="11"/>
  <c r="D11" i="96" s="1"/>
  <c r="A79" i="96" s="1"/>
  <c r="AJ9" i="11"/>
  <c r="D11" i="95" s="1"/>
  <c r="A79" i="95" s="1"/>
  <c r="AI9" i="11"/>
  <c r="D11" i="94" s="1"/>
  <c r="A79" i="94" s="1"/>
  <c r="AH9" i="11"/>
  <c r="D11" i="93" s="1"/>
  <c r="A79" i="93" s="1"/>
  <c r="AK7" i="11"/>
  <c r="I13" i="96" s="1"/>
  <c r="AJ7" i="11"/>
  <c r="I13" i="95" s="1"/>
  <c r="AI7" i="11"/>
  <c r="I13" i="94" s="1"/>
  <c r="AH7" i="11"/>
  <c r="I13" i="93" s="1"/>
  <c r="AK6" i="11"/>
  <c r="I12" i="96" s="1"/>
  <c r="I14" i="96" s="1"/>
  <c r="AJ6" i="11"/>
  <c r="I12" i="95" s="1"/>
  <c r="I14" i="95" s="1"/>
  <c r="AI6" i="11"/>
  <c r="I12" i="94" s="1"/>
  <c r="I14" i="94" s="1"/>
  <c r="AH6" i="11"/>
  <c r="I12" i="93" s="1"/>
  <c r="I14" i="93" s="1"/>
  <c r="AK5" i="11"/>
  <c r="AJ5" i="11"/>
  <c r="AI5" i="11"/>
  <c r="AH5" i="11"/>
  <c r="U46" i="96" l="1"/>
  <c r="U44" i="96"/>
  <c r="U42" i="96"/>
  <c r="T40" i="96"/>
  <c r="T46" i="96"/>
  <c r="T44" i="96"/>
  <c r="Q42" i="96"/>
  <c r="R40" i="96"/>
  <c r="R45" i="96"/>
  <c r="U41" i="96"/>
  <c r="U38" i="96"/>
  <c r="T36" i="96"/>
  <c r="U34" i="96"/>
  <c r="R32" i="96"/>
  <c r="U30" i="96"/>
  <c r="Q45" i="96"/>
  <c r="T41" i="96"/>
  <c r="T38" i="96"/>
  <c r="R36" i="96"/>
  <c r="Q34" i="96"/>
  <c r="Q32" i="96"/>
  <c r="Q30" i="96"/>
  <c r="R24" i="96"/>
  <c r="R39" i="96"/>
  <c r="T35" i="96"/>
  <c r="U31" i="96"/>
  <c r="T23" i="96"/>
  <c r="R43" i="96"/>
  <c r="R33" i="96"/>
  <c r="Q39" i="96"/>
  <c r="R35" i="96"/>
  <c r="T31" i="96"/>
  <c r="Q23" i="96"/>
  <c r="L23" i="96" s="1"/>
  <c r="R37" i="96"/>
  <c r="U26" i="96"/>
  <c r="Q37" i="96"/>
  <c r="Q33" i="96"/>
  <c r="Q43" i="96"/>
  <c r="U24" i="96"/>
  <c r="R34" i="96"/>
  <c r="M34" i="96" s="1"/>
  <c r="U36" i="96"/>
  <c r="Q41" i="96"/>
  <c r="L41" i="96" s="1"/>
  <c r="A72" i="96" s="1"/>
  <c r="A74" i="96" s="1"/>
  <c r="D73" i="96" s="1"/>
  <c r="Q44" i="96"/>
  <c r="T30" i="96"/>
  <c r="L30" i="96" s="1"/>
  <c r="Q35" i="96"/>
  <c r="L35" i="96" s="1"/>
  <c r="R38" i="96"/>
  <c r="M38" i="96" s="1"/>
  <c r="R41" i="96"/>
  <c r="M41" i="96" s="1"/>
  <c r="U43" i="96"/>
  <c r="M43" i="96" s="1"/>
  <c r="R46" i="96"/>
  <c r="M46" i="96" s="1"/>
  <c r="T32" i="96"/>
  <c r="T39" i="96"/>
  <c r="R42" i="96"/>
  <c r="M42" i="96" s="1"/>
  <c r="R31" i="96"/>
  <c r="M31" i="96" s="1"/>
  <c r="U33" i="96"/>
  <c r="Q36" i="96"/>
  <c r="R44" i="96"/>
  <c r="M44" i="96" s="1"/>
  <c r="T37" i="96"/>
  <c r="R26" i="96"/>
  <c r="M26" i="96" s="1"/>
  <c r="U39" i="96"/>
  <c r="T33" i="96"/>
  <c r="L33" i="96" s="1"/>
  <c r="E31" i="96" s="1"/>
  <c r="Q38" i="96"/>
  <c r="L38" i="96" s="1"/>
  <c r="T43" i="96"/>
  <c r="T34" i="96"/>
  <c r="Q40" i="96"/>
  <c r="L40" i="96" s="1"/>
  <c r="U45" i="96"/>
  <c r="Q46" i="96"/>
  <c r="L46" i="96" s="1"/>
  <c r="U37" i="96"/>
  <c r="R30" i="96"/>
  <c r="M30" i="96" s="1"/>
  <c r="T42" i="96"/>
  <c r="Q31" i="96"/>
  <c r="U40" i="96"/>
  <c r="U32" i="96"/>
  <c r="M32" i="96" s="1"/>
  <c r="U35" i="96"/>
  <c r="T45" i="96"/>
  <c r="E36" i="96"/>
  <c r="F42" i="96" s="1"/>
  <c r="E70" i="100"/>
  <c r="E63" i="100"/>
  <c r="G63" i="100" s="1"/>
  <c r="A94" i="100" s="1"/>
  <c r="H65" i="104"/>
  <c r="E65" i="104"/>
  <c r="M33" i="104"/>
  <c r="M46" i="104"/>
  <c r="M32" i="104"/>
  <c r="L33" i="104"/>
  <c r="E31" i="104" s="1"/>
  <c r="U46" i="104"/>
  <c r="U44" i="104"/>
  <c r="U42" i="104"/>
  <c r="T40" i="104"/>
  <c r="U38" i="104"/>
  <c r="T36" i="104"/>
  <c r="U34" i="104"/>
  <c r="R32" i="104"/>
  <c r="U30" i="104"/>
  <c r="T46" i="104"/>
  <c r="T44" i="104"/>
  <c r="Q42" i="104"/>
  <c r="R40" i="104"/>
  <c r="T38" i="104"/>
  <c r="R36" i="104"/>
  <c r="Q34" i="104"/>
  <c r="Q32" i="104"/>
  <c r="Q30" i="104"/>
  <c r="R24" i="104"/>
  <c r="R43" i="104"/>
  <c r="R39" i="104"/>
  <c r="T35" i="104"/>
  <c r="U31" i="104"/>
  <c r="T23" i="104"/>
  <c r="Q43" i="104"/>
  <c r="Q39" i="104"/>
  <c r="R35" i="104"/>
  <c r="T31" i="104"/>
  <c r="Q23" i="104"/>
  <c r="L23" i="104" s="1"/>
  <c r="R45" i="104"/>
  <c r="R37" i="104"/>
  <c r="R33" i="104"/>
  <c r="Q45" i="104"/>
  <c r="Q37" i="104"/>
  <c r="U26" i="104"/>
  <c r="U41" i="104"/>
  <c r="Q33" i="104"/>
  <c r="T41" i="104"/>
  <c r="U24" i="104"/>
  <c r="M24" i="104" s="1"/>
  <c r="R34" i="104"/>
  <c r="U36" i="104"/>
  <c r="M36" i="104" s="1"/>
  <c r="J37" i="104" s="1"/>
  <c r="A89" i="104" s="1"/>
  <c r="Q41" i="104"/>
  <c r="L41" i="104" s="1"/>
  <c r="A72" i="104" s="1"/>
  <c r="A74" i="104" s="1"/>
  <c r="D73" i="104" s="1"/>
  <c r="Q44" i="104"/>
  <c r="L44" i="104" s="1"/>
  <c r="T30" i="104"/>
  <c r="L30" i="104" s="1"/>
  <c r="Q35" i="104"/>
  <c r="L35" i="104" s="1"/>
  <c r="R38" i="104"/>
  <c r="M38" i="104" s="1"/>
  <c r="R41" i="104"/>
  <c r="M41" i="104" s="1"/>
  <c r="U43" i="104"/>
  <c r="M43" i="104" s="1"/>
  <c r="R46" i="104"/>
  <c r="T32" i="104"/>
  <c r="L32" i="104" s="1"/>
  <c r="I31" i="104" s="1"/>
  <c r="T39" i="104"/>
  <c r="L39" i="104" s="1"/>
  <c r="R42" i="104"/>
  <c r="R31" i="104"/>
  <c r="U33" i="104"/>
  <c r="Q36" i="104"/>
  <c r="L36" i="104" s="1"/>
  <c r="R44" i="104"/>
  <c r="M44" i="104" s="1"/>
  <c r="R30" i="104"/>
  <c r="M30" i="104" s="1"/>
  <c r="U35" i="104"/>
  <c r="M35" i="104" s="1"/>
  <c r="T45" i="104"/>
  <c r="L45" i="104" s="1"/>
  <c r="T42" i="104"/>
  <c r="L42" i="104" s="1"/>
  <c r="E72" i="104" s="1"/>
  <c r="E74" i="104" s="1"/>
  <c r="G73" i="104" s="1"/>
  <c r="Q31" i="104"/>
  <c r="L31" i="104" s="1"/>
  <c r="U40" i="104"/>
  <c r="M40" i="104" s="1"/>
  <c r="Q46" i="104"/>
  <c r="L46" i="104" s="1"/>
  <c r="U32" i="104"/>
  <c r="U37" i="104"/>
  <c r="M37" i="104" s="1"/>
  <c r="T37" i="104"/>
  <c r="L37" i="104" s="1"/>
  <c r="E37" i="104" s="1"/>
  <c r="R26" i="104"/>
  <c r="M26" i="104" s="1"/>
  <c r="U39" i="104"/>
  <c r="M39" i="104" s="1"/>
  <c r="J59" i="104" s="1"/>
  <c r="Q38" i="104"/>
  <c r="L38" i="104" s="1"/>
  <c r="A60" i="104" s="1"/>
  <c r="Q40" i="104"/>
  <c r="L40" i="104" s="1"/>
  <c r="T43" i="104"/>
  <c r="L43" i="104" s="1"/>
  <c r="H72" i="104" s="1"/>
  <c r="H74" i="104" s="1"/>
  <c r="J73" i="104" s="1"/>
  <c r="U45" i="104"/>
  <c r="M45" i="104" s="1"/>
  <c r="T33" i="104"/>
  <c r="T34" i="104"/>
  <c r="L34" i="104" s="1"/>
  <c r="A63" i="104"/>
  <c r="C63" i="104" s="1"/>
  <c r="AH52" i="11"/>
  <c r="D12" i="93"/>
  <c r="T46" i="93"/>
  <c r="T44" i="93"/>
  <c r="T42" i="93"/>
  <c r="R41" i="93"/>
  <c r="U39" i="93"/>
  <c r="T38" i="93"/>
  <c r="Q37" i="93"/>
  <c r="U33" i="93"/>
  <c r="R32" i="93"/>
  <c r="R31" i="93"/>
  <c r="R45" i="93"/>
  <c r="R43" i="93"/>
  <c r="Q42" i="93"/>
  <c r="T40" i="93"/>
  <c r="R39" i="93"/>
  <c r="R38" i="93"/>
  <c r="T36" i="93"/>
  <c r="T35" i="93"/>
  <c r="U34" i="93"/>
  <c r="R33" i="93"/>
  <c r="Q32" i="93"/>
  <c r="U30" i="93"/>
  <c r="U26" i="93"/>
  <c r="R24" i="93"/>
  <c r="Q45" i="93"/>
  <c r="U41" i="93"/>
  <c r="Q39" i="93"/>
  <c r="R36" i="93"/>
  <c r="T34" i="93"/>
  <c r="U31" i="93"/>
  <c r="R26" i="93"/>
  <c r="U37" i="93"/>
  <c r="Q33" i="93"/>
  <c r="T23" i="93"/>
  <c r="U44" i="93"/>
  <c r="T41" i="93"/>
  <c r="U38" i="93"/>
  <c r="Q36" i="93"/>
  <c r="Q34" i="93"/>
  <c r="T31" i="93"/>
  <c r="Q43" i="93"/>
  <c r="R40" i="93"/>
  <c r="R35" i="93"/>
  <c r="T30" i="93"/>
  <c r="U42" i="93"/>
  <c r="U32" i="93"/>
  <c r="R37" i="93"/>
  <c r="U46" i="93"/>
  <c r="Q35" i="93"/>
  <c r="Q40" i="93"/>
  <c r="L40" i="93" s="1"/>
  <c r="Q30" i="93"/>
  <c r="Q23" i="93"/>
  <c r="L23" i="93" s="1"/>
  <c r="R34" i="93"/>
  <c r="M34" i="93" s="1"/>
  <c r="U36" i="93"/>
  <c r="Q41" i="93"/>
  <c r="L41" i="93" s="1"/>
  <c r="A72" i="93" s="1"/>
  <c r="A74" i="93" s="1"/>
  <c r="D73" i="93" s="1"/>
  <c r="J66" i="93" s="1"/>
  <c r="D74" i="93" s="1"/>
  <c r="Q44" i="93"/>
  <c r="L44" i="93" s="1"/>
  <c r="U45" i="93"/>
  <c r="T32" i="93"/>
  <c r="T39" i="93"/>
  <c r="R42" i="93"/>
  <c r="U43" i="93"/>
  <c r="R46" i="93"/>
  <c r="M46" i="93" s="1"/>
  <c r="T37" i="93"/>
  <c r="R44" i="93"/>
  <c r="U24" i="93"/>
  <c r="T33" i="93"/>
  <c r="Q38" i="93"/>
  <c r="L38" i="93" s="1"/>
  <c r="T43" i="93"/>
  <c r="Q31" i="93"/>
  <c r="U40" i="93"/>
  <c r="U35" i="93"/>
  <c r="T45" i="93"/>
  <c r="Q46" i="93"/>
  <c r="L46" i="93" s="1"/>
  <c r="R30" i="93"/>
  <c r="M30" i="93" s="1"/>
  <c r="A63" i="93"/>
  <c r="C63" i="93" s="1"/>
  <c r="A29" i="93"/>
  <c r="A58" i="93"/>
  <c r="B29" i="93"/>
  <c r="E58" i="93"/>
  <c r="H58" i="93"/>
  <c r="E70" i="93"/>
  <c r="E63" i="93"/>
  <c r="G63" i="93" s="1"/>
  <c r="H65" i="97"/>
  <c r="M36" i="97"/>
  <c r="E65" i="97"/>
  <c r="L45" i="97"/>
  <c r="M40" i="97"/>
  <c r="M37" i="97"/>
  <c r="L38" i="97"/>
  <c r="U46" i="97"/>
  <c r="U44" i="97"/>
  <c r="U42" i="97"/>
  <c r="T40" i="97"/>
  <c r="U38" i="97"/>
  <c r="T36" i="97"/>
  <c r="U34" i="97"/>
  <c r="R32" i="97"/>
  <c r="U30" i="97"/>
  <c r="T46" i="97"/>
  <c r="T44" i="97"/>
  <c r="Q42" i="97"/>
  <c r="R40" i="97"/>
  <c r="T38" i="97"/>
  <c r="R36" i="97"/>
  <c r="Q34" i="97"/>
  <c r="Q32" i="97"/>
  <c r="Q30" i="97"/>
  <c r="R24" i="97"/>
  <c r="R43" i="97"/>
  <c r="R39" i="97"/>
  <c r="T35" i="97"/>
  <c r="U31" i="97"/>
  <c r="T23" i="97"/>
  <c r="Q43" i="97"/>
  <c r="Q39" i="97"/>
  <c r="R35" i="97"/>
  <c r="T31" i="97"/>
  <c r="Q23" i="97"/>
  <c r="L23" i="97" s="1"/>
  <c r="R45" i="97"/>
  <c r="R37" i="97"/>
  <c r="R33" i="97"/>
  <c r="Q45" i="97"/>
  <c r="Q37" i="97"/>
  <c r="U26" i="97"/>
  <c r="U41" i="97"/>
  <c r="Q33" i="97"/>
  <c r="T41" i="97"/>
  <c r="Q31" i="97"/>
  <c r="L31" i="97" s="1"/>
  <c r="T33" i="97"/>
  <c r="L33" i="97" s="1"/>
  <c r="E31" i="97" s="1"/>
  <c r="Q38" i="97"/>
  <c r="U40" i="97"/>
  <c r="T43" i="97"/>
  <c r="L43" i="97" s="1"/>
  <c r="H72" i="97" s="1"/>
  <c r="H74" i="97" s="1"/>
  <c r="J73" i="97" s="1"/>
  <c r="Q46" i="97"/>
  <c r="L46" i="97" s="1"/>
  <c r="U32" i="97"/>
  <c r="M32" i="97" s="1"/>
  <c r="T34" i="97"/>
  <c r="L34" i="97" s="1"/>
  <c r="I34" i="97" s="1"/>
  <c r="U37" i="97"/>
  <c r="Q40" i="97"/>
  <c r="L40" i="97" s="1"/>
  <c r="U45" i="97"/>
  <c r="M45" i="97" s="1"/>
  <c r="U24" i="97"/>
  <c r="M24" i="97" s="1"/>
  <c r="R34" i="97"/>
  <c r="M34" i="97" s="1"/>
  <c r="U36" i="97"/>
  <c r="Q41" i="97"/>
  <c r="L41" i="97" s="1"/>
  <c r="A72" i="97" s="1"/>
  <c r="A74" i="97" s="1"/>
  <c r="D73" i="97" s="1"/>
  <c r="Q44" i="97"/>
  <c r="T30" i="97"/>
  <c r="L30" i="97" s="1"/>
  <c r="Q35" i="97"/>
  <c r="L35" i="97" s="1"/>
  <c r="R38" i="97"/>
  <c r="M38" i="97" s="1"/>
  <c r="R41" i="97"/>
  <c r="M41" i="97" s="1"/>
  <c r="U43" i="97"/>
  <c r="M43" i="97" s="1"/>
  <c r="R46" i="97"/>
  <c r="T39" i="97"/>
  <c r="L39" i="97" s="1"/>
  <c r="R31" i="97"/>
  <c r="Q36" i="97"/>
  <c r="L36" i="97" s="1"/>
  <c r="J37" i="97" s="1"/>
  <c r="A89" i="97" s="1"/>
  <c r="R30" i="97"/>
  <c r="U35" i="97"/>
  <c r="M35" i="97" s="1"/>
  <c r="T45" i="97"/>
  <c r="T42" i="97"/>
  <c r="L42" i="97" s="1"/>
  <c r="E72" i="97" s="1"/>
  <c r="E74" i="97" s="1"/>
  <c r="G73" i="97" s="1"/>
  <c r="J67" i="97" s="1"/>
  <c r="T37" i="97"/>
  <c r="L37" i="97" s="1"/>
  <c r="E37" i="97" s="1"/>
  <c r="R26" i="97"/>
  <c r="M26" i="97" s="1"/>
  <c r="U39" i="97"/>
  <c r="M39" i="97" s="1"/>
  <c r="U33" i="97"/>
  <c r="M33" i="97" s="1"/>
  <c r="R44" i="97"/>
  <c r="M44" i="97" s="1"/>
  <c r="T32" i="97"/>
  <c r="L32" i="97" s="1"/>
  <c r="I31" i="97" s="1"/>
  <c r="R42" i="97"/>
  <c r="E36" i="97"/>
  <c r="F42" i="97" s="1"/>
  <c r="A63" i="97"/>
  <c r="C63" i="97" s="1"/>
  <c r="A94" i="97" s="1"/>
  <c r="A29" i="97"/>
  <c r="A58" i="97"/>
  <c r="B29" i="97"/>
  <c r="E58" i="97"/>
  <c r="H58" i="97"/>
  <c r="E70" i="97"/>
  <c r="E63" i="97"/>
  <c r="G63" i="97" s="1"/>
  <c r="H65" i="101"/>
  <c r="L35" i="101"/>
  <c r="E34" i="101" s="1"/>
  <c r="M37" i="101"/>
  <c r="L30" i="101"/>
  <c r="E65" i="101"/>
  <c r="T46" i="101"/>
  <c r="T44" i="101"/>
  <c r="Q42" i="101"/>
  <c r="R40" i="101"/>
  <c r="T38" i="101"/>
  <c r="R36" i="101"/>
  <c r="Q34" i="101"/>
  <c r="Q32" i="101"/>
  <c r="Q30" i="101"/>
  <c r="R24" i="101"/>
  <c r="R45" i="101"/>
  <c r="R43" i="101"/>
  <c r="U41" i="101"/>
  <c r="R39" i="101"/>
  <c r="R37" i="101"/>
  <c r="T35" i="101"/>
  <c r="R33" i="101"/>
  <c r="U31" i="101"/>
  <c r="T23" i="101"/>
  <c r="Q43" i="101"/>
  <c r="Q39" i="101"/>
  <c r="R35" i="101"/>
  <c r="T31" i="101"/>
  <c r="Q23" i="101"/>
  <c r="L23" i="101" s="1"/>
  <c r="U46" i="101"/>
  <c r="U42" i="101"/>
  <c r="U38" i="101"/>
  <c r="U34" i="101"/>
  <c r="U30" i="101"/>
  <c r="M30" i="101" s="1"/>
  <c r="T41" i="101"/>
  <c r="Q33" i="101"/>
  <c r="Q45" i="101"/>
  <c r="U26" i="101"/>
  <c r="T40" i="101"/>
  <c r="R32" i="101"/>
  <c r="Q37" i="101"/>
  <c r="T36" i="101"/>
  <c r="U44" i="101"/>
  <c r="U24" i="101"/>
  <c r="M24" i="101" s="1"/>
  <c r="U35" i="101"/>
  <c r="M35" i="101" s="1"/>
  <c r="Q38" i="101"/>
  <c r="L38" i="101" s="1"/>
  <c r="Q41" i="101"/>
  <c r="L41" i="101" s="1"/>
  <c r="A72" i="101" s="1"/>
  <c r="A74" i="101" s="1"/>
  <c r="D73" i="101" s="1"/>
  <c r="T45" i="101"/>
  <c r="L45" i="101" s="1"/>
  <c r="R31" i="101"/>
  <c r="M31" i="101" s="1"/>
  <c r="Q40" i="101"/>
  <c r="L40" i="101" s="1"/>
  <c r="U43" i="101"/>
  <c r="M43" i="101" s="1"/>
  <c r="R46" i="101"/>
  <c r="M46" i="101" s="1"/>
  <c r="T32" i="101"/>
  <c r="L32" i="101" s="1"/>
  <c r="R42" i="101"/>
  <c r="M42" i="101" s="1"/>
  <c r="Q46" i="101"/>
  <c r="R26" i="101"/>
  <c r="M26" i="101" s="1"/>
  <c r="T34" i="101"/>
  <c r="L34" i="101" s="1"/>
  <c r="I34" i="101" s="1"/>
  <c r="U37" i="101"/>
  <c r="R41" i="101"/>
  <c r="R44" i="101"/>
  <c r="M44" i="101" s="1"/>
  <c r="R30" i="101"/>
  <c r="U36" i="101"/>
  <c r="M36" i="101" s="1"/>
  <c r="T43" i="101"/>
  <c r="L43" i="101" s="1"/>
  <c r="H72" i="101" s="1"/>
  <c r="H74" i="101" s="1"/>
  <c r="J73" i="101" s="1"/>
  <c r="Q35" i="101"/>
  <c r="T42" i="101"/>
  <c r="L42" i="101" s="1"/>
  <c r="E72" i="101" s="1"/>
  <c r="Q31" i="101"/>
  <c r="T37" i="101"/>
  <c r="L37" i="101" s="1"/>
  <c r="Q44" i="101"/>
  <c r="L44" i="101" s="1"/>
  <c r="T30" i="101"/>
  <c r="Q36" i="101"/>
  <c r="L36" i="101" s="1"/>
  <c r="T33" i="101"/>
  <c r="L33" i="101" s="1"/>
  <c r="T39" i="101"/>
  <c r="L39" i="101" s="1"/>
  <c r="E60" i="101" s="1"/>
  <c r="U32" i="101"/>
  <c r="M32" i="101" s="1"/>
  <c r="R38" i="101"/>
  <c r="U33" i="101"/>
  <c r="M33" i="101" s="1"/>
  <c r="R34" i="101"/>
  <c r="M34" i="101" s="1"/>
  <c r="U39" i="101"/>
  <c r="M39" i="101" s="1"/>
  <c r="U40" i="101"/>
  <c r="M40" i="101" s="1"/>
  <c r="U45" i="101"/>
  <c r="M45" i="101" s="1"/>
  <c r="E36" i="101"/>
  <c r="F42" i="101" s="1"/>
  <c r="A63" i="101"/>
  <c r="C63" i="101" s="1"/>
  <c r="A29" i="101"/>
  <c r="A58" i="101"/>
  <c r="B29" i="101"/>
  <c r="E58" i="101"/>
  <c r="H58" i="101"/>
  <c r="E70" i="101"/>
  <c r="E63" i="101"/>
  <c r="G63" i="101" s="1"/>
  <c r="H65" i="105"/>
  <c r="M39" i="105"/>
  <c r="M33" i="105"/>
  <c r="L45" i="105"/>
  <c r="E65" i="105"/>
  <c r="M35" i="105"/>
  <c r="T46" i="105"/>
  <c r="T44" i="105"/>
  <c r="Q42" i="105"/>
  <c r="R40" i="105"/>
  <c r="T38" i="105"/>
  <c r="R36" i="105"/>
  <c r="Q34" i="105"/>
  <c r="Q32" i="105"/>
  <c r="Q30" i="105"/>
  <c r="R45" i="105"/>
  <c r="R43" i="105"/>
  <c r="U41" i="105"/>
  <c r="R39" i="105"/>
  <c r="R37" i="105"/>
  <c r="T35" i="105"/>
  <c r="R33" i="105"/>
  <c r="U31" i="105"/>
  <c r="R24" i="105"/>
  <c r="Q45" i="105"/>
  <c r="T41" i="105"/>
  <c r="Q37" i="105"/>
  <c r="Q33" i="105"/>
  <c r="U44" i="105"/>
  <c r="T40" i="105"/>
  <c r="T36" i="105"/>
  <c r="L36" i="105" s="1"/>
  <c r="R32" i="105"/>
  <c r="U26" i="105"/>
  <c r="Q43" i="105"/>
  <c r="R35" i="105"/>
  <c r="T23" i="105"/>
  <c r="U42" i="105"/>
  <c r="U34" i="105"/>
  <c r="Q23" i="105"/>
  <c r="L23" i="105" s="1"/>
  <c r="Q39" i="105"/>
  <c r="T31" i="105"/>
  <c r="U38" i="105"/>
  <c r="U46" i="105"/>
  <c r="U30" i="105"/>
  <c r="T32" i="105"/>
  <c r="L32" i="105" s="1"/>
  <c r="I31" i="105" s="1"/>
  <c r="U35" i="105"/>
  <c r="Q38" i="105"/>
  <c r="L38" i="105" s="1"/>
  <c r="A60" i="105" s="1"/>
  <c r="R42" i="105"/>
  <c r="T45" i="105"/>
  <c r="U32" i="105"/>
  <c r="M32" i="105" s="1"/>
  <c r="Q35" i="105"/>
  <c r="L35" i="105" s="1"/>
  <c r="E34" i="105" s="1"/>
  <c r="U45" i="105"/>
  <c r="M45" i="105" s="1"/>
  <c r="U24" i="105"/>
  <c r="M24" i="105" s="1"/>
  <c r="T33" i="105"/>
  <c r="L33" i="105" s="1"/>
  <c r="U36" i="105"/>
  <c r="M36" i="105" s="1"/>
  <c r="T39" i="105"/>
  <c r="L39" i="105" s="1"/>
  <c r="T43" i="105"/>
  <c r="L43" i="105" s="1"/>
  <c r="H72" i="105" s="1"/>
  <c r="H74" i="105" s="1"/>
  <c r="J73" i="105" s="1"/>
  <c r="Q46" i="105"/>
  <c r="R26" i="105"/>
  <c r="M26" i="105" s="1"/>
  <c r="Q36" i="105"/>
  <c r="U39" i="105"/>
  <c r="T42" i="105"/>
  <c r="L42" i="105" s="1"/>
  <c r="E72" i="105" s="1"/>
  <c r="E74" i="105" s="1"/>
  <c r="G73" i="105" s="1"/>
  <c r="R46" i="105"/>
  <c r="M46" i="105" s="1"/>
  <c r="R30" i="105"/>
  <c r="M30" i="105" s="1"/>
  <c r="Q44" i="105"/>
  <c r="L44" i="105" s="1"/>
  <c r="T30" i="105"/>
  <c r="L30" i="105" s="1"/>
  <c r="U37" i="105"/>
  <c r="M37" i="105" s="1"/>
  <c r="U43" i="105"/>
  <c r="M43" i="105" s="1"/>
  <c r="Q31" i="105"/>
  <c r="L31" i="105" s="1"/>
  <c r="T37" i="105"/>
  <c r="L37" i="105" s="1"/>
  <c r="E37" i="105" s="1"/>
  <c r="R31" i="105"/>
  <c r="M31" i="105" s="1"/>
  <c r="R38" i="105"/>
  <c r="M38" i="105" s="1"/>
  <c r="R44" i="105"/>
  <c r="M44" i="105" s="1"/>
  <c r="R34" i="105"/>
  <c r="M34" i="105" s="1"/>
  <c r="U40" i="105"/>
  <c r="M40" i="105" s="1"/>
  <c r="U33" i="105"/>
  <c r="Q40" i="105"/>
  <c r="L40" i="105" s="1"/>
  <c r="T34" i="105"/>
  <c r="L34" i="105" s="1"/>
  <c r="I34" i="105" s="1"/>
  <c r="R41" i="105"/>
  <c r="M41" i="105" s="1"/>
  <c r="Q41" i="105"/>
  <c r="L41" i="105" s="1"/>
  <c r="A72" i="105" s="1"/>
  <c r="A74" i="105" s="1"/>
  <c r="D73" i="105" s="1"/>
  <c r="E36" i="105"/>
  <c r="F42" i="105" s="1"/>
  <c r="A63" i="105"/>
  <c r="C63" i="105" s="1"/>
  <c r="B29" i="105"/>
  <c r="A29" i="105"/>
  <c r="A58" i="105"/>
  <c r="E58" i="105"/>
  <c r="H58" i="105"/>
  <c r="E70" i="105"/>
  <c r="E63" i="105"/>
  <c r="G63" i="105" s="1"/>
  <c r="H65" i="109"/>
  <c r="L30" i="109"/>
  <c r="L39" i="109"/>
  <c r="E65" i="109"/>
  <c r="M33" i="109"/>
  <c r="L34" i="109"/>
  <c r="T46" i="109"/>
  <c r="U42" i="109"/>
  <c r="T38" i="109"/>
  <c r="R35" i="109"/>
  <c r="Q33" i="109"/>
  <c r="T31" i="109"/>
  <c r="T23" i="109"/>
  <c r="Q45" i="109"/>
  <c r="T41" i="109"/>
  <c r="Q37" i="109"/>
  <c r="U34" i="109"/>
  <c r="R32" i="109"/>
  <c r="U30" i="109"/>
  <c r="U26" i="109"/>
  <c r="Q23" i="109"/>
  <c r="L23" i="109" s="1"/>
  <c r="T44" i="109"/>
  <c r="R36" i="109"/>
  <c r="Q32" i="109"/>
  <c r="Q43" i="109"/>
  <c r="T35" i="109"/>
  <c r="U31" i="109"/>
  <c r="R24" i="109"/>
  <c r="Q34" i="109"/>
  <c r="R40" i="109"/>
  <c r="R33" i="109"/>
  <c r="Q30" i="109"/>
  <c r="Q39" i="109"/>
  <c r="U38" i="109"/>
  <c r="Q42" i="109"/>
  <c r="L42" i="109" s="1"/>
  <c r="E72" i="109" s="1"/>
  <c r="E74" i="109" s="1"/>
  <c r="G73" i="109" s="1"/>
  <c r="U46" i="109"/>
  <c r="Q31" i="109"/>
  <c r="L31" i="109" s="1"/>
  <c r="T33" i="109"/>
  <c r="L33" i="109" s="1"/>
  <c r="E31" i="109" s="1"/>
  <c r="Q38" i="109"/>
  <c r="L38" i="109" s="1"/>
  <c r="A60" i="109" s="1"/>
  <c r="U40" i="109"/>
  <c r="M40" i="109" s="1"/>
  <c r="T43" i="109"/>
  <c r="L43" i="109" s="1"/>
  <c r="H72" i="109" s="1"/>
  <c r="H74" i="109" s="1"/>
  <c r="J73" i="109" s="1"/>
  <c r="Q46" i="109"/>
  <c r="U32" i="109"/>
  <c r="M32" i="109" s="1"/>
  <c r="T34" i="109"/>
  <c r="R38" i="109"/>
  <c r="M38" i="109" s="1"/>
  <c r="T42" i="109"/>
  <c r="R46" i="109"/>
  <c r="M46" i="109" s="1"/>
  <c r="R39" i="109"/>
  <c r="R43" i="109"/>
  <c r="R34" i="109"/>
  <c r="U36" i="109"/>
  <c r="M36" i="109" s="1"/>
  <c r="Q41" i="109"/>
  <c r="Q44" i="109"/>
  <c r="L44" i="109" s="1"/>
  <c r="T30" i="109"/>
  <c r="Q35" i="109"/>
  <c r="L35" i="109" s="1"/>
  <c r="U39" i="109"/>
  <c r="U43" i="109"/>
  <c r="T40" i="109"/>
  <c r="U24" i="109"/>
  <c r="M24" i="109" s="1"/>
  <c r="T39" i="109"/>
  <c r="R31" i="109"/>
  <c r="Q36" i="109"/>
  <c r="R44" i="109"/>
  <c r="U41" i="109"/>
  <c r="R30" i="109"/>
  <c r="U35" i="109"/>
  <c r="M35" i="109" s="1"/>
  <c r="T45" i="109"/>
  <c r="L45" i="109" s="1"/>
  <c r="U37" i="109"/>
  <c r="U45" i="109"/>
  <c r="T36" i="109"/>
  <c r="U44" i="109"/>
  <c r="T32" i="109"/>
  <c r="L32" i="109" s="1"/>
  <c r="I31" i="109" s="1"/>
  <c r="R42" i="109"/>
  <c r="M42" i="109" s="1"/>
  <c r="U33" i="109"/>
  <c r="Q40" i="109"/>
  <c r="L40" i="109" s="1"/>
  <c r="R45" i="109"/>
  <c r="R26" i="109"/>
  <c r="M26" i="109" s="1"/>
  <c r="T37" i="109"/>
  <c r="L37" i="109" s="1"/>
  <c r="E37" i="109" s="1"/>
  <c r="R41" i="109"/>
  <c r="M41" i="109" s="1"/>
  <c r="R37" i="109"/>
  <c r="M37" i="109" s="1"/>
  <c r="E36" i="109"/>
  <c r="F42" i="109" s="1"/>
  <c r="A63" i="109"/>
  <c r="C63" i="109" s="1"/>
  <c r="A29" i="109"/>
  <c r="A58" i="109"/>
  <c r="B29" i="109"/>
  <c r="E58" i="109"/>
  <c r="H58" i="109"/>
  <c r="E70" i="109"/>
  <c r="E63" i="109"/>
  <c r="G63" i="109" s="1"/>
  <c r="J63" i="109"/>
  <c r="H58" i="96"/>
  <c r="H65" i="100"/>
  <c r="L38" i="100"/>
  <c r="A60" i="100" s="1"/>
  <c r="E65" i="100"/>
  <c r="A29" i="100"/>
  <c r="A58" i="100"/>
  <c r="J58" i="100" s="1"/>
  <c r="B29" i="100"/>
  <c r="H58" i="100"/>
  <c r="E36" i="104"/>
  <c r="F42" i="104" s="1"/>
  <c r="H58" i="104"/>
  <c r="J63" i="104"/>
  <c r="H65" i="94"/>
  <c r="M46" i="94"/>
  <c r="M40" i="94"/>
  <c r="M37" i="94"/>
  <c r="L32" i="94"/>
  <c r="E65" i="94"/>
  <c r="M24" i="94"/>
  <c r="E70" i="94"/>
  <c r="E63" i="94"/>
  <c r="G63" i="94" s="1"/>
  <c r="H65" i="98"/>
  <c r="E65" i="98"/>
  <c r="M30" i="98"/>
  <c r="L34" i="98"/>
  <c r="M41" i="98"/>
  <c r="AQ52" i="11"/>
  <c r="D12" i="102"/>
  <c r="Q43" i="102"/>
  <c r="Q39" i="102"/>
  <c r="R35" i="102"/>
  <c r="T31" i="102"/>
  <c r="Q23" i="102"/>
  <c r="L23" i="102" s="1"/>
  <c r="T46" i="102"/>
  <c r="U42" i="102"/>
  <c r="T38" i="102"/>
  <c r="U34" i="102"/>
  <c r="U30" i="102"/>
  <c r="Q45" i="102"/>
  <c r="Q37" i="102"/>
  <c r="U26" i="102"/>
  <c r="T44" i="102"/>
  <c r="R36" i="102"/>
  <c r="Q33" i="102"/>
  <c r="T41" i="102"/>
  <c r="Q32" i="102"/>
  <c r="R40" i="102"/>
  <c r="T23" i="102"/>
  <c r="U31" i="102"/>
  <c r="T35" i="102"/>
  <c r="R39" i="102"/>
  <c r="R43" i="102"/>
  <c r="R30" i="102"/>
  <c r="U35" i="102"/>
  <c r="T37" i="102"/>
  <c r="T45" i="102"/>
  <c r="R26" i="102"/>
  <c r="M26" i="102" s="1"/>
  <c r="U32" i="102"/>
  <c r="Q35" i="102"/>
  <c r="L35" i="102" s="1"/>
  <c r="T42" i="102"/>
  <c r="U45" i="102"/>
  <c r="R24" i="102"/>
  <c r="R32" i="102"/>
  <c r="M32" i="102" s="1"/>
  <c r="T36" i="102"/>
  <c r="T40" i="102"/>
  <c r="U44" i="102"/>
  <c r="Q31" i="102"/>
  <c r="L31" i="102" s="1"/>
  <c r="T33" i="102"/>
  <c r="Q38" i="102"/>
  <c r="L38" i="102" s="1"/>
  <c r="U40" i="102"/>
  <c r="T43" i="102"/>
  <c r="Q46" i="102"/>
  <c r="L46" i="102" s="1"/>
  <c r="U33" i="102"/>
  <c r="Q36" i="102"/>
  <c r="L36" i="102" s="1"/>
  <c r="U39" i="102"/>
  <c r="R46" i="102"/>
  <c r="R33" i="102"/>
  <c r="M33" i="102" s="1"/>
  <c r="U41" i="102"/>
  <c r="U24" i="102"/>
  <c r="R34" i="102"/>
  <c r="Q44" i="102"/>
  <c r="L44" i="102" s="1"/>
  <c r="T30" i="102"/>
  <c r="U37" i="102"/>
  <c r="U43" i="102"/>
  <c r="Q34" i="102"/>
  <c r="Q42" i="102"/>
  <c r="L42" i="102" s="1"/>
  <c r="E72" i="102" s="1"/>
  <c r="T39" i="102"/>
  <c r="R31" i="102"/>
  <c r="R38" i="102"/>
  <c r="M38" i="102" s="1"/>
  <c r="R44" i="102"/>
  <c r="M44" i="102" s="1"/>
  <c r="R37" i="102"/>
  <c r="M37" i="102" s="1"/>
  <c r="R45" i="102"/>
  <c r="Q41" i="102"/>
  <c r="L41" i="102" s="1"/>
  <c r="A72" i="102" s="1"/>
  <c r="A74" i="102" s="1"/>
  <c r="D73" i="102" s="1"/>
  <c r="Q40" i="102"/>
  <c r="T32" i="102"/>
  <c r="Q30" i="102"/>
  <c r="U36" i="102"/>
  <c r="U38" i="102"/>
  <c r="T34" i="102"/>
  <c r="R41" i="102"/>
  <c r="M41" i="102" s="1"/>
  <c r="U46" i="102"/>
  <c r="R42" i="102"/>
  <c r="E36" i="102"/>
  <c r="F42" i="102" s="1"/>
  <c r="A63" i="102"/>
  <c r="C63" i="102" s="1"/>
  <c r="A58" i="102"/>
  <c r="B29" i="102"/>
  <c r="A29" i="102"/>
  <c r="E58" i="102"/>
  <c r="H58" i="102"/>
  <c r="E70" i="102"/>
  <c r="E63" i="102"/>
  <c r="G63" i="102" s="1"/>
  <c r="H65" i="106"/>
  <c r="M40" i="106"/>
  <c r="L40" i="106"/>
  <c r="H60" i="106" s="1"/>
  <c r="M32" i="106"/>
  <c r="L32" i="106"/>
  <c r="I31" i="106" s="1"/>
  <c r="E65" i="106"/>
  <c r="M24" i="106"/>
  <c r="L39" i="106"/>
  <c r="L45" i="106"/>
  <c r="T46" i="106"/>
  <c r="T44" i="106"/>
  <c r="Q42" i="106"/>
  <c r="R40" i="106"/>
  <c r="T38" i="106"/>
  <c r="R36" i="106"/>
  <c r="Q34" i="106"/>
  <c r="Q32" i="106"/>
  <c r="Q30" i="106"/>
  <c r="R24" i="106"/>
  <c r="R45" i="106"/>
  <c r="R43" i="106"/>
  <c r="U41" i="106"/>
  <c r="R39" i="106"/>
  <c r="R37" i="106"/>
  <c r="T35" i="106"/>
  <c r="R33" i="106"/>
  <c r="U31" i="106"/>
  <c r="T23" i="106"/>
  <c r="Q43" i="106"/>
  <c r="Q39" i="106"/>
  <c r="R35" i="106"/>
  <c r="T31" i="106"/>
  <c r="Q23" i="106"/>
  <c r="L23" i="106" s="1"/>
  <c r="U46" i="106"/>
  <c r="U42" i="106"/>
  <c r="U38" i="106"/>
  <c r="U34" i="106"/>
  <c r="U30" i="106"/>
  <c r="T41" i="106"/>
  <c r="Q33" i="106"/>
  <c r="Q37" i="106"/>
  <c r="T40" i="106"/>
  <c r="R32" i="106"/>
  <c r="Q45" i="106"/>
  <c r="U26" i="106"/>
  <c r="U44" i="106"/>
  <c r="T36" i="106"/>
  <c r="R30" i="106"/>
  <c r="M30" i="106" s="1"/>
  <c r="U35" i="106"/>
  <c r="M35" i="106" s="1"/>
  <c r="T37" i="106"/>
  <c r="L37" i="106" s="1"/>
  <c r="T45" i="106"/>
  <c r="R31" i="106"/>
  <c r="M31" i="106" s="1"/>
  <c r="U33" i="106"/>
  <c r="M33" i="106" s="1"/>
  <c r="Q36" i="106"/>
  <c r="L36" i="106" s="1"/>
  <c r="R44" i="106"/>
  <c r="Q31" i="106"/>
  <c r="L31" i="106" s="1"/>
  <c r="T33" i="106"/>
  <c r="L33" i="106" s="1"/>
  <c r="E31" i="106" s="1"/>
  <c r="Q38" i="106"/>
  <c r="L38" i="106" s="1"/>
  <c r="U40" i="106"/>
  <c r="T43" i="106"/>
  <c r="L43" i="106" s="1"/>
  <c r="H72" i="106" s="1"/>
  <c r="H74" i="106" s="1"/>
  <c r="J73" i="106" s="1"/>
  <c r="Q46" i="106"/>
  <c r="R26" i="106"/>
  <c r="M26" i="106" s="1"/>
  <c r="U39" i="106"/>
  <c r="M39" i="106" s="1"/>
  <c r="T42" i="106"/>
  <c r="L42" i="106" s="1"/>
  <c r="E72" i="106" s="1"/>
  <c r="E74" i="106" s="1"/>
  <c r="G73" i="106" s="1"/>
  <c r="U36" i="106"/>
  <c r="M36" i="106" s="1"/>
  <c r="Q41" i="106"/>
  <c r="L41" i="106" s="1"/>
  <c r="A72" i="106" s="1"/>
  <c r="A74" i="106" s="1"/>
  <c r="D73" i="106" s="1"/>
  <c r="U32" i="106"/>
  <c r="U37" i="106"/>
  <c r="M37" i="106" s="1"/>
  <c r="T32" i="106"/>
  <c r="R42" i="106"/>
  <c r="M42" i="106" s="1"/>
  <c r="R38" i="106"/>
  <c r="U43" i="106"/>
  <c r="M43" i="106" s="1"/>
  <c r="U24" i="106"/>
  <c r="R34" i="106"/>
  <c r="M34" i="106" s="1"/>
  <c r="Q44" i="106"/>
  <c r="L44" i="106" s="1"/>
  <c r="T34" i="106"/>
  <c r="L34" i="106" s="1"/>
  <c r="I34" i="106" s="1"/>
  <c r="Q40" i="106"/>
  <c r="U45" i="106"/>
  <c r="M45" i="106" s="1"/>
  <c r="R46" i="106"/>
  <c r="T30" i="106"/>
  <c r="L30" i="106" s="1"/>
  <c r="Q35" i="106"/>
  <c r="L35" i="106" s="1"/>
  <c r="R41" i="106"/>
  <c r="M41" i="106" s="1"/>
  <c r="T39" i="106"/>
  <c r="E36" i="106"/>
  <c r="F42" i="106" s="1"/>
  <c r="A63" i="106"/>
  <c r="C63" i="106" s="1"/>
  <c r="A94" i="106" s="1"/>
  <c r="A29" i="106"/>
  <c r="A58" i="106"/>
  <c r="B29" i="106"/>
  <c r="E58" i="106"/>
  <c r="H58" i="106"/>
  <c r="E70" i="106"/>
  <c r="E63" i="106"/>
  <c r="G63" i="106" s="1"/>
  <c r="AY52" i="11"/>
  <c r="D12" i="110"/>
  <c r="R45" i="110"/>
  <c r="R43" i="110"/>
  <c r="U41" i="110"/>
  <c r="R39" i="110"/>
  <c r="R37" i="110"/>
  <c r="T35" i="110"/>
  <c r="R33" i="110"/>
  <c r="U31" i="110"/>
  <c r="R24" i="110"/>
  <c r="Q45" i="110"/>
  <c r="Q43" i="110"/>
  <c r="T41" i="110"/>
  <c r="Q39" i="110"/>
  <c r="Q37" i="110"/>
  <c r="R35" i="110"/>
  <c r="Q33" i="110"/>
  <c r="T31" i="110"/>
  <c r="T23" i="110"/>
  <c r="U44" i="110"/>
  <c r="T40" i="110"/>
  <c r="T36" i="110"/>
  <c r="R32" i="110"/>
  <c r="U26" i="110"/>
  <c r="T44" i="110"/>
  <c r="R40" i="110"/>
  <c r="R36" i="110"/>
  <c r="Q32" i="110"/>
  <c r="U46" i="110"/>
  <c r="U38" i="110"/>
  <c r="U30" i="110"/>
  <c r="U34" i="110"/>
  <c r="T46" i="110"/>
  <c r="T38" i="110"/>
  <c r="Q30" i="110"/>
  <c r="U42" i="110"/>
  <c r="Q23" i="110"/>
  <c r="L23" i="110" s="1"/>
  <c r="Q42" i="110"/>
  <c r="Q34" i="110"/>
  <c r="Q31" i="110"/>
  <c r="T33" i="110"/>
  <c r="Q38" i="110"/>
  <c r="L38" i="110" s="1"/>
  <c r="U40" i="110"/>
  <c r="T43" i="110"/>
  <c r="Q46" i="110"/>
  <c r="L46" i="110" s="1"/>
  <c r="T30" i="110"/>
  <c r="Q35" i="110"/>
  <c r="L35" i="110" s="1"/>
  <c r="R38" i="110"/>
  <c r="R41" i="110"/>
  <c r="M41" i="110" s="1"/>
  <c r="U43" i="110"/>
  <c r="R46" i="110"/>
  <c r="R34" i="110"/>
  <c r="U36" i="110"/>
  <c r="Q41" i="110"/>
  <c r="L41" i="110" s="1"/>
  <c r="A72" i="110" s="1"/>
  <c r="A74" i="110" s="1"/>
  <c r="D73" i="110" s="1"/>
  <c r="Q44" i="110"/>
  <c r="R31" i="110"/>
  <c r="M31" i="110" s="1"/>
  <c r="U33" i="110"/>
  <c r="Q36" i="110"/>
  <c r="L36" i="110" s="1"/>
  <c r="R44" i="110"/>
  <c r="U24" i="110"/>
  <c r="T39" i="110"/>
  <c r="R26" i="110"/>
  <c r="M26" i="110" s="1"/>
  <c r="U39" i="110"/>
  <c r="R30" i="110"/>
  <c r="U35" i="110"/>
  <c r="T45" i="110"/>
  <c r="T34" i="110"/>
  <c r="Q40" i="110"/>
  <c r="L40" i="110" s="1"/>
  <c r="U45" i="110"/>
  <c r="T32" i="110"/>
  <c r="R42" i="110"/>
  <c r="T42" i="110"/>
  <c r="U32" i="110"/>
  <c r="T37" i="110"/>
  <c r="U37" i="110"/>
  <c r="E36" i="110"/>
  <c r="F42" i="110" s="1"/>
  <c r="A63" i="110"/>
  <c r="C63" i="110" s="1"/>
  <c r="B29" i="110"/>
  <c r="A29" i="110"/>
  <c r="A58" i="110"/>
  <c r="E58" i="110"/>
  <c r="H58" i="110"/>
  <c r="E63" i="110"/>
  <c r="G63" i="110" s="1"/>
  <c r="E70" i="110"/>
  <c r="J63" i="105"/>
  <c r="J63" i="100"/>
  <c r="H65" i="96"/>
  <c r="L32" i="96"/>
  <c r="L39" i="96"/>
  <c r="E60" i="96" s="1"/>
  <c r="E65" i="96"/>
  <c r="M33" i="96"/>
  <c r="M35" i="96"/>
  <c r="L37" i="96"/>
  <c r="E37" i="96" s="1"/>
  <c r="L45" i="96"/>
  <c r="L44" i="96"/>
  <c r="M39" i="96"/>
  <c r="L42" i="96"/>
  <c r="E72" i="96" s="1"/>
  <c r="L43" i="96"/>
  <c r="H72" i="96" s="1"/>
  <c r="H74" i="96" s="1"/>
  <c r="J73" i="96" s="1"/>
  <c r="L34" i="96"/>
  <c r="M45" i="96"/>
  <c r="M24" i="96"/>
  <c r="M36" i="96"/>
  <c r="M40" i="96"/>
  <c r="M37" i="96"/>
  <c r="A29" i="96"/>
  <c r="A58" i="96"/>
  <c r="J58" i="96" s="1"/>
  <c r="B29" i="96"/>
  <c r="E58" i="96"/>
  <c r="E70" i="96"/>
  <c r="E63" i="96"/>
  <c r="G63" i="96" s="1"/>
  <c r="A94" i="96" s="1"/>
  <c r="T46" i="100"/>
  <c r="L46" i="100" s="1"/>
  <c r="T44" i="100"/>
  <c r="Q42" i="100"/>
  <c r="R40" i="100"/>
  <c r="T38" i="100"/>
  <c r="R36" i="100"/>
  <c r="Q34" i="100"/>
  <c r="Q32" i="100"/>
  <c r="Q30" i="100"/>
  <c r="R24" i="100"/>
  <c r="R45" i="100"/>
  <c r="R43" i="100"/>
  <c r="U41" i="100"/>
  <c r="R39" i="100"/>
  <c r="R37" i="100"/>
  <c r="T35" i="100"/>
  <c r="R33" i="100"/>
  <c r="U31" i="100"/>
  <c r="T23" i="100"/>
  <c r="Q45" i="100"/>
  <c r="T41" i="100"/>
  <c r="Q37" i="100"/>
  <c r="Q33" i="100"/>
  <c r="U26" i="100"/>
  <c r="U44" i="100"/>
  <c r="T40" i="100"/>
  <c r="T36" i="100"/>
  <c r="R32" i="100"/>
  <c r="Q43" i="100"/>
  <c r="R35" i="100"/>
  <c r="Q23" i="100"/>
  <c r="L23" i="100" s="1"/>
  <c r="Q39" i="100"/>
  <c r="T31" i="100"/>
  <c r="L31" i="100" s="1"/>
  <c r="U42" i="100"/>
  <c r="U34" i="100"/>
  <c r="U30" i="100"/>
  <c r="M30" i="100" s="1"/>
  <c r="U38" i="100"/>
  <c r="U46" i="100"/>
  <c r="T33" i="100"/>
  <c r="L33" i="100" s="1"/>
  <c r="E31" i="100" s="1"/>
  <c r="U36" i="100"/>
  <c r="M36" i="100" s="1"/>
  <c r="T39" i="100"/>
  <c r="L39" i="100" s="1"/>
  <c r="T43" i="100"/>
  <c r="L43" i="100" s="1"/>
  <c r="H72" i="100" s="1"/>
  <c r="H74" i="100" s="1"/>
  <c r="J73" i="100" s="1"/>
  <c r="Q46" i="100"/>
  <c r="R31" i="100"/>
  <c r="Q35" i="100"/>
  <c r="L35" i="100" s="1"/>
  <c r="U45" i="100"/>
  <c r="M45" i="100" s="1"/>
  <c r="R30" i="100"/>
  <c r="R34" i="100"/>
  <c r="U40" i="100"/>
  <c r="M40" i="100" s="1"/>
  <c r="Q44" i="100"/>
  <c r="L44" i="100" s="1"/>
  <c r="U32" i="100"/>
  <c r="M32" i="100" s="1"/>
  <c r="Q36" i="100"/>
  <c r="U39" i="100"/>
  <c r="M39" i="100" s="1"/>
  <c r="T42" i="100"/>
  <c r="L42" i="100" s="1"/>
  <c r="E72" i="100" s="1"/>
  <c r="E74" i="100" s="1"/>
  <c r="G73" i="100" s="1"/>
  <c r="R46" i="100"/>
  <c r="M46" i="100" s="1"/>
  <c r="Q41" i="100"/>
  <c r="U33" i="100"/>
  <c r="M33" i="100" s="1"/>
  <c r="Q40" i="100"/>
  <c r="L40" i="100" s="1"/>
  <c r="H60" i="100" s="1"/>
  <c r="U24" i="100"/>
  <c r="M24" i="100" s="1"/>
  <c r="U35" i="100"/>
  <c r="M35" i="100" s="1"/>
  <c r="R42" i="100"/>
  <c r="M42" i="100" s="1"/>
  <c r="T34" i="100"/>
  <c r="L34" i="100" s="1"/>
  <c r="R41" i="100"/>
  <c r="M41" i="100" s="1"/>
  <c r="Q31" i="100"/>
  <c r="T37" i="100"/>
  <c r="L37" i="100" s="1"/>
  <c r="E37" i="100" s="1"/>
  <c r="R26" i="100"/>
  <c r="M26" i="100" s="1"/>
  <c r="U37" i="100"/>
  <c r="M37" i="100" s="1"/>
  <c r="U43" i="100"/>
  <c r="M43" i="100" s="1"/>
  <c r="Q38" i="100"/>
  <c r="R44" i="100"/>
  <c r="M44" i="100" s="1"/>
  <c r="T45" i="100"/>
  <c r="L45" i="100" s="1"/>
  <c r="T30" i="100"/>
  <c r="L30" i="100" s="1"/>
  <c r="T32" i="100"/>
  <c r="L32" i="100" s="1"/>
  <c r="R38" i="100"/>
  <c r="M38" i="100" s="1"/>
  <c r="E36" i="100"/>
  <c r="F42" i="100" s="1"/>
  <c r="E58" i="100"/>
  <c r="A29" i="104"/>
  <c r="A58" i="104"/>
  <c r="J58" i="104" s="1"/>
  <c r="B29" i="104"/>
  <c r="E58" i="104"/>
  <c r="E70" i="104"/>
  <c r="E63" i="104"/>
  <c r="G63" i="104" s="1"/>
  <c r="H65" i="108"/>
  <c r="L32" i="108"/>
  <c r="M42" i="108"/>
  <c r="L44" i="108"/>
  <c r="E65" i="108"/>
  <c r="U46" i="108"/>
  <c r="M46" i="108" s="1"/>
  <c r="U44" i="108"/>
  <c r="U42" i="108"/>
  <c r="T40" i="108"/>
  <c r="U38" i="108"/>
  <c r="T36" i="108"/>
  <c r="U34" i="108"/>
  <c r="R32" i="108"/>
  <c r="U30" i="108"/>
  <c r="T46" i="108"/>
  <c r="T44" i="108"/>
  <c r="Q42" i="108"/>
  <c r="R40" i="108"/>
  <c r="T38" i="108"/>
  <c r="R36" i="108"/>
  <c r="Q34" i="108"/>
  <c r="Q32" i="108"/>
  <c r="Q30" i="108"/>
  <c r="R24" i="108"/>
  <c r="R43" i="108"/>
  <c r="R39" i="108"/>
  <c r="T35" i="108"/>
  <c r="U31" i="108"/>
  <c r="T23" i="108"/>
  <c r="Q43" i="108"/>
  <c r="Q39" i="108"/>
  <c r="R35" i="108"/>
  <c r="T31" i="108"/>
  <c r="Q23" i="108"/>
  <c r="L23" i="108" s="1"/>
  <c r="R45" i="108"/>
  <c r="R37" i="108"/>
  <c r="R33" i="108"/>
  <c r="Q45" i="108"/>
  <c r="Q37" i="108"/>
  <c r="U26" i="108"/>
  <c r="U41" i="108"/>
  <c r="M41" i="108" s="1"/>
  <c r="T41" i="108"/>
  <c r="L41" i="108" s="1"/>
  <c r="A72" i="108" s="1"/>
  <c r="A74" i="108" s="1"/>
  <c r="D73" i="108" s="1"/>
  <c r="Q33" i="108"/>
  <c r="U24" i="108"/>
  <c r="M24" i="108" s="1"/>
  <c r="U35" i="108"/>
  <c r="M35" i="108" s="1"/>
  <c r="Q38" i="108"/>
  <c r="Q41" i="108"/>
  <c r="T45" i="108"/>
  <c r="L45" i="108" s="1"/>
  <c r="Q36" i="108"/>
  <c r="Q40" i="108"/>
  <c r="L40" i="108" s="1"/>
  <c r="U43" i="108"/>
  <c r="M43" i="108" s="1"/>
  <c r="T32" i="108"/>
  <c r="R42" i="108"/>
  <c r="Q46" i="108"/>
  <c r="T30" i="108"/>
  <c r="L30" i="108" s="1"/>
  <c r="U33" i="108"/>
  <c r="M33" i="108" s="1"/>
  <c r="U37" i="108"/>
  <c r="M37" i="108" s="1"/>
  <c r="R41" i="108"/>
  <c r="R44" i="108"/>
  <c r="M44" i="108" s="1"/>
  <c r="R30" i="108"/>
  <c r="U36" i="108"/>
  <c r="M36" i="108" s="1"/>
  <c r="T43" i="108"/>
  <c r="L43" i="108" s="1"/>
  <c r="H72" i="108" s="1"/>
  <c r="H74" i="108" s="1"/>
  <c r="J73" i="108" s="1"/>
  <c r="T34" i="108"/>
  <c r="L34" i="108" s="1"/>
  <c r="I34" i="108" s="1"/>
  <c r="T42" i="108"/>
  <c r="L42" i="108" s="1"/>
  <c r="E72" i="108" s="1"/>
  <c r="Q31" i="108"/>
  <c r="L31" i="108" s="1"/>
  <c r="T37" i="108"/>
  <c r="L37" i="108" s="1"/>
  <c r="E37" i="108" s="1"/>
  <c r="Q44" i="108"/>
  <c r="R26" i="108"/>
  <c r="M26" i="108" s="1"/>
  <c r="Q35" i="108"/>
  <c r="T33" i="108"/>
  <c r="L33" i="108" s="1"/>
  <c r="T39" i="108"/>
  <c r="L39" i="108" s="1"/>
  <c r="R31" i="108"/>
  <c r="M31" i="108" s="1"/>
  <c r="R38" i="108"/>
  <c r="M38" i="108" s="1"/>
  <c r="U45" i="108"/>
  <c r="M45" i="108" s="1"/>
  <c r="R34" i="108"/>
  <c r="M34" i="108" s="1"/>
  <c r="U39" i="108"/>
  <c r="M39" i="108" s="1"/>
  <c r="U40" i="108"/>
  <c r="M40" i="108" s="1"/>
  <c r="R46" i="108"/>
  <c r="U32" i="108"/>
  <c r="M32" i="108" s="1"/>
  <c r="E36" i="108"/>
  <c r="F42" i="108" s="1"/>
  <c r="A29" i="108"/>
  <c r="A58" i="108"/>
  <c r="B29" i="108"/>
  <c r="H58" i="108"/>
  <c r="J60" i="108" s="1"/>
  <c r="E70" i="108"/>
  <c r="E63" i="108"/>
  <c r="G63" i="108" s="1"/>
  <c r="A94" i="108" s="1"/>
  <c r="U46" i="94"/>
  <c r="U44" i="94"/>
  <c r="U42" i="94"/>
  <c r="T40" i="94"/>
  <c r="U38" i="94"/>
  <c r="T36" i="94"/>
  <c r="U34" i="94"/>
  <c r="R32" i="94"/>
  <c r="U30" i="94"/>
  <c r="T46" i="94"/>
  <c r="T44" i="94"/>
  <c r="Q42" i="94"/>
  <c r="R40" i="94"/>
  <c r="T38" i="94"/>
  <c r="R36" i="94"/>
  <c r="Q34" i="94"/>
  <c r="Q32" i="94"/>
  <c r="Q30" i="94"/>
  <c r="R24" i="94"/>
  <c r="R43" i="94"/>
  <c r="R39" i="94"/>
  <c r="T35" i="94"/>
  <c r="U31" i="94"/>
  <c r="T23" i="94"/>
  <c r="U41" i="94"/>
  <c r="R33" i="94"/>
  <c r="Q43" i="94"/>
  <c r="Q39" i="94"/>
  <c r="R35" i="94"/>
  <c r="T31" i="94"/>
  <c r="Q23" i="94"/>
  <c r="L23" i="94" s="1"/>
  <c r="R45" i="94"/>
  <c r="R37" i="94"/>
  <c r="Q33" i="94"/>
  <c r="T41" i="94"/>
  <c r="Q45" i="94"/>
  <c r="U26" i="94"/>
  <c r="Q37" i="94"/>
  <c r="T32" i="94"/>
  <c r="T39" i="94"/>
  <c r="L39" i="94" s="1"/>
  <c r="R42" i="94"/>
  <c r="R31" i="94"/>
  <c r="U33" i="94"/>
  <c r="M33" i="94" s="1"/>
  <c r="Q36" i="94"/>
  <c r="L36" i="94" s="1"/>
  <c r="R44" i="94"/>
  <c r="R30" i="94"/>
  <c r="M30" i="94" s="1"/>
  <c r="U35" i="94"/>
  <c r="M35" i="94" s="1"/>
  <c r="T37" i="94"/>
  <c r="L37" i="94" s="1"/>
  <c r="E37" i="94" s="1"/>
  <c r="T45" i="94"/>
  <c r="L45" i="94" s="1"/>
  <c r="R26" i="94"/>
  <c r="M26" i="94" s="1"/>
  <c r="U39" i="94"/>
  <c r="M39" i="94" s="1"/>
  <c r="T42" i="94"/>
  <c r="L42" i="94" s="1"/>
  <c r="E72" i="94" s="1"/>
  <c r="E74" i="94" s="1"/>
  <c r="G73" i="94" s="1"/>
  <c r="J67" i="94" s="1"/>
  <c r="Q31" i="94"/>
  <c r="U40" i="94"/>
  <c r="Q46" i="94"/>
  <c r="L46" i="94" s="1"/>
  <c r="U32" i="94"/>
  <c r="M32" i="94" s="1"/>
  <c r="U37" i="94"/>
  <c r="U36" i="94"/>
  <c r="M36" i="94" s="1"/>
  <c r="J37" i="94" s="1"/>
  <c r="A89" i="94" s="1"/>
  <c r="Q41" i="94"/>
  <c r="L41" i="94" s="1"/>
  <c r="A72" i="94" s="1"/>
  <c r="A74" i="94" s="1"/>
  <c r="D73" i="94" s="1"/>
  <c r="R38" i="94"/>
  <c r="M38" i="94" s="1"/>
  <c r="U43" i="94"/>
  <c r="M43" i="94" s="1"/>
  <c r="U24" i="94"/>
  <c r="T30" i="94"/>
  <c r="L30" i="94" s="1"/>
  <c r="R41" i="94"/>
  <c r="M41" i="94" s="1"/>
  <c r="T33" i="94"/>
  <c r="L33" i="94" s="1"/>
  <c r="E31" i="94" s="1"/>
  <c r="T43" i="94"/>
  <c r="L43" i="94" s="1"/>
  <c r="H72" i="94" s="1"/>
  <c r="H74" i="94" s="1"/>
  <c r="J73" i="94" s="1"/>
  <c r="T34" i="94"/>
  <c r="L34" i="94" s="1"/>
  <c r="U45" i="94"/>
  <c r="M45" i="94" s="1"/>
  <c r="R34" i="94"/>
  <c r="Q44" i="94"/>
  <c r="L44" i="94" s="1"/>
  <c r="Q35" i="94"/>
  <c r="L35" i="94" s="1"/>
  <c r="R46" i="94"/>
  <c r="Q38" i="94"/>
  <c r="Q40" i="94"/>
  <c r="E36" i="94"/>
  <c r="F42" i="94" s="1"/>
  <c r="A63" i="94"/>
  <c r="C63" i="94" s="1"/>
  <c r="A29" i="94"/>
  <c r="A58" i="94"/>
  <c r="B29" i="94"/>
  <c r="H58" i="94"/>
  <c r="Q43" i="98"/>
  <c r="Q39" i="98"/>
  <c r="R35" i="98"/>
  <c r="T31" i="98"/>
  <c r="L31" i="98" s="1"/>
  <c r="T46" i="98"/>
  <c r="U42" i="98"/>
  <c r="T38" i="98"/>
  <c r="U34" i="98"/>
  <c r="U30" i="98"/>
  <c r="Q23" i="98"/>
  <c r="L23" i="98" s="1"/>
  <c r="Q45" i="98"/>
  <c r="Q37" i="98"/>
  <c r="T44" i="98"/>
  <c r="R36" i="98"/>
  <c r="U26" i="98"/>
  <c r="T41" i="98"/>
  <c r="Q33" i="98"/>
  <c r="R40" i="98"/>
  <c r="Q32" i="98"/>
  <c r="T23" i="98"/>
  <c r="U31" i="98"/>
  <c r="T35" i="98"/>
  <c r="R39" i="98"/>
  <c r="R43" i="98"/>
  <c r="T32" i="98"/>
  <c r="L32" i="98" s="1"/>
  <c r="T39" i="98"/>
  <c r="L39" i="98" s="1"/>
  <c r="T43" i="98"/>
  <c r="L43" i="98" s="1"/>
  <c r="H72" i="98" s="1"/>
  <c r="H74" i="98" s="1"/>
  <c r="J73" i="98" s="1"/>
  <c r="R31" i="98"/>
  <c r="T34" i="98"/>
  <c r="U37" i="98"/>
  <c r="M37" i="98" s="1"/>
  <c r="R41" i="98"/>
  <c r="R44" i="98"/>
  <c r="R24" i="98"/>
  <c r="R32" i="98"/>
  <c r="T36" i="98"/>
  <c r="T40" i="98"/>
  <c r="U44" i="98"/>
  <c r="U24" i="98"/>
  <c r="M24" i="98" s="1"/>
  <c r="T33" i="98"/>
  <c r="L33" i="98" s="1"/>
  <c r="U36" i="98"/>
  <c r="M36" i="98" s="1"/>
  <c r="U40" i="98"/>
  <c r="M40" i="98" s="1"/>
  <c r="Q44" i="98"/>
  <c r="L44" i="98" s="1"/>
  <c r="U32" i="98"/>
  <c r="M32" i="98" s="1"/>
  <c r="Q35" i="98"/>
  <c r="R38" i="98"/>
  <c r="T42" i="98"/>
  <c r="L42" i="98" s="1"/>
  <c r="E72" i="98" s="1"/>
  <c r="U45" i="98"/>
  <c r="M45" i="98" s="1"/>
  <c r="R37" i="98"/>
  <c r="R45" i="98"/>
  <c r="R34" i="98"/>
  <c r="M34" i="98" s="1"/>
  <c r="Q41" i="98"/>
  <c r="R26" i="98"/>
  <c r="M26" i="98" s="1"/>
  <c r="Q36" i="98"/>
  <c r="L36" i="98" s="1"/>
  <c r="Q30" i="98"/>
  <c r="U38" i="98"/>
  <c r="M38" i="98" s="1"/>
  <c r="U46" i="98"/>
  <c r="M46" i="98" s="1"/>
  <c r="U35" i="98"/>
  <c r="M35" i="98" s="1"/>
  <c r="R42" i="98"/>
  <c r="M42" i="98" s="1"/>
  <c r="T30" i="98"/>
  <c r="L30" i="98" s="1"/>
  <c r="U43" i="98"/>
  <c r="M43" i="98" s="1"/>
  <c r="Q34" i="98"/>
  <c r="Q31" i="98"/>
  <c r="Q46" i="98"/>
  <c r="Q40" i="98"/>
  <c r="L40" i="98" s="1"/>
  <c r="U41" i="98"/>
  <c r="T37" i="98"/>
  <c r="L37" i="98" s="1"/>
  <c r="U33" i="98"/>
  <c r="M33" i="98" s="1"/>
  <c r="E31" i="98" s="1"/>
  <c r="R46" i="98"/>
  <c r="Q42" i="98"/>
  <c r="Q38" i="98"/>
  <c r="L38" i="98" s="1"/>
  <c r="T45" i="98"/>
  <c r="L45" i="98" s="1"/>
  <c r="U39" i="98"/>
  <c r="M39" i="98" s="1"/>
  <c r="J59" i="98" s="1"/>
  <c r="R33" i="98"/>
  <c r="R30" i="98"/>
  <c r="E36" i="98"/>
  <c r="F42" i="98" s="1"/>
  <c r="A58" i="98"/>
  <c r="B29" i="98"/>
  <c r="A29" i="98"/>
  <c r="E58" i="98"/>
  <c r="H58" i="98"/>
  <c r="J60" i="98" s="1"/>
  <c r="E70" i="98"/>
  <c r="E63" i="98"/>
  <c r="G63" i="98" s="1"/>
  <c r="A94" i="98" s="1"/>
  <c r="H65" i="95"/>
  <c r="E65" i="95"/>
  <c r="L38" i="95"/>
  <c r="U46" i="95"/>
  <c r="U44" i="95"/>
  <c r="U42" i="95"/>
  <c r="T40" i="95"/>
  <c r="U38" i="95"/>
  <c r="T36" i="95"/>
  <c r="U34" i="95"/>
  <c r="M34" i="95" s="1"/>
  <c r="R32" i="95"/>
  <c r="U30" i="95"/>
  <c r="M30" i="95" s="1"/>
  <c r="T46" i="95"/>
  <c r="T44" i="95"/>
  <c r="L44" i="95" s="1"/>
  <c r="Q42" i="95"/>
  <c r="R40" i="95"/>
  <c r="T38" i="95"/>
  <c r="R36" i="95"/>
  <c r="Q34" i="95"/>
  <c r="Q32" i="95"/>
  <c r="Q30" i="95"/>
  <c r="R24" i="95"/>
  <c r="R45" i="95"/>
  <c r="U41" i="95"/>
  <c r="R37" i="95"/>
  <c r="R33" i="95"/>
  <c r="R43" i="95"/>
  <c r="U31" i="95"/>
  <c r="Q45" i="95"/>
  <c r="T41" i="95"/>
  <c r="Q37" i="95"/>
  <c r="Q33" i="95"/>
  <c r="U26" i="95"/>
  <c r="R39" i="95"/>
  <c r="T35" i="95"/>
  <c r="T23" i="95"/>
  <c r="Q39" i="95"/>
  <c r="T31" i="95"/>
  <c r="Q23" i="95"/>
  <c r="L23" i="95" s="1"/>
  <c r="R35" i="95"/>
  <c r="Q43" i="95"/>
  <c r="T32" i="95"/>
  <c r="L32" i="95" s="1"/>
  <c r="I31" i="95" s="1"/>
  <c r="U36" i="95"/>
  <c r="M36" i="95" s="1"/>
  <c r="T39" i="95"/>
  <c r="L39" i="95" s="1"/>
  <c r="T43" i="95"/>
  <c r="L43" i="95" s="1"/>
  <c r="H72" i="95" s="1"/>
  <c r="H74" i="95" s="1"/>
  <c r="J73" i="95" s="1"/>
  <c r="R26" i="95"/>
  <c r="M26" i="95" s="1"/>
  <c r="Q36" i="95"/>
  <c r="L36" i="95" s="1"/>
  <c r="I37" i="95" s="1"/>
  <c r="U39" i="95"/>
  <c r="M39" i="95" s="1"/>
  <c r="U43" i="95"/>
  <c r="M43" i="95" s="1"/>
  <c r="R30" i="95"/>
  <c r="T33" i="95"/>
  <c r="L33" i="95" s="1"/>
  <c r="T37" i="95"/>
  <c r="L37" i="95" s="1"/>
  <c r="E37" i="95" s="1"/>
  <c r="U40" i="95"/>
  <c r="M40" i="95" s="1"/>
  <c r="Q44" i="95"/>
  <c r="T30" i="95"/>
  <c r="L30" i="95" s="1"/>
  <c r="U33" i="95"/>
  <c r="M33" i="95" s="1"/>
  <c r="U37" i="95"/>
  <c r="M37" i="95" s="1"/>
  <c r="Q40" i="95"/>
  <c r="R44" i="95"/>
  <c r="M44" i="95" s="1"/>
  <c r="Q31" i="95"/>
  <c r="L31" i="95" s="1"/>
  <c r="Q38" i="95"/>
  <c r="T45" i="95"/>
  <c r="L45" i="95" s="1"/>
  <c r="R31" i="95"/>
  <c r="R38" i="95"/>
  <c r="M38" i="95" s="1"/>
  <c r="U45" i="95"/>
  <c r="M45" i="95" s="1"/>
  <c r="Q46" i="95"/>
  <c r="L46" i="95" s="1"/>
  <c r="U32" i="95"/>
  <c r="M32" i="95" s="1"/>
  <c r="R46" i="95"/>
  <c r="M46" i="95" s="1"/>
  <c r="U24" i="95"/>
  <c r="M24" i="95" s="1"/>
  <c r="R42" i="95"/>
  <c r="M42" i="95" s="1"/>
  <c r="Q35" i="95"/>
  <c r="L35" i="95" s="1"/>
  <c r="E34" i="95" s="1"/>
  <c r="R34" i="95"/>
  <c r="R41" i="95"/>
  <c r="U35" i="95"/>
  <c r="M35" i="95" s="1"/>
  <c r="T42" i="95"/>
  <c r="L42" i="95" s="1"/>
  <c r="E72" i="95" s="1"/>
  <c r="E74" i="95" s="1"/>
  <c r="G73" i="95" s="1"/>
  <c r="Q41" i="95"/>
  <c r="L41" i="95" s="1"/>
  <c r="A72" i="95" s="1"/>
  <c r="A74" i="95" s="1"/>
  <c r="D73" i="95" s="1"/>
  <c r="T34" i="95"/>
  <c r="L34" i="95" s="1"/>
  <c r="E36" i="95"/>
  <c r="F42" i="95" s="1"/>
  <c r="J37" i="95"/>
  <c r="A89" i="95" s="1"/>
  <c r="A63" i="95"/>
  <c r="C63" i="95" s="1"/>
  <c r="A94" i="95" s="1"/>
  <c r="A29" i="95"/>
  <c r="A58" i="95"/>
  <c r="B29" i="95"/>
  <c r="E58" i="95"/>
  <c r="H58" i="95"/>
  <c r="E70" i="95"/>
  <c r="E63" i="95"/>
  <c r="G63" i="95" s="1"/>
  <c r="H65" i="99"/>
  <c r="L45" i="99"/>
  <c r="L33" i="99"/>
  <c r="L43" i="99"/>
  <c r="H72" i="99" s="1"/>
  <c r="H74" i="99" s="1"/>
  <c r="J73" i="99" s="1"/>
  <c r="M36" i="99"/>
  <c r="L32" i="99"/>
  <c r="I31" i="99" s="1"/>
  <c r="E65" i="99"/>
  <c r="T46" i="99"/>
  <c r="U42" i="99"/>
  <c r="T38" i="99"/>
  <c r="U34" i="99"/>
  <c r="U30" i="99"/>
  <c r="Q45" i="99"/>
  <c r="T41" i="99"/>
  <c r="Q37" i="99"/>
  <c r="Q33" i="99"/>
  <c r="Q23" i="99"/>
  <c r="L23" i="99" s="1"/>
  <c r="T44" i="99"/>
  <c r="R36" i="99"/>
  <c r="Q43" i="99"/>
  <c r="R35" i="99"/>
  <c r="U26" i="99"/>
  <c r="R40" i="99"/>
  <c r="Q32" i="99"/>
  <c r="Q39" i="99"/>
  <c r="T31" i="99"/>
  <c r="R24" i="99"/>
  <c r="R33" i="99"/>
  <c r="M33" i="99" s="1"/>
  <c r="R37" i="99"/>
  <c r="U41" i="99"/>
  <c r="R45" i="99"/>
  <c r="U24" i="99"/>
  <c r="M24" i="99" s="1"/>
  <c r="T32" i="99"/>
  <c r="T39" i="99"/>
  <c r="L39" i="99" s="1"/>
  <c r="R42" i="99"/>
  <c r="M42" i="99" s="1"/>
  <c r="R26" i="99"/>
  <c r="M26" i="99" s="1"/>
  <c r="U33" i="99"/>
  <c r="U37" i="99"/>
  <c r="R41" i="99"/>
  <c r="M41" i="99" s="1"/>
  <c r="U45" i="99"/>
  <c r="Q30" i="99"/>
  <c r="Q34" i="99"/>
  <c r="U38" i="99"/>
  <c r="Q42" i="99"/>
  <c r="L42" i="99" s="1"/>
  <c r="E72" i="99" s="1"/>
  <c r="E74" i="99" s="1"/>
  <c r="G73" i="99" s="1"/>
  <c r="U46" i="99"/>
  <c r="R30" i="99"/>
  <c r="U35" i="99"/>
  <c r="M35" i="99" s="1"/>
  <c r="T37" i="99"/>
  <c r="L37" i="99" s="1"/>
  <c r="T45" i="99"/>
  <c r="T30" i="99"/>
  <c r="T34" i="99"/>
  <c r="R38" i="99"/>
  <c r="M38" i="99" s="1"/>
  <c r="T42" i="99"/>
  <c r="R46" i="99"/>
  <c r="M46" i="99" s="1"/>
  <c r="T35" i="99"/>
  <c r="R43" i="99"/>
  <c r="M43" i="99" s="1"/>
  <c r="Q31" i="99"/>
  <c r="U40" i="99"/>
  <c r="M40" i="99" s="1"/>
  <c r="Q46" i="99"/>
  <c r="Q35" i="99"/>
  <c r="L35" i="99" s="1"/>
  <c r="U43" i="99"/>
  <c r="T23" i="99"/>
  <c r="T36" i="99"/>
  <c r="U44" i="99"/>
  <c r="U36" i="99"/>
  <c r="Q41" i="99"/>
  <c r="L41" i="99" s="1"/>
  <c r="A72" i="99" s="1"/>
  <c r="A74" i="99" s="1"/>
  <c r="D73" i="99" s="1"/>
  <c r="Q36" i="99"/>
  <c r="L36" i="99" s="1"/>
  <c r="I37" i="99" s="1"/>
  <c r="R44" i="99"/>
  <c r="M44" i="99" s="1"/>
  <c r="U31" i="99"/>
  <c r="R39" i="99"/>
  <c r="T33" i="99"/>
  <c r="Q38" i="99"/>
  <c r="L38" i="99" s="1"/>
  <c r="A60" i="99" s="1"/>
  <c r="T43" i="99"/>
  <c r="R31" i="99"/>
  <c r="M31" i="99" s="1"/>
  <c r="U39" i="99"/>
  <c r="R34" i="99"/>
  <c r="M34" i="99" s="1"/>
  <c r="Q40" i="99"/>
  <c r="R32" i="99"/>
  <c r="M32" i="99" s="1"/>
  <c r="T40" i="99"/>
  <c r="Q44" i="99"/>
  <c r="L44" i="99" s="1"/>
  <c r="U32" i="99"/>
  <c r="E36" i="99"/>
  <c r="F42" i="99" s="1"/>
  <c r="J37" i="99"/>
  <c r="A89" i="99" s="1"/>
  <c r="A63" i="99"/>
  <c r="C63" i="99" s="1"/>
  <c r="A94" i="99" s="1"/>
  <c r="B29" i="99"/>
  <c r="A58" i="99"/>
  <c r="A29" i="99"/>
  <c r="E58" i="99"/>
  <c r="H58" i="99"/>
  <c r="E70" i="99"/>
  <c r="E63" i="99"/>
  <c r="G63" i="99" s="1"/>
  <c r="AR52" i="11"/>
  <c r="D12" i="103"/>
  <c r="U46" i="103"/>
  <c r="U44" i="103"/>
  <c r="U42" i="103"/>
  <c r="T40" i="103"/>
  <c r="U38" i="103"/>
  <c r="T36" i="103"/>
  <c r="U34" i="103"/>
  <c r="R32" i="103"/>
  <c r="U30" i="103"/>
  <c r="T46" i="103"/>
  <c r="T44" i="103"/>
  <c r="Q42" i="103"/>
  <c r="R40" i="103"/>
  <c r="T38" i="103"/>
  <c r="R36" i="103"/>
  <c r="Q34" i="103"/>
  <c r="Q32" i="103"/>
  <c r="Q30" i="103"/>
  <c r="R24" i="103"/>
  <c r="R45" i="103"/>
  <c r="U41" i="103"/>
  <c r="R37" i="103"/>
  <c r="R33" i="103"/>
  <c r="Q45" i="103"/>
  <c r="T41" i="103"/>
  <c r="Q37" i="103"/>
  <c r="Q33" i="103"/>
  <c r="U26" i="103"/>
  <c r="R39" i="103"/>
  <c r="U31" i="103"/>
  <c r="T35" i="103"/>
  <c r="Q39" i="103"/>
  <c r="T31" i="103"/>
  <c r="R43" i="103"/>
  <c r="T23" i="103"/>
  <c r="Q23" i="103"/>
  <c r="L23" i="103" s="1"/>
  <c r="R35" i="103"/>
  <c r="Q43" i="103"/>
  <c r="T32" i="103"/>
  <c r="T39" i="103"/>
  <c r="R42" i="103"/>
  <c r="R26" i="103"/>
  <c r="M26" i="103" s="1"/>
  <c r="U39" i="103"/>
  <c r="T42" i="103"/>
  <c r="R30" i="103"/>
  <c r="M30" i="103" s="1"/>
  <c r="U35" i="103"/>
  <c r="T37" i="103"/>
  <c r="T45" i="103"/>
  <c r="U32" i="103"/>
  <c r="T34" i="103"/>
  <c r="U37" i="103"/>
  <c r="Q40" i="103"/>
  <c r="L40" i="103" s="1"/>
  <c r="U45" i="103"/>
  <c r="T33" i="103"/>
  <c r="Q38" i="103"/>
  <c r="L38" i="103" s="1"/>
  <c r="A60" i="103" s="1"/>
  <c r="T43" i="103"/>
  <c r="T30" i="103"/>
  <c r="Q35" i="103"/>
  <c r="R41" i="103"/>
  <c r="M41" i="103" s="1"/>
  <c r="R46" i="103"/>
  <c r="U24" i="103"/>
  <c r="R34" i="103"/>
  <c r="Q44" i="103"/>
  <c r="L44" i="103" s="1"/>
  <c r="R31" i="103"/>
  <c r="Q36" i="103"/>
  <c r="Q31" i="103"/>
  <c r="L31" i="103" s="1"/>
  <c r="U40" i="103"/>
  <c r="Q46" i="103"/>
  <c r="R38" i="103"/>
  <c r="M38" i="103" s="1"/>
  <c r="U43" i="103"/>
  <c r="Q41" i="103"/>
  <c r="L41" i="103" s="1"/>
  <c r="A72" i="103" s="1"/>
  <c r="A74" i="103" s="1"/>
  <c r="D73" i="103" s="1"/>
  <c r="R44" i="103"/>
  <c r="U33" i="103"/>
  <c r="U36" i="103"/>
  <c r="E36" i="103"/>
  <c r="F42" i="103" s="1"/>
  <c r="A63" i="103"/>
  <c r="C63" i="103" s="1"/>
  <c r="A29" i="103"/>
  <c r="A58" i="103"/>
  <c r="J58" i="103" s="1"/>
  <c r="B29" i="103"/>
  <c r="E58" i="103"/>
  <c r="H58" i="103"/>
  <c r="E70" i="103"/>
  <c r="E63" i="103"/>
  <c r="G63" i="103" s="1"/>
  <c r="E65" i="107"/>
  <c r="L42" i="107"/>
  <c r="E72" i="107" s="1"/>
  <c r="E74" i="107" s="1"/>
  <c r="G73" i="107" s="1"/>
  <c r="L37" i="107"/>
  <c r="L32" i="107"/>
  <c r="H65" i="107"/>
  <c r="M45" i="107"/>
  <c r="M39" i="107"/>
  <c r="M40" i="107"/>
  <c r="U46" i="107"/>
  <c r="U44" i="107"/>
  <c r="U42" i="107"/>
  <c r="T40" i="107"/>
  <c r="U38" i="107"/>
  <c r="T36" i="107"/>
  <c r="L36" i="107" s="1"/>
  <c r="U34" i="107"/>
  <c r="R32" i="107"/>
  <c r="U30" i="107"/>
  <c r="T46" i="107"/>
  <c r="T44" i="107"/>
  <c r="Q42" i="107"/>
  <c r="R40" i="107"/>
  <c r="T38" i="107"/>
  <c r="R36" i="107"/>
  <c r="Q34" i="107"/>
  <c r="Q32" i="107"/>
  <c r="Q30" i="107"/>
  <c r="R24" i="107"/>
  <c r="R45" i="107"/>
  <c r="U41" i="107"/>
  <c r="R37" i="107"/>
  <c r="R33" i="107"/>
  <c r="Q45" i="107"/>
  <c r="T41" i="107"/>
  <c r="Q37" i="107"/>
  <c r="Q33" i="107"/>
  <c r="U26" i="107"/>
  <c r="R39" i="107"/>
  <c r="U31" i="107"/>
  <c r="R43" i="107"/>
  <c r="T23" i="107"/>
  <c r="Q39" i="107"/>
  <c r="T31" i="107"/>
  <c r="T35" i="107"/>
  <c r="R35" i="107"/>
  <c r="Q43" i="107"/>
  <c r="Q23" i="107"/>
  <c r="L23" i="107" s="1"/>
  <c r="U24" i="107"/>
  <c r="M24" i="107" s="1"/>
  <c r="T32" i="107"/>
  <c r="U36" i="107"/>
  <c r="M36" i="107" s="1"/>
  <c r="U40" i="107"/>
  <c r="Q44" i="107"/>
  <c r="L44" i="107" s="1"/>
  <c r="T30" i="107"/>
  <c r="L30" i="107" s="1"/>
  <c r="T34" i="107"/>
  <c r="L34" i="107" s="1"/>
  <c r="I34" i="107" s="1"/>
  <c r="R38" i="107"/>
  <c r="T42" i="107"/>
  <c r="R46" i="107"/>
  <c r="T33" i="107"/>
  <c r="L33" i="107" s="1"/>
  <c r="T37" i="107"/>
  <c r="Q41" i="107"/>
  <c r="T45" i="107"/>
  <c r="L45" i="107" s="1"/>
  <c r="R31" i="107"/>
  <c r="M31" i="107" s="1"/>
  <c r="Q35" i="107"/>
  <c r="U39" i="107"/>
  <c r="U43" i="107"/>
  <c r="M43" i="107" s="1"/>
  <c r="R30" i="107"/>
  <c r="M30" i="107" s="1"/>
  <c r="Q38" i="107"/>
  <c r="L38" i="107" s="1"/>
  <c r="Q46" i="107"/>
  <c r="L46" i="107" s="1"/>
  <c r="Q36" i="107"/>
  <c r="R44" i="107"/>
  <c r="M44" i="107" s="1"/>
  <c r="Q31" i="107"/>
  <c r="L31" i="107" s="1"/>
  <c r="T39" i="107"/>
  <c r="L39" i="107" s="1"/>
  <c r="E60" i="107" s="1"/>
  <c r="R26" i="107"/>
  <c r="M26" i="107" s="1"/>
  <c r="U37" i="107"/>
  <c r="M37" i="107" s="1"/>
  <c r="U45" i="107"/>
  <c r="R34" i="107"/>
  <c r="M34" i="107" s="1"/>
  <c r="R42" i="107"/>
  <c r="M42" i="107" s="1"/>
  <c r="U32" i="107"/>
  <c r="M32" i="107" s="1"/>
  <c r="Q40" i="107"/>
  <c r="R41" i="107"/>
  <c r="U35" i="107"/>
  <c r="M35" i="107" s="1"/>
  <c r="T43" i="107"/>
  <c r="L43" i="107" s="1"/>
  <c r="H72" i="107" s="1"/>
  <c r="H74" i="107" s="1"/>
  <c r="J73" i="107" s="1"/>
  <c r="U33" i="107"/>
  <c r="M33" i="107" s="1"/>
  <c r="E36" i="107"/>
  <c r="F42" i="107" s="1"/>
  <c r="A63" i="107"/>
  <c r="C63" i="107" s="1"/>
  <c r="A94" i="107" s="1"/>
  <c r="A29" i="107"/>
  <c r="A58" i="107"/>
  <c r="B29" i="107"/>
  <c r="E58" i="107"/>
  <c r="H58" i="107"/>
  <c r="E70" i="107"/>
  <c r="E63" i="107"/>
  <c r="G63" i="107" s="1"/>
  <c r="J63" i="98"/>
  <c r="J63" i="101"/>
  <c r="J63" i="99"/>
  <c r="F29" i="93"/>
  <c r="E30" i="93" s="1"/>
  <c r="E29" i="93"/>
  <c r="F29" i="97"/>
  <c r="E29" i="97"/>
  <c r="E30" i="97" s="1"/>
  <c r="F29" i="101"/>
  <c r="E29" i="101"/>
  <c r="E30" i="101"/>
  <c r="F29" i="105"/>
  <c r="E29" i="105"/>
  <c r="E30" i="105" s="1"/>
  <c r="F29" i="109"/>
  <c r="E29" i="109"/>
  <c r="E30" i="109"/>
  <c r="F29" i="102"/>
  <c r="E30" i="102"/>
  <c r="E29" i="102"/>
  <c r="F29" i="110"/>
  <c r="E29" i="110"/>
  <c r="E30" i="110" s="1"/>
  <c r="F29" i="95"/>
  <c r="E29" i="95"/>
  <c r="E30" i="95" s="1"/>
  <c r="F29" i="99"/>
  <c r="E29" i="99"/>
  <c r="E30" i="99" s="1"/>
  <c r="F29" i="103"/>
  <c r="E29" i="103"/>
  <c r="E30" i="103" s="1"/>
  <c r="F29" i="107"/>
  <c r="E29" i="107"/>
  <c r="E30" i="107" s="1"/>
  <c r="F29" i="94"/>
  <c r="E29" i="94"/>
  <c r="E30" i="94" s="1"/>
  <c r="I14" i="98"/>
  <c r="F29" i="106"/>
  <c r="E29" i="106"/>
  <c r="E30" i="106" s="1"/>
  <c r="F29" i="96"/>
  <c r="E30" i="96"/>
  <c r="E29" i="96"/>
  <c r="F29" i="100"/>
  <c r="E29" i="100"/>
  <c r="E30" i="100" s="1"/>
  <c r="F29" i="104"/>
  <c r="E29" i="104"/>
  <c r="E30" i="104" s="1"/>
  <c r="F29" i="108"/>
  <c r="E30" i="108"/>
  <c r="E29" i="108"/>
  <c r="F29" i="112"/>
  <c r="E58" i="111"/>
  <c r="H65" i="112"/>
  <c r="L45" i="112"/>
  <c r="E65" i="112"/>
  <c r="U46" i="112"/>
  <c r="U44" i="112"/>
  <c r="U42" i="112"/>
  <c r="T40" i="112"/>
  <c r="U38" i="112"/>
  <c r="T36" i="112"/>
  <c r="U34" i="112"/>
  <c r="R32" i="112"/>
  <c r="U30" i="112"/>
  <c r="R45" i="112"/>
  <c r="Q45" i="112"/>
  <c r="Q33" i="112"/>
  <c r="Q23" i="112"/>
  <c r="L23" i="112" s="1"/>
  <c r="T46" i="112"/>
  <c r="T44" i="112"/>
  <c r="Q42" i="112"/>
  <c r="L42" i="112" s="1"/>
  <c r="E72" i="112" s="1"/>
  <c r="R40" i="112"/>
  <c r="T38" i="112"/>
  <c r="R36" i="112"/>
  <c r="Q34" i="112"/>
  <c r="Q32" i="112"/>
  <c r="L32" i="112" s="1"/>
  <c r="Q30" i="112"/>
  <c r="R24" i="112"/>
  <c r="R43" i="112"/>
  <c r="U41" i="112"/>
  <c r="R39" i="112"/>
  <c r="M39" i="112" s="1"/>
  <c r="R37" i="112"/>
  <c r="T35" i="112"/>
  <c r="R33" i="112"/>
  <c r="M33" i="112" s="1"/>
  <c r="U31" i="112"/>
  <c r="T23" i="112"/>
  <c r="Q43" i="112"/>
  <c r="T41" i="112"/>
  <c r="Q39" i="112"/>
  <c r="L39" i="112" s="1"/>
  <c r="Q37" i="112"/>
  <c r="R35" i="112"/>
  <c r="T31" i="112"/>
  <c r="U26" i="112"/>
  <c r="Q31" i="112"/>
  <c r="L31" i="112" s="1"/>
  <c r="R34" i="112"/>
  <c r="M34" i="112" s="1"/>
  <c r="Q38" i="112"/>
  <c r="L38" i="112" s="1"/>
  <c r="Q41" i="112"/>
  <c r="L41" i="112" s="1"/>
  <c r="A72" i="112" s="1"/>
  <c r="A74" i="112" s="1"/>
  <c r="D73" i="112" s="1"/>
  <c r="U32" i="112"/>
  <c r="Q35" i="112"/>
  <c r="L35" i="112" s="1"/>
  <c r="U45" i="112"/>
  <c r="U24" i="112"/>
  <c r="U35" i="112"/>
  <c r="R42" i="112"/>
  <c r="M42" i="112" s="1"/>
  <c r="T45" i="112"/>
  <c r="R26" i="112"/>
  <c r="M26" i="112" s="1"/>
  <c r="Q36" i="112"/>
  <c r="L36" i="112" s="1"/>
  <c r="U39" i="112"/>
  <c r="T42" i="112"/>
  <c r="R46" i="112"/>
  <c r="M46" i="112" s="1"/>
  <c r="T32" i="112"/>
  <c r="U36" i="112"/>
  <c r="M36" i="112" s="1"/>
  <c r="T39" i="112"/>
  <c r="T43" i="112"/>
  <c r="Q46" i="112"/>
  <c r="L46" i="112" s="1"/>
  <c r="T30" i="112"/>
  <c r="U33" i="112"/>
  <c r="U37" i="112"/>
  <c r="Q40" i="112"/>
  <c r="L40" i="112" s="1"/>
  <c r="U43" i="112"/>
  <c r="M43" i="112" s="1"/>
  <c r="R30" i="112"/>
  <c r="M30" i="112" s="1"/>
  <c r="T33" i="112"/>
  <c r="T37" i="112"/>
  <c r="L37" i="112" s="1"/>
  <c r="U40" i="112"/>
  <c r="Q44" i="112"/>
  <c r="L44" i="112" s="1"/>
  <c r="R31" i="112"/>
  <c r="M31" i="112" s="1"/>
  <c r="T34" i="112"/>
  <c r="R38" i="112"/>
  <c r="M38" i="112" s="1"/>
  <c r="R41" i="112"/>
  <c r="M41" i="112" s="1"/>
  <c r="R44" i="112"/>
  <c r="M44" i="112" s="1"/>
  <c r="I36" i="112"/>
  <c r="A63" i="112"/>
  <c r="C63" i="112" s="1"/>
  <c r="A58" i="112"/>
  <c r="A29" i="112"/>
  <c r="B29" i="112"/>
  <c r="E58" i="112"/>
  <c r="E29" i="112"/>
  <c r="E30" i="112" s="1"/>
  <c r="H58" i="112"/>
  <c r="E70" i="112"/>
  <c r="E63" i="112"/>
  <c r="G63" i="112" s="1"/>
  <c r="J63" i="112"/>
  <c r="R45" i="111"/>
  <c r="R43" i="111"/>
  <c r="U41" i="111"/>
  <c r="R39" i="111"/>
  <c r="R37" i="111"/>
  <c r="T35" i="111"/>
  <c r="R33" i="111"/>
  <c r="U31" i="111"/>
  <c r="T23" i="111"/>
  <c r="T44" i="111"/>
  <c r="R36" i="111"/>
  <c r="Q32" i="111"/>
  <c r="Q45" i="111"/>
  <c r="Q43" i="111"/>
  <c r="T41" i="111"/>
  <c r="Q39" i="111"/>
  <c r="Q37" i="111"/>
  <c r="R35" i="111"/>
  <c r="Q33" i="111"/>
  <c r="T31" i="111"/>
  <c r="U26" i="111"/>
  <c r="Q23" i="111"/>
  <c r="L23" i="111" s="1"/>
  <c r="T46" i="111"/>
  <c r="Q42" i="111"/>
  <c r="T38" i="111"/>
  <c r="Q34" i="111"/>
  <c r="Q30" i="111"/>
  <c r="U46" i="111"/>
  <c r="U44" i="111"/>
  <c r="U42" i="111"/>
  <c r="T40" i="111"/>
  <c r="U38" i="111"/>
  <c r="T36" i="111"/>
  <c r="U34" i="111"/>
  <c r="R32" i="111"/>
  <c r="U30" i="111"/>
  <c r="R40" i="111"/>
  <c r="R24" i="111"/>
  <c r="T32" i="111"/>
  <c r="U35" i="111"/>
  <c r="T39" i="111"/>
  <c r="R42" i="111"/>
  <c r="T45" i="111"/>
  <c r="U32" i="111"/>
  <c r="Q35" i="111"/>
  <c r="U39" i="111"/>
  <c r="U43" i="111"/>
  <c r="Q31" i="111"/>
  <c r="Q38" i="111"/>
  <c r="Q44" i="111"/>
  <c r="R31" i="111"/>
  <c r="R38" i="111"/>
  <c r="R46" i="111"/>
  <c r="U36" i="111"/>
  <c r="Q46" i="111"/>
  <c r="R26" i="111"/>
  <c r="Q36" i="111"/>
  <c r="Q40" i="111"/>
  <c r="R44" i="111"/>
  <c r="U24" i="111"/>
  <c r="R34" i="111"/>
  <c r="Q41" i="111"/>
  <c r="T34" i="111"/>
  <c r="T42" i="111"/>
  <c r="R30" i="111"/>
  <c r="T33" i="111"/>
  <c r="T37" i="111"/>
  <c r="U40" i="111"/>
  <c r="T43" i="111"/>
  <c r="T30" i="111"/>
  <c r="U33" i="111"/>
  <c r="U37" i="111"/>
  <c r="R41" i="111"/>
  <c r="U45" i="111"/>
  <c r="H58" i="111"/>
  <c r="E63" i="111"/>
  <c r="E70" i="111"/>
  <c r="AZ52" i="11"/>
  <c r="D12" i="111"/>
  <c r="I36" i="111"/>
  <c r="A29" i="111"/>
  <c r="A58" i="111"/>
  <c r="B29" i="111"/>
  <c r="E29" i="111"/>
  <c r="F29" i="111"/>
  <c r="AH86" i="11"/>
  <c r="AL52" i="11"/>
  <c r="AP38" i="11"/>
  <c r="AP50" i="11"/>
  <c r="AP52" i="11" s="1"/>
  <c r="AP86" i="11"/>
  <c r="AI52" i="11"/>
  <c r="AU52" i="11"/>
  <c r="AK52" i="11"/>
  <c r="AS52" i="11"/>
  <c r="AN52" i="11"/>
  <c r="AV52" i="11"/>
  <c r="AX108" i="11"/>
  <c r="AX97" i="11" s="1"/>
  <c r="AX47" i="11"/>
  <c r="BA52" i="11"/>
  <c r="BA117" i="11"/>
  <c r="AZ117" i="11"/>
  <c r="AZ122" i="11" s="1"/>
  <c r="AL117" i="11"/>
  <c r="AI117" i="11"/>
  <c r="AQ117" i="11"/>
  <c r="AU117" i="11"/>
  <c r="AY117" i="11"/>
  <c r="AH37" i="11"/>
  <c r="AT87" i="11"/>
  <c r="AN117" i="11"/>
  <c r="AR117" i="11"/>
  <c r="AV117" i="11"/>
  <c r="AZ128" i="11"/>
  <c r="AZ87" i="11"/>
  <c r="AH117" i="11"/>
  <c r="AL87" i="11"/>
  <c r="AX87" i="11"/>
  <c r="AK128" i="11"/>
  <c r="AK117" i="11"/>
  <c r="AO128" i="11"/>
  <c r="AO87" i="11"/>
  <c r="AO75" i="11" s="1"/>
  <c r="AS117" i="11"/>
  <c r="AS87" i="11"/>
  <c r="AW128" i="11"/>
  <c r="AW117" i="11" s="1"/>
  <c r="BA128" i="11"/>
  <c r="BA87" i="11"/>
  <c r="AX38" i="11"/>
  <c r="AX41" i="11"/>
  <c r="AX45" i="11"/>
  <c r="AX48" i="11"/>
  <c r="AX50" i="11"/>
  <c r="AX51" i="11" s="1"/>
  <c r="AX65" i="11"/>
  <c r="AX78" i="11"/>
  <c r="AX120" i="11"/>
  <c r="AY37" i="11"/>
  <c r="AY38" i="11"/>
  <c r="AY39" i="11"/>
  <c r="AY43" i="11"/>
  <c r="AY44" i="11"/>
  <c r="AY45" i="11"/>
  <c r="AY46" i="11"/>
  <c r="AY47" i="11"/>
  <c r="AY48" i="11"/>
  <c r="AY49" i="11"/>
  <c r="AY50" i="11"/>
  <c r="AY51" i="11" s="1"/>
  <c r="AY57" i="11"/>
  <c r="AY65" i="11"/>
  <c r="AY86" i="11"/>
  <c r="AY100" i="11"/>
  <c r="AX37" i="11"/>
  <c r="AX43" i="11"/>
  <c r="AX46" i="11"/>
  <c r="AX49" i="11"/>
  <c r="AX52" i="11"/>
  <c r="AX58" i="11"/>
  <c r="AX75" i="11"/>
  <c r="AX80" i="11" s="1"/>
  <c r="AX86" i="11"/>
  <c r="AX117" i="11"/>
  <c r="AX122" i="11" s="1"/>
  <c r="AZ37" i="11"/>
  <c r="AZ38" i="11"/>
  <c r="AZ39" i="11"/>
  <c r="AZ40" i="11"/>
  <c r="AZ41" i="11"/>
  <c r="AZ42" i="11"/>
  <c r="AZ43" i="11"/>
  <c r="AZ44" i="11"/>
  <c r="AZ45" i="11"/>
  <c r="AZ46" i="11"/>
  <c r="AZ47" i="11"/>
  <c r="AZ48" i="11"/>
  <c r="AZ49" i="11"/>
  <c r="AZ50" i="11"/>
  <c r="AZ51" i="11" s="1"/>
  <c r="AZ57" i="11"/>
  <c r="AZ58" i="11"/>
  <c r="AZ65" i="11"/>
  <c r="AZ66" i="11"/>
  <c r="AZ54" i="11" s="1"/>
  <c r="AZ75" i="11"/>
  <c r="AZ80" i="11" s="1"/>
  <c r="AZ78" i="11"/>
  <c r="AZ79" i="11"/>
  <c r="AZ86" i="11"/>
  <c r="AZ100" i="11"/>
  <c r="AZ101" i="11"/>
  <c r="AZ108" i="11"/>
  <c r="AZ97" i="11" s="1"/>
  <c r="AZ120" i="11"/>
  <c r="AX39" i="11"/>
  <c r="AX42" i="11"/>
  <c r="AX44" i="11"/>
  <c r="AX57" i="11"/>
  <c r="AX79" i="11"/>
  <c r="AX101" i="11"/>
  <c r="BA37" i="11"/>
  <c r="BA38" i="11"/>
  <c r="BA39" i="11"/>
  <c r="BA40" i="11"/>
  <c r="BA41" i="11"/>
  <c r="BA42" i="11"/>
  <c r="BA43" i="11"/>
  <c r="BA44" i="11"/>
  <c r="BA45" i="11"/>
  <c r="BA46" i="11"/>
  <c r="BA47" i="11"/>
  <c r="BA48" i="11"/>
  <c r="BA49" i="11"/>
  <c r="BA50" i="11"/>
  <c r="BA51" i="11"/>
  <c r="BA57" i="11"/>
  <c r="BA58" i="11"/>
  <c r="BA65" i="11"/>
  <c r="BA66" i="11"/>
  <c r="BA54" i="11" s="1"/>
  <c r="BA59" i="11" s="1"/>
  <c r="BA75" i="11"/>
  <c r="BA80" i="11" s="1"/>
  <c r="BA78" i="11"/>
  <c r="BA79" i="11"/>
  <c r="BA86" i="11"/>
  <c r="BA100" i="11"/>
  <c r="BA101" i="11"/>
  <c r="BA108" i="11"/>
  <c r="BA97" i="11" s="1"/>
  <c r="BA102" i="11" s="1"/>
  <c r="BA120" i="11"/>
  <c r="AT37" i="11"/>
  <c r="AT38" i="11"/>
  <c r="AT39" i="11"/>
  <c r="AT40" i="11"/>
  <c r="AT41" i="11"/>
  <c r="AT43" i="11"/>
  <c r="AT44" i="11"/>
  <c r="AT45" i="11"/>
  <c r="AT46" i="11"/>
  <c r="AT47" i="11"/>
  <c r="AT48" i="11"/>
  <c r="AT49" i="11"/>
  <c r="AT50" i="11"/>
  <c r="AT52" i="11" s="1"/>
  <c r="AT51" i="11"/>
  <c r="AT54" i="11"/>
  <c r="AT59" i="11" s="1"/>
  <c r="AT57" i="11"/>
  <c r="AT65" i="11"/>
  <c r="AT66" i="11"/>
  <c r="AT75" i="11"/>
  <c r="AT79" i="11"/>
  <c r="AT86" i="11"/>
  <c r="AT97" i="11"/>
  <c r="AT102" i="11" s="1"/>
  <c r="AT101" i="11"/>
  <c r="AT108" i="11"/>
  <c r="AT120" i="11"/>
  <c r="AU37" i="11"/>
  <c r="AU38" i="11"/>
  <c r="AU39" i="11"/>
  <c r="AU44" i="11"/>
  <c r="AU45" i="11"/>
  <c r="AU46" i="11"/>
  <c r="AU47" i="11"/>
  <c r="AU48" i="11"/>
  <c r="AU49" i="11"/>
  <c r="AU50" i="11"/>
  <c r="AU51" i="11" s="1"/>
  <c r="AU65" i="11"/>
  <c r="AU78" i="11"/>
  <c r="AU86" i="11"/>
  <c r="AV37" i="11"/>
  <c r="AV38" i="11"/>
  <c r="AV39" i="11"/>
  <c r="AV42" i="11"/>
  <c r="AV44" i="11"/>
  <c r="AV45" i="11"/>
  <c r="AV46" i="11"/>
  <c r="AV47" i="11"/>
  <c r="AV48" i="11"/>
  <c r="AV49" i="11"/>
  <c r="AV50" i="11"/>
  <c r="AV51" i="11" s="1"/>
  <c r="AV65" i="11"/>
  <c r="AV66" i="11"/>
  <c r="AV54" i="11" s="1"/>
  <c r="AV86" i="11"/>
  <c r="AW37" i="11"/>
  <c r="AW38" i="11"/>
  <c r="AW39" i="11"/>
  <c r="AW40" i="11"/>
  <c r="AW43" i="11"/>
  <c r="AW44" i="11"/>
  <c r="AW45" i="11"/>
  <c r="AW46" i="11"/>
  <c r="AW47" i="11"/>
  <c r="AW48" i="11"/>
  <c r="AW49" i="11"/>
  <c r="AW50" i="11"/>
  <c r="AW52" i="11" s="1"/>
  <c r="AW51" i="11"/>
  <c r="AW54" i="11"/>
  <c r="AW59" i="11" s="1"/>
  <c r="AW65" i="11"/>
  <c r="AW66" i="11"/>
  <c r="AW86" i="11"/>
  <c r="AW97" i="11"/>
  <c r="AW102" i="11" s="1"/>
  <c r="AW108" i="11"/>
  <c r="AW120" i="11"/>
  <c r="AP40" i="11"/>
  <c r="AP43" i="11"/>
  <c r="AP46" i="11"/>
  <c r="AP48" i="11"/>
  <c r="AP51" i="11"/>
  <c r="AP57" i="11"/>
  <c r="AP97" i="11"/>
  <c r="AP102" i="11" s="1"/>
  <c r="AP128" i="11"/>
  <c r="AP117" i="11" s="1"/>
  <c r="AQ37" i="11"/>
  <c r="AQ38" i="11"/>
  <c r="AQ39" i="11"/>
  <c r="AQ44" i="11"/>
  <c r="AQ45" i="11"/>
  <c r="AQ46" i="11"/>
  <c r="AQ47" i="11"/>
  <c r="AQ48" i="11"/>
  <c r="AQ49" i="11"/>
  <c r="AQ50" i="11"/>
  <c r="AQ51" i="11" s="1"/>
  <c r="AQ65" i="11"/>
  <c r="AQ86" i="11"/>
  <c r="AQ120" i="11"/>
  <c r="AP37" i="11"/>
  <c r="AP39" i="11"/>
  <c r="AP42" i="11"/>
  <c r="AP45" i="11"/>
  <c r="AP49" i="11"/>
  <c r="AP58" i="11"/>
  <c r="AP66" i="11"/>
  <c r="AP79" i="11"/>
  <c r="AP101" i="11"/>
  <c r="AP108" i="11"/>
  <c r="AP121" i="11"/>
  <c r="AR37" i="11"/>
  <c r="AR38" i="11"/>
  <c r="AR39" i="11"/>
  <c r="AR40" i="11"/>
  <c r="AR44" i="11"/>
  <c r="AR45" i="11"/>
  <c r="AR46" i="11"/>
  <c r="AR47" i="11"/>
  <c r="AR48" i="11"/>
  <c r="AR49" i="11"/>
  <c r="AR50" i="11"/>
  <c r="AR51" i="11" s="1"/>
  <c r="AR58" i="11"/>
  <c r="AR65" i="11"/>
  <c r="AR86" i="11"/>
  <c r="AR101" i="11"/>
  <c r="AP41" i="11"/>
  <c r="AP44" i="11"/>
  <c r="AP47" i="11"/>
  <c r="AP54" i="11"/>
  <c r="AP59" i="11" s="1"/>
  <c r="AP65" i="11"/>
  <c r="AP78" i="11"/>
  <c r="AS37" i="11"/>
  <c r="AS38" i="11"/>
  <c r="AS39" i="11"/>
  <c r="AS40" i="11"/>
  <c r="AS43" i="11"/>
  <c r="AS44" i="11"/>
  <c r="AS45" i="11"/>
  <c r="AS46" i="11"/>
  <c r="AS47" i="11"/>
  <c r="AS48" i="11"/>
  <c r="AS49" i="11"/>
  <c r="AS50" i="11"/>
  <c r="AS51" i="11" s="1"/>
  <c r="AS57" i="11"/>
  <c r="AS58" i="11"/>
  <c r="AS65" i="11"/>
  <c r="AS75" i="11"/>
  <c r="AS80" i="11" s="1"/>
  <c r="AS78" i="11"/>
  <c r="AS86" i="11"/>
  <c r="AS100" i="11"/>
  <c r="AS101" i="11"/>
  <c r="AO117" i="11"/>
  <c r="AL37" i="11"/>
  <c r="AL38" i="11"/>
  <c r="AL39" i="11"/>
  <c r="AL40" i="11"/>
  <c r="AL41" i="11"/>
  <c r="AL43" i="11"/>
  <c r="AL44" i="11"/>
  <c r="AL45" i="11"/>
  <c r="AL46" i="11"/>
  <c r="AL47" i="11"/>
  <c r="AL48" i="11"/>
  <c r="AL49" i="11"/>
  <c r="AL50" i="11"/>
  <c r="AL51" i="11" s="1"/>
  <c r="AL57" i="11"/>
  <c r="AL58" i="11"/>
  <c r="AL65" i="11"/>
  <c r="AL75" i="11"/>
  <c r="AL80" i="11" s="1"/>
  <c r="AL78" i="11"/>
  <c r="AL79" i="11"/>
  <c r="AL86" i="11"/>
  <c r="AL100" i="11"/>
  <c r="AL101" i="11"/>
  <c r="AL108" i="11"/>
  <c r="AL97" i="11" s="1"/>
  <c r="AM37" i="11"/>
  <c r="AM38" i="11"/>
  <c r="AM39" i="11"/>
  <c r="AM44" i="11"/>
  <c r="AM45" i="11"/>
  <c r="AM46" i="11"/>
  <c r="AM47" i="11"/>
  <c r="AM48" i="11"/>
  <c r="AM49" i="11"/>
  <c r="AM50" i="11"/>
  <c r="AM52" i="11" s="1"/>
  <c r="AM51" i="11"/>
  <c r="AM58" i="11"/>
  <c r="AM65" i="11"/>
  <c r="AM86" i="11"/>
  <c r="AM97" i="11"/>
  <c r="AM102" i="11" s="1"/>
  <c r="AM101" i="11"/>
  <c r="AN37" i="11"/>
  <c r="AN38" i="11"/>
  <c r="AN39" i="11"/>
  <c r="AN43" i="11"/>
  <c r="AN44" i="11"/>
  <c r="AN45" i="11"/>
  <c r="AN46" i="11"/>
  <c r="AN47" i="11"/>
  <c r="AN48" i="11"/>
  <c r="AN49" i="11"/>
  <c r="AN50" i="11"/>
  <c r="AN51" i="11" s="1"/>
  <c r="AN57" i="11"/>
  <c r="AN65" i="11"/>
  <c r="AN66" i="11"/>
  <c r="AN54" i="11" s="1"/>
  <c r="AN86" i="11"/>
  <c r="AN100" i="11"/>
  <c r="AN120" i="11"/>
  <c r="AO37" i="11"/>
  <c r="AO38" i="11"/>
  <c r="AO39" i="11"/>
  <c r="AO40" i="11"/>
  <c r="AO41" i="11"/>
  <c r="AO44" i="11"/>
  <c r="AO45" i="11"/>
  <c r="AO46" i="11"/>
  <c r="AO47" i="11"/>
  <c r="AO48" i="11"/>
  <c r="AO49" i="11"/>
  <c r="AO50" i="11"/>
  <c r="AO52" i="11" s="1"/>
  <c r="AO51" i="11"/>
  <c r="AO54" i="11"/>
  <c r="AO59" i="11" s="1"/>
  <c r="AO57" i="11"/>
  <c r="AO65" i="11"/>
  <c r="AO66" i="11"/>
  <c r="AO78" i="11"/>
  <c r="AO86" i="11"/>
  <c r="AO97" i="11"/>
  <c r="AO102" i="11" s="1"/>
  <c r="AO100" i="11"/>
  <c r="AO120" i="11"/>
  <c r="AH39" i="11"/>
  <c r="AH41" i="11"/>
  <c r="AH44" i="11"/>
  <c r="AH47" i="11"/>
  <c r="AH50" i="11"/>
  <c r="AH51" i="11" s="1"/>
  <c r="AH65" i="11"/>
  <c r="AH78" i="11"/>
  <c r="AH120" i="11"/>
  <c r="AI37" i="11"/>
  <c r="AI38" i="11"/>
  <c r="AI39" i="11"/>
  <c r="AI44" i="11"/>
  <c r="AI45" i="11"/>
  <c r="AI46" i="11"/>
  <c r="AI47" i="11"/>
  <c r="AI48" i="11"/>
  <c r="AI49" i="11"/>
  <c r="AI50" i="11"/>
  <c r="AI51" i="11" s="1"/>
  <c r="AI65" i="11"/>
  <c r="AI66" i="11"/>
  <c r="AI54" i="11" s="1"/>
  <c r="AI86" i="11"/>
  <c r="AI100" i="11"/>
  <c r="AI120" i="11"/>
  <c r="AH38" i="11"/>
  <c r="AH45" i="11"/>
  <c r="AH48" i="11"/>
  <c r="AH57" i="11"/>
  <c r="AH79" i="11"/>
  <c r="AH87" i="11"/>
  <c r="AH101" i="11"/>
  <c r="AH121" i="11"/>
  <c r="AJ37" i="11"/>
  <c r="AJ38" i="11"/>
  <c r="AJ39" i="11"/>
  <c r="AJ41" i="11"/>
  <c r="AJ44" i="11"/>
  <c r="AJ45" i="11"/>
  <c r="AJ46" i="11"/>
  <c r="AJ47" i="11"/>
  <c r="AJ48" i="11"/>
  <c r="AJ49" i="11"/>
  <c r="AJ50" i="11"/>
  <c r="AJ52" i="11" s="1"/>
  <c r="AJ51" i="11"/>
  <c r="AJ57" i="11"/>
  <c r="AJ58" i="11"/>
  <c r="AJ65" i="11"/>
  <c r="AJ78" i="11"/>
  <c r="AJ86" i="11"/>
  <c r="AJ97" i="11"/>
  <c r="AJ102" i="11" s="1"/>
  <c r="AJ120" i="11"/>
  <c r="AH40" i="11"/>
  <c r="AH46" i="11"/>
  <c r="AH49" i="11"/>
  <c r="AH58" i="11"/>
  <c r="AK37" i="11"/>
  <c r="AK38" i="11"/>
  <c r="AK39" i="11"/>
  <c r="AK42" i="11"/>
  <c r="AK43" i="11"/>
  <c r="AK44" i="11"/>
  <c r="AK45" i="11"/>
  <c r="AK46" i="11"/>
  <c r="AK47" i="11"/>
  <c r="AK48" i="11"/>
  <c r="AK49" i="11"/>
  <c r="AK50" i="11"/>
  <c r="AK51" i="11" s="1"/>
  <c r="AK57" i="11"/>
  <c r="AK65" i="11"/>
  <c r="AK66" i="11"/>
  <c r="AK54" i="11" s="1"/>
  <c r="AK75" i="11"/>
  <c r="AK80" i="11" s="1"/>
  <c r="AK86" i="11"/>
  <c r="AK100" i="11"/>
  <c r="AK120" i="11"/>
  <c r="AY8" i="42"/>
  <c r="AY8" i="11" s="1"/>
  <c r="AX8" i="42"/>
  <c r="AX8" i="11" s="1"/>
  <c r="AX121" i="11" s="1"/>
  <c r="AW8" i="42"/>
  <c r="AW8" i="11" s="1"/>
  <c r="AW121" i="11" s="1"/>
  <c r="AV8" i="42"/>
  <c r="AV8" i="11" s="1"/>
  <c r="AU8" i="42"/>
  <c r="AU8" i="11" s="1"/>
  <c r="AT8" i="42"/>
  <c r="AT8" i="11" s="1"/>
  <c r="AT121" i="11" s="1"/>
  <c r="AS8" i="42"/>
  <c r="AS8" i="11" s="1"/>
  <c r="AS121" i="11" s="1"/>
  <c r="AR8" i="42"/>
  <c r="AR8" i="11" s="1"/>
  <c r="AQ8" i="42"/>
  <c r="AQ8" i="11" s="1"/>
  <c r="AP8" i="42"/>
  <c r="AP8" i="11" s="1"/>
  <c r="AP100" i="11" s="1"/>
  <c r="AO8" i="42"/>
  <c r="AO8" i="11" s="1"/>
  <c r="AO121" i="11" s="1"/>
  <c r="AN8" i="42"/>
  <c r="AN8" i="11" s="1"/>
  <c r="AM8" i="42"/>
  <c r="AM8" i="11" s="1"/>
  <c r="AL8" i="42"/>
  <c r="AL8" i="11" s="1"/>
  <c r="AL121" i="11" s="1"/>
  <c r="AK8" i="42"/>
  <c r="AK8" i="11" s="1"/>
  <c r="AK121" i="11" s="1"/>
  <c r="AJ8" i="42"/>
  <c r="AJ8" i="11" s="1"/>
  <c r="AI8" i="42"/>
  <c r="AI8" i="11" s="1"/>
  <c r="AI87" i="11" s="1"/>
  <c r="AH8" i="42"/>
  <c r="AH8" i="11" s="1"/>
  <c r="AH100" i="11" s="1"/>
  <c r="AG8" i="42"/>
  <c r="AF8" i="42"/>
  <c r="AE8" i="42"/>
  <c r="AD8" i="42"/>
  <c r="AC8" i="42"/>
  <c r="AB8" i="42"/>
  <c r="AA8" i="42"/>
  <c r="Z8" i="42"/>
  <c r="Y8" i="42"/>
  <c r="E60" i="94" l="1"/>
  <c r="J59" i="94"/>
  <c r="J66" i="108"/>
  <c r="D74" i="108"/>
  <c r="J68" i="97"/>
  <c r="J74" i="97"/>
  <c r="I37" i="107"/>
  <c r="J37" i="107"/>
  <c r="A89" i="107" s="1"/>
  <c r="E37" i="106"/>
  <c r="I37" i="105"/>
  <c r="J37" i="105"/>
  <c r="A89" i="105" s="1"/>
  <c r="J67" i="104"/>
  <c r="G74" i="104"/>
  <c r="J68" i="107"/>
  <c r="J74" i="107"/>
  <c r="E31" i="107"/>
  <c r="E60" i="95"/>
  <c r="J68" i="94"/>
  <c r="J74" i="94"/>
  <c r="J67" i="100"/>
  <c r="G74" i="100"/>
  <c r="J68" i="109"/>
  <c r="J74" i="109"/>
  <c r="J67" i="105"/>
  <c r="G74" i="105"/>
  <c r="E60" i="97"/>
  <c r="J68" i="104"/>
  <c r="J74" i="104"/>
  <c r="E60" i="104"/>
  <c r="E60" i="108"/>
  <c r="J59" i="108"/>
  <c r="J67" i="106"/>
  <c r="G74" i="106"/>
  <c r="J68" i="106"/>
  <c r="J74" i="106"/>
  <c r="I31" i="101"/>
  <c r="J67" i="107"/>
  <c r="G74" i="107"/>
  <c r="E34" i="99"/>
  <c r="E37" i="98"/>
  <c r="J66" i="110"/>
  <c r="D74" i="110"/>
  <c r="A60" i="102"/>
  <c r="I34" i="98"/>
  <c r="A94" i="109"/>
  <c r="J66" i="103"/>
  <c r="D74" i="103"/>
  <c r="J67" i="99"/>
  <c r="G74" i="99"/>
  <c r="E31" i="99"/>
  <c r="J59" i="95"/>
  <c r="E74" i="98"/>
  <c r="G73" i="98" s="1"/>
  <c r="E60" i="98"/>
  <c r="I37" i="94"/>
  <c r="I31" i="94"/>
  <c r="E34" i="109"/>
  <c r="J67" i="109"/>
  <c r="G74" i="109"/>
  <c r="A94" i="104"/>
  <c r="I37" i="104"/>
  <c r="E37" i="107"/>
  <c r="M34" i="103"/>
  <c r="L35" i="103"/>
  <c r="L46" i="99"/>
  <c r="M45" i="99"/>
  <c r="J67" i="95"/>
  <c r="G74" i="95"/>
  <c r="M31" i="95"/>
  <c r="E31" i="95"/>
  <c r="A60" i="95"/>
  <c r="J58" i="98"/>
  <c r="A91" i="98" s="1"/>
  <c r="I37" i="98"/>
  <c r="I31" i="98"/>
  <c r="E34" i="94"/>
  <c r="J66" i="94"/>
  <c r="G74" i="94" s="1"/>
  <c r="D74" i="94"/>
  <c r="E31" i="108"/>
  <c r="J68" i="108"/>
  <c r="J74" i="108"/>
  <c r="L46" i="108"/>
  <c r="H60" i="108"/>
  <c r="L38" i="108"/>
  <c r="A60" i="108" s="1"/>
  <c r="J68" i="100"/>
  <c r="J74" i="100"/>
  <c r="J59" i="96"/>
  <c r="I34" i="96"/>
  <c r="I31" i="96"/>
  <c r="H65" i="110"/>
  <c r="M36" i="110"/>
  <c r="J37" i="110" s="1"/>
  <c r="A89" i="110" s="1"/>
  <c r="L31" i="110"/>
  <c r="M33" i="110"/>
  <c r="L32" i="110"/>
  <c r="I31" i="110" s="1"/>
  <c r="L39" i="110"/>
  <c r="E65" i="110"/>
  <c r="M34" i="110"/>
  <c r="M39" i="110"/>
  <c r="L42" i="110"/>
  <c r="E72" i="110" s="1"/>
  <c r="E74" i="110" s="1"/>
  <c r="G73" i="110" s="1"/>
  <c r="M35" i="110"/>
  <c r="L45" i="110"/>
  <c r="L34" i="110"/>
  <c r="I34" i="110" s="1"/>
  <c r="M45" i="110"/>
  <c r="M40" i="110"/>
  <c r="L30" i="110"/>
  <c r="L37" i="110"/>
  <c r="E37" i="110" s="1"/>
  <c r="M24" i="110"/>
  <c r="M32" i="110"/>
  <c r="M37" i="110"/>
  <c r="L33" i="110"/>
  <c r="E31" i="110" s="1"/>
  <c r="L43" i="110"/>
  <c r="H72" i="110" s="1"/>
  <c r="H74" i="110" s="1"/>
  <c r="J73" i="110" s="1"/>
  <c r="M43" i="110"/>
  <c r="M30" i="110"/>
  <c r="J63" i="110"/>
  <c r="J60" i="106"/>
  <c r="M46" i="106"/>
  <c r="M38" i="106"/>
  <c r="M44" i="106"/>
  <c r="M45" i="102"/>
  <c r="M31" i="102"/>
  <c r="M34" i="102"/>
  <c r="M46" i="102"/>
  <c r="H65" i="102"/>
  <c r="L33" i="102"/>
  <c r="E31" i="102" s="1"/>
  <c r="M40" i="102"/>
  <c r="L43" i="102"/>
  <c r="H72" i="102" s="1"/>
  <c r="H74" i="102" s="1"/>
  <c r="J73" i="102" s="1"/>
  <c r="M39" i="102"/>
  <c r="M30" i="102"/>
  <c r="M36" i="102"/>
  <c r="J37" i="102" s="1"/>
  <c r="A89" i="102" s="1"/>
  <c r="L30" i="102"/>
  <c r="M43" i="102"/>
  <c r="L39" i="102"/>
  <c r="E60" i="102" s="1"/>
  <c r="M35" i="102"/>
  <c r="L45" i="102"/>
  <c r="L32" i="102"/>
  <c r="I31" i="102" s="1"/>
  <c r="L34" i="102"/>
  <c r="I34" i="102" s="1"/>
  <c r="E65" i="102"/>
  <c r="M24" i="102"/>
  <c r="L37" i="102"/>
  <c r="E37" i="102" s="1"/>
  <c r="J63" i="102"/>
  <c r="A94" i="102" s="1"/>
  <c r="L36" i="109"/>
  <c r="M34" i="109"/>
  <c r="L46" i="109"/>
  <c r="J58" i="105"/>
  <c r="L46" i="105"/>
  <c r="E31" i="105"/>
  <c r="J60" i="101"/>
  <c r="E31" i="101"/>
  <c r="E37" i="101"/>
  <c r="J68" i="101"/>
  <c r="J74" i="101"/>
  <c r="M41" i="101"/>
  <c r="L46" i="101"/>
  <c r="J66" i="101"/>
  <c r="D74" i="101"/>
  <c r="J72" i="101" s="1"/>
  <c r="J65" i="101" s="1"/>
  <c r="M30" i="97"/>
  <c r="M46" i="97"/>
  <c r="E34" i="97"/>
  <c r="H60" i="97"/>
  <c r="M44" i="93"/>
  <c r="M42" i="93"/>
  <c r="M38" i="93"/>
  <c r="M41" i="93"/>
  <c r="L36" i="93"/>
  <c r="L35" i="93"/>
  <c r="H65" i="93"/>
  <c r="M26" i="93"/>
  <c r="L32" i="93"/>
  <c r="L39" i="93"/>
  <c r="E65" i="93"/>
  <c r="L34" i="93"/>
  <c r="I34" i="93" s="1"/>
  <c r="M43" i="93"/>
  <c r="M24" i="93"/>
  <c r="M35" i="93"/>
  <c r="E34" i="93" s="1"/>
  <c r="L37" i="93"/>
  <c r="L45" i="93"/>
  <c r="L30" i="93"/>
  <c r="M37" i="93"/>
  <c r="L31" i="93"/>
  <c r="L33" i="93"/>
  <c r="E31" i="93" s="1"/>
  <c r="L43" i="93"/>
  <c r="H72" i="93" s="1"/>
  <c r="H74" i="93" s="1"/>
  <c r="J73" i="93" s="1"/>
  <c r="M32" i="93"/>
  <c r="M33" i="93"/>
  <c r="M45" i="93"/>
  <c r="L42" i="93"/>
  <c r="E72" i="93" s="1"/>
  <c r="E74" i="93" s="1"/>
  <c r="G73" i="93" s="1"/>
  <c r="M36" i="93"/>
  <c r="J37" i="93" s="1"/>
  <c r="A89" i="93" s="1"/>
  <c r="M40" i="93"/>
  <c r="J60" i="93" s="1"/>
  <c r="M39" i="93"/>
  <c r="J63" i="93"/>
  <c r="H60" i="104"/>
  <c r="J66" i="104"/>
  <c r="D74" i="104"/>
  <c r="J70" i="104" s="1"/>
  <c r="J64" i="104" s="1"/>
  <c r="L36" i="96"/>
  <c r="J59" i="107"/>
  <c r="I31" i="107"/>
  <c r="A60" i="98"/>
  <c r="E74" i="96"/>
  <c r="G73" i="96" s="1"/>
  <c r="A94" i="110"/>
  <c r="J66" i="102"/>
  <c r="D74" i="102"/>
  <c r="H60" i="109"/>
  <c r="J59" i="97"/>
  <c r="J66" i="97"/>
  <c r="G74" i="97" s="1"/>
  <c r="D74" i="97"/>
  <c r="M46" i="107"/>
  <c r="M41" i="107"/>
  <c r="L41" i="107"/>
  <c r="A72" i="107" s="1"/>
  <c r="A74" i="107" s="1"/>
  <c r="D73" i="107" s="1"/>
  <c r="L36" i="103"/>
  <c r="M42" i="103"/>
  <c r="J58" i="99"/>
  <c r="M39" i="99"/>
  <c r="J59" i="99" s="1"/>
  <c r="J66" i="99"/>
  <c r="D74" i="99"/>
  <c r="M30" i="99"/>
  <c r="L34" i="99"/>
  <c r="I34" i="99" s="1"/>
  <c r="J68" i="99"/>
  <c r="J74" i="99"/>
  <c r="J58" i="95"/>
  <c r="L40" i="95"/>
  <c r="H60" i="95" s="1"/>
  <c r="J37" i="98"/>
  <c r="A89" i="98" s="1"/>
  <c r="H60" i="98"/>
  <c r="L35" i="98"/>
  <c r="E34" i="98" s="1"/>
  <c r="M44" i="98"/>
  <c r="M31" i="98"/>
  <c r="L40" i="94"/>
  <c r="H60" i="94" s="1"/>
  <c r="M31" i="94"/>
  <c r="L35" i="108"/>
  <c r="E34" i="108" s="1"/>
  <c r="L36" i="108"/>
  <c r="I31" i="108"/>
  <c r="J59" i="100"/>
  <c r="A91" i="100" s="1"/>
  <c r="I31" i="100"/>
  <c r="E34" i="100"/>
  <c r="E60" i="100"/>
  <c r="J68" i="96"/>
  <c r="J74" i="96"/>
  <c r="H60" i="110"/>
  <c r="M38" i="110"/>
  <c r="A60" i="110" s="1"/>
  <c r="J59" i="106"/>
  <c r="J66" i="106"/>
  <c r="D74" i="106"/>
  <c r="A60" i="106"/>
  <c r="I37" i="106"/>
  <c r="E60" i="106"/>
  <c r="E34" i="102"/>
  <c r="J60" i="100"/>
  <c r="J60" i="96"/>
  <c r="J58" i="109"/>
  <c r="M30" i="109"/>
  <c r="M31" i="109"/>
  <c r="M43" i="109"/>
  <c r="I34" i="109"/>
  <c r="H60" i="105"/>
  <c r="J68" i="105"/>
  <c r="J74" i="105"/>
  <c r="J59" i="101"/>
  <c r="A94" i="101"/>
  <c r="M38" i="101"/>
  <c r="J58" i="101" s="1"/>
  <c r="A91" i="101" s="1"/>
  <c r="I37" i="101"/>
  <c r="L31" i="101"/>
  <c r="H60" i="101"/>
  <c r="A60" i="101"/>
  <c r="J58" i="97"/>
  <c r="I37" i="97"/>
  <c r="A60" i="97"/>
  <c r="J59" i="93"/>
  <c r="A94" i="93"/>
  <c r="A60" i="93"/>
  <c r="J72" i="93"/>
  <c r="J65" i="93" s="1"/>
  <c r="A98" i="93" s="1"/>
  <c r="J70" i="93"/>
  <c r="J64" i="93" s="1"/>
  <c r="M31" i="104"/>
  <c r="E34" i="104"/>
  <c r="L31" i="96"/>
  <c r="J66" i="96"/>
  <c r="D74" i="96"/>
  <c r="J66" i="95"/>
  <c r="D74" i="95"/>
  <c r="I37" i="110"/>
  <c r="J58" i="106"/>
  <c r="A91" i="106" s="1"/>
  <c r="J59" i="102"/>
  <c r="M44" i="109"/>
  <c r="A94" i="105"/>
  <c r="J58" i="93"/>
  <c r="A91" i="93" s="1"/>
  <c r="H60" i="96"/>
  <c r="L40" i="107"/>
  <c r="H60" i="107" s="1"/>
  <c r="A60" i="107"/>
  <c r="L35" i="107"/>
  <c r="E34" i="107" s="1"/>
  <c r="M38" i="107"/>
  <c r="J58" i="107" s="1"/>
  <c r="M44" i="103"/>
  <c r="L46" i="103"/>
  <c r="M31" i="103"/>
  <c r="M46" i="103"/>
  <c r="H65" i="103"/>
  <c r="M35" i="103"/>
  <c r="L37" i="103"/>
  <c r="L45" i="103"/>
  <c r="M32" i="103"/>
  <c r="L34" i="103"/>
  <c r="I34" i="103" s="1"/>
  <c r="M37" i="103"/>
  <c r="M45" i="103"/>
  <c r="L33" i="103"/>
  <c r="M40" i="103"/>
  <c r="J60" i="103" s="1"/>
  <c r="L43" i="103"/>
  <c r="H72" i="103" s="1"/>
  <c r="H74" i="103" s="1"/>
  <c r="J73" i="103" s="1"/>
  <c r="L30" i="103"/>
  <c r="M43" i="103"/>
  <c r="M24" i="103"/>
  <c r="L39" i="103"/>
  <c r="J59" i="103" s="1"/>
  <c r="L42" i="103"/>
  <c r="E72" i="103" s="1"/>
  <c r="E74" i="103" s="1"/>
  <c r="G73" i="103" s="1"/>
  <c r="M36" i="103"/>
  <c r="M33" i="103"/>
  <c r="E65" i="103"/>
  <c r="L32" i="103"/>
  <c r="I31" i="103" s="1"/>
  <c r="M39" i="103"/>
  <c r="J63" i="103"/>
  <c r="A94" i="103" s="1"/>
  <c r="L40" i="99"/>
  <c r="H60" i="99" s="1"/>
  <c r="L31" i="99"/>
  <c r="L30" i="99"/>
  <c r="M37" i="99"/>
  <c r="E37" i="99" s="1"/>
  <c r="J60" i="95"/>
  <c r="I34" i="95"/>
  <c r="M41" i="95"/>
  <c r="J68" i="95"/>
  <c r="J74" i="95"/>
  <c r="L46" i="98"/>
  <c r="L41" i="98"/>
  <c r="A72" i="98" s="1"/>
  <c r="A74" i="98" s="1"/>
  <c r="D73" i="98" s="1"/>
  <c r="J66" i="98" s="1"/>
  <c r="J68" i="98"/>
  <c r="J74" i="98"/>
  <c r="J60" i="94"/>
  <c r="A94" i="94"/>
  <c r="L38" i="94"/>
  <c r="A60" i="94" s="1"/>
  <c r="M34" i="94"/>
  <c r="I34" i="94" s="1"/>
  <c r="L31" i="94"/>
  <c r="M44" i="94"/>
  <c r="M42" i="94"/>
  <c r="E74" i="108"/>
  <c r="G73" i="108" s="1"/>
  <c r="M30" i="108"/>
  <c r="L41" i="100"/>
  <c r="A72" i="100" s="1"/>
  <c r="A74" i="100" s="1"/>
  <c r="D73" i="100" s="1"/>
  <c r="L36" i="100"/>
  <c r="M34" i="100"/>
  <c r="I34" i="100" s="1"/>
  <c r="M31" i="100"/>
  <c r="A91" i="96"/>
  <c r="J60" i="110"/>
  <c r="M42" i="110"/>
  <c r="M44" i="110"/>
  <c r="L44" i="110"/>
  <c r="M46" i="110"/>
  <c r="E34" i="110"/>
  <c r="J37" i="106"/>
  <c r="A89" i="106" s="1"/>
  <c r="E34" i="106"/>
  <c r="L46" i="106"/>
  <c r="J60" i="102"/>
  <c r="J58" i="102"/>
  <c r="M42" i="102"/>
  <c r="L40" i="102"/>
  <c r="H60" i="102" s="1"/>
  <c r="E74" i="102"/>
  <c r="G73" i="102" s="1"/>
  <c r="I37" i="102"/>
  <c r="J60" i="104"/>
  <c r="A91" i="104" s="1"/>
  <c r="J60" i="109"/>
  <c r="M45" i="109"/>
  <c r="L41" i="109"/>
  <c r="A72" i="109" s="1"/>
  <c r="A74" i="109" s="1"/>
  <c r="D73" i="109" s="1"/>
  <c r="M39" i="109"/>
  <c r="E60" i="109" s="1"/>
  <c r="J60" i="105"/>
  <c r="J66" i="105"/>
  <c r="D74" i="105"/>
  <c r="J59" i="105"/>
  <c r="E60" i="105"/>
  <c r="M42" i="105"/>
  <c r="J37" i="101"/>
  <c r="A89" i="101" s="1"/>
  <c r="E74" i="101"/>
  <c r="G73" i="101" s="1"/>
  <c r="J60" i="97"/>
  <c r="M42" i="97"/>
  <c r="M31" i="97"/>
  <c r="L44" i="97"/>
  <c r="H60" i="93"/>
  <c r="M31" i="93"/>
  <c r="M42" i="104"/>
  <c r="M34" i="104"/>
  <c r="I34" i="104" s="1"/>
  <c r="A60" i="96"/>
  <c r="E34" i="96"/>
  <c r="F40" i="104"/>
  <c r="I30" i="104"/>
  <c r="J31" i="104" s="1"/>
  <c r="A87" i="104" s="1"/>
  <c r="AR122" i="11"/>
  <c r="AR124" i="11" s="1"/>
  <c r="AQ124" i="11"/>
  <c r="AQ122" i="11"/>
  <c r="AM121" i="11"/>
  <c r="AM128" i="11"/>
  <c r="AM117" i="11" s="1"/>
  <c r="AM122" i="11" s="1"/>
  <c r="AM40" i="11"/>
  <c r="AM54" i="11"/>
  <c r="AM59" i="11" s="1"/>
  <c r="AM66" i="11"/>
  <c r="AM120" i="11"/>
  <c r="AM87" i="11"/>
  <c r="AM75" i="11" s="1"/>
  <c r="AM80" i="11" s="1"/>
  <c r="AM41" i="11"/>
  <c r="AM57" i="11"/>
  <c r="AM78" i="11"/>
  <c r="AM100" i="11"/>
  <c r="AU121" i="11"/>
  <c r="AU41" i="11"/>
  <c r="AU79" i="11"/>
  <c r="AU108" i="11"/>
  <c r="AU97" i="11" s="1"/>
  <c r="AU128" i="11"/>
  <c r="AU42" i="11"/>
  <c r="AU66" i="11"/>
  <c r="AU54" i="11" s="1"/>
  <c r="AU59" i="11" s="1"/>
  <c r="AU61" i="11" s="1"/>
  <c r="AU120" i="11"/>
  <c r="AU43" i="11"/>
  <c r="AU57" i="11"/>
  <c r="AU75" i="11"/>
  <c r="AU80" i="11" s="1"/>
  <c r="AU83" i="11" s="1"/>
  <c r="AU100" i="11"/>
  <c r="AY121" i="11"/>
  <c r="AY128" i="11"/>
  <c r="AY40" i="11"/>
  <c r="AY58" i="11"/>
  <c r="AY78" i="11"/>
  <c r="AY101" i="11"/>
  <c r="AY41" i="11"/>
  <c r="AY79" i="11"/>
  <c r="AY108" i="11"/>
  <c r="AY97" i="11" s="1"/>
  <c r="AY102" i="11" s="1"/>
  <c r="AY87" i="11"/>
  <c r="AY42" i="11"/>
  <c r="AY66" i="11"/>
  <c r="AY54" i="11" s="1"/>
  <c r="AY59" i="11" s="1"/>
  <c r="AY61" i="11" s="1"/>
  <c r="AY120" i="11"/>
  <c r="AI43" i="11"/>
  <c r="AM43" i="11"/>
  <c r="AU101" i="11"/>
  <c r="AU40" i="11"/>
  <c r="F29" i="98"/>
  <c r="E29" i="98"/>
  <c r="E30" i="98" s="1"/>
  <c r="AI121" i="11"/>
  <c r="AI40" i="11"/>
  <c r="AI58" i="11"/>
  <c r="AI78" i="11"/>
  <c r="AI101" i="11"/>
  <c r="AI128" i="11"/>
  <c r="AI41" i="11"/>
  <c r="AI79" i="11"/>
  <c r="AI108" i="11"/>
  <c r="AI97" i="11" s="1"/>
  <c r="AI102" i="11" s="1"/>
  <c r="AI105" i="11" s="1"/>
  <c r="AQ121" i="11"/>
  <c r="AQ87" i="11"/>
  <c r="AQ43" i="11"/>
  <c r="AQ57" i="11"/>
  <c r="AQ75" i="11"/>
  <c r="AQ80" i="11" s="1"/>
  <c r="AQ100" i="11"/>
  <c r="AQ40" i="11"/>
  <c r="AQ58" i="11"/>
  <c r="AQ78" i="11"/>
  <c r="AQ101" i="11"/>
  <c r="AQ128" i="11"/>
  <c r="AQ41" i="11"/>
  <c r="AQ79" i="11"/>
  <c r="AQ108" i="11"/>
  <c r="AQ97" i="11" s="1"/>
  <c r="AQ102" i="11" s="1"/>
  <c r="AI57" i="11"/>
  <c r="AI59" i="11" s="1"/>
  <c r="AI61" i="11" s="1"/>
  <c r="AQ66" i="11"/>
  <c r="AQ54" i="11" s="1"/>
  <c r="AQ59" i="11" s="1"/>
  <c r="AQ64" i="11" s="1"/>
  <c r="AU58" i="11"/>
  <c r="AY75" i="11"/>
  <c r="AY80" i="11" s="1"/>
  <c r="AJ121" i="11"/>
  <c r="AJ43" i="11"/>
  <c r="AJ79" i="11"/>
  <c r="AJ101" i="11"/>
  <c r="AJ40" i="11"/>
  <c r="AJ54" i="11"/>
  <c r="AJ59" i="11" s="1"/>
  <c r="AJ62" i="11" s="1"/>
  <c r="AJ66" i="11"/>
  <c r="AJ108" i="11"/>
  <c r="AJ87" i="11"/>
  <c r="AJ128" i="11"/>
  <c r="AJ117" i="11" s="1"/>
  <c r="AJ122" i="11" s="1"/>
  <c r="AJ127" i="11" s="1"/>
  <c r="AN121" i="11"/>
  <c r="AN40" i="11"/>
  <c r="AN58" i="11"/>
  <c r="AN59" i="11" s="1"/>
  <c r="AN78" i="11"/>
  <c r="AN101" i="11"/>
  <c r="AN87" i="11"/>
  <c r="AN41" i="11"/>
  <c r="AN79" i="11"/>
  <c r="AN108" i="11"/>
  <c r="AN97" i="11" s="1"/>
  <c r="AN102" i="11" s="1"/>
  <c r="AR121" i="11"/>
  <c r="AR87" i="11"/>
  <c r="AR41" i="11"/>
  <c r="AR79" i="11"/>
  <c r="AR108" i="11"/>
  <c r="AR97" i="11" s="1"/>
  <c r="AR42" i="11"/>
  <c r="AR66" i="11"/>
  <c r="AR54" i="11" s="1"/>
  <c r="AR120" i="11"/>
  <c r="AR128" i="11"/>
  <c r="AR43" i="11"/>
  <c r="AR57" i="11"/>
  <c r="AR75" i="11"/>
  <c r="AR80" i="11" s="1"/>
  <c r="AR100" i="11"/>
  <c r="AV121" i="11"/>
  <c r="AV43" i="11"/>
  <c r="AV57" i="11"/>
  <c r="AV59" i="11" s="1"/>
  <c r="AV64" i="11" s="1"/>
  <c r="AV75" i="11"/>
  <c r="AV80" i="11" s="1"/>
  <c r="AV100" i="11"/>
  <c r="AV128" i="11"/>
  <c r="AV40" i="11"/>
  <c r="AV58" i="11"/>
  <c r="AV78" i="11"/>
  <c r="AV101" i="11"/>
  <c r="AV41" i="11"/>
  <c r="AV79" i="11"/>
  <c r="AV108" i="11"/>
  <c r="AV97" i="11" s="1"/>
  <c r="AK59" i="11"/>
  <c r="AK63" i="11" s="1"/>
  <c r="AJ100" i="11"/>
  <c r="AJ75" i="11"/>
  <c r="AJ80" i="11" s="1"/>
  <c r="AJ42" i="11"/>
  <c r="AI75" i="11"/>
  <c r="AI80" i="11" s="1"/>
  <c r="AI84" i="11" s="1"/>
  <c r="AI42" i="11"/>
  <c r="AN75" i="11"/>
  <c r="AN80" i="11" s="1"/>
  <c r="AN42" i="11"/>
  <c r="AM108" i="11"/>
  <c r="AM79" i="11"/>
  <c r="AM42" i="11"/>
  <c r="AL102" i="11"/>
  <c r="AL105" i="11" s="1"/>
  <c r="AR78" i="11"/>
  <c r="AQ42" i="11"/>
  <c r="AV120" i="11"/>
  <c r="AW122" i="11"/>
  <c r="AV87" i="11"/>
  <c r="AN128" i="11"/>
  <c r="AU87" i="11"/>
  <c r="AO122" i="11"/>
  <c r="AH122" i="11"/>
  <c r="AH126" i="11" s="1"/>
  <c r="AV122" i="11"/>
  <c r="AU127" i="11"/>
  <c r="AU122" i="11"/>
  <c r="AI122" i="11"/>
  <c r="AI124" i="11" s="1"/>
  <c r="I30" i="100"/>
  <c r="J31" i="100" s="1"/>
  <c r="A87" i="100" s="1"/>
  <c r="F40" i="100"/>
  <c r="I30" i="106"/>
  <c r="J31" i="106" s="1"/>
  <c r="A87" i="106" s="1"/>
  <c r="F40" i="106"/>
  <c r="I30" i="94"/>
  <c r="J31" i="94" s="1"/>
  <c r="A87" i="94" s="1"/>
  <c r="F40" i="94"/>
  <c r="F40" i="103"/>
  <c r="I30" i="103"/>
  <c r="J31" i="103" s="1"/>
  <c r="A87" i="103" s="1"/>
  <c r="I30" i="99"/>
  <c r="J31" i="99" s="1"/>
  <c r="A87" i="99" s="1"/>
  <c r="F40" i="99"/>
  <c r="I30" i="95"/>
  <c r="J31" i="95" s="1"/>
  <c r="A87" i="95" s="1"/>
  <c r="F40" i="95"/>
  <c r="F40" i="110"/>
  <c r="I30" i="110"/>
  <c r="J31" i="110" s="1"/>
  <c r="A87" i="110" s="1"/>
  <c r="I30" i="105"/>
  <c r="J31" i="105" s="1"/>
  <c r="A87" i="105" s="1"/>
  <c r="F40" i="105"/>
  <c r="F40" i="97"/>
  <c r="I30" i="97"/>
  <c r="J31" i="97" s="1"/>
  <c r="A87" i="97" s="1"/>
  <c r="AK108" i="11"/>
  <c r="AK97" i="11" s="1"/>
  <c r="AK79" i="11"/>
  <c r="AK41" i="11"/>
  <c r="AO108" i="11"/>
  <c r="AO43" i="11"/>
  <c r="AS120" i="11"/>
  <c r="AS66" i="11"/>
  <c r="AS54" i="11" s="1"/>
  <c r="AS59" i="11" s="1"/>
  <c r="AS42" i="11"/>
  <c r="AW101" i="11"/>
  <c r="AW79" i="11"/>
  <c r="AW58" i="11"/>
  <c r="AW42" i="11"/>
  <c r="AS122" i="11"/>
  <c r="AS125" i="11" s="1"/>
  <c r="AK87" i="11"/>
  <c r="AY122" i="11"/>
  <c r="AY125" i="11" s="1"/>
  <c r="F40" i="108"/>
  <c r="I30" i="108"/>
  <c r="J31" i="108" s="1"/>
  <c r="A87" i="108" s="1"/>
  <c r="F40" i="96"/>
  <c r="I30" i="96"/>
  <c r="J31" i="96" s="1"/>
  <c r="A87" i="96" s="1"/>
  <c r="I30" i="102"/>
  <c r="J31" i="102" s="1"/>
  <c r="A87" i="102" s="1"/>
  <c r="F40" i="102"/>
  <c r="F40" i="109"/>
  <c r="I30" i="109"/>
  <c r="J31" i="109" s="1"/>
  <c r="A87" i="109" s="1"/>
  <c r="I30" i="101"/>
  <c r="J31" i="101" s="1"/>
  <c r="A87" i="101" s="1"/>
  <c r="F40" i="101"/>
  <c r="F40" i="93"/>
  <c r="I30" i="93"/>
  <c r="J31" i="93" s="1"/>
  <c r="A87" i="93" s="1"/>
  <c r="AK101" i="11"/>
  <c r="AK78" i="11"/>
  <c r="AK58" i="11"/>
  <c r="AK40" i="11"/>
  <c r="AH75" i="11"/>
  <c r="AH80" i="11" s="1"/>
  <c r="AH85" i="11" s="1"/>
  <c r="AH43" i="11"/>
  <c r="AH108" i="11"/>
  <c r="AH97" i="11" s="1"/>
  <c r="AH102" i="11" s="1"/>
  <c r="AH66" i="11"/>
  <c r="AH54" i="11" s="1"/>
  <c r="AH59" i="11" s="1"/>
  <c r="AH61" i="11" s="1"/>
  <c r="AH42" i="11"/>
  <c r="AH128" i="11"/>
  <c r="AO101" i="11"/>
  <c r="AO79" i="11"/>
  <c r="AO80" i="11" s="1"/>
  <c r="AO58" i="11"/>
  <c r="AO42" i="11"/>
  <c r="AL120" i="11"/>
  <c r="AL66" i="11"/>
  <c r="AL54" i="11" s="1"/>
  <c r="AL59" i="11" s="1"/>
  <c r="AL61" i="11" s="1"/>
  <c r="AL42" i="11"/>
  <c r="AS108" i="11"/>
  <c r="AS97" i="11" s="1"/>
  <c r="AS102" i="11" s="1"/>
  <c r="AS79" i="11"/>
  <c r="AS41" i="11"/>
  <c r="AP87" i="11"/>
  <c r="AP75" i="11" s="1"/>
  <c r="AP80" i="11" s="1"/>
  <c r="AP120" i="11"/>
  <c r="AP122" i="11" s="1"/>
  <c r="AW100" i="11"/>
  <c r="AW78" i="11"/>
  <c r="AW57" i="11"/>
  <c r="AW41" i="11"/>
  <c r="AT100" i="11"/>
  <c r="AT78" i="11"/>
  <c r="AT80" i="11" s="1"/>
  <c r="AT85" i="11" s="1"/>
  <c r="AT58" i="11"/>
  <c r="AT42" i="11"/>
  <c r="AX66" i="11"/>
  <c r="AX54" i="11" s="1"/>
  <c r="AX59" i="11" s="1"/>
  <c r="AX100" i="11"/>
  <c r="AX102" i="11" s="1"/>
  <c r="AX40" i="11"/>
  <c r="AX128" i="11"/>
  <c r="AW87" i="11"/>
  <c r="AW75" i="11" s="1"/>
  <c r="AS128" i="11"/>
  <c r="AK127" i="11"/>
  <c r="AK122" i="11"/>
  <c r="AT128" i="11"/>
  <c r="AT117" i="11" s="1"/>
  <c r="AT122" i="11" s="1"/>
  <c r="AN122" i="11"/>
  <c r="AN125" i="11" s="1"/>
  <c r="AL128" i="11"/>
  <c r="AL122" i="11"/>
  <c r="AL125" i="11" s="1"/>
  <c r="I30" i="107"/>
  <c r="J31" i="107" s="1"/>
  <c r="A87" i="107" s="1"/>
  <c r="F40" i="107"/>
  <c r="E74" i="112"/>
  <c r="G73" i="112" s="1"/>
  <c r="A94" i="112"/>
  <c r="A60" i="112"/>
  <c r="E60" i="112"/>
  <c r="L30" i="112"/>
  <c r="M45" i="112"/>
  <c r="BA122" i="11"/>
  <c r="BA126" i="11" s="1"/>
  <c r="M37" i="111"/>
  <c r="AZ59" i="11"/>
  <c r="AZ102" i="11"/>
  <c r="J67" i="112"/>
  <c r="J59" i="112"/>
  <c r="M40" i="112"/>
  <c r="J60" i="112" s="1"/>
  <c r="F40" i="112"/>
  <c r="I30" i="112"/>
  <c r="E36" i="112"/>
  <c r="F42" i="112" s="1"/>
  <c r="J37" i="112"/>
  <c r="A89" i="112" s="1"/>
  <c r="L34" i="112"/>
  <c r="I34" i="112" s="1"/>
  <c r="M35" i="112"/>
  <c r="E34" i="112" s="1"/>
  <c r="BA104" i="11"/>
  <c r="J58" i="112"/>
  <c r="L33" i="112"/>
  <c r="E31" i="112" s="1"/>
  <c r="M37" i="112"/>
  <c r="L43" i="112"/>
  <c r="H72" i="112" s="1"/>
  <c r="H74" i="112" s="1"/>
  <c r="J73" i="112" s="1"/>
  <c r="M24" i="112"/>
  <c r="J66" i="112"/>
  <c r="E37" i="112"/>
  <c r="I37" i="112"/>
  <c r="M32" i="112"/>
  <c r="I31" i="112" s="1"/>
  <c r="E30" i="111"/>
  <c r="L37" i="111"/>
  <c r="E37" i="111" s="1"/>
  <c r="L34" i="111"/>
  <c r="M44" i="111"/>
  <c r="L46" i="111"/>
  <c r="M31" i="111"/>
  <c r="M43" i="111"/>
  <c r="L45" i="111"/>
  <c r="L32" i="111"/>
  <c r="I31" i="111" s="1"/>
  <c r="H65" i="111"/>
  <c r="M26" i="111"/>
  <c r="L31" i="111"/>
  <c r="M46" i="111"/>
  <c r="M42" i="111"/>
  <c r="L33" i="111"/>
  <c r="M40" i="111"/>
  <c r="L43" i="111"/>
  <c r="H72" i="111" s="1"/>
  <c r="H74" i="111" s="1"/>
  <c r="J73" i="111" s="1"/>
  <c r="J68" i="111" s="1"/>
  <c r="L38" i="111"/>
  <c r="M33" i="111"/>
  <c r="M24" i="111"/>
  <c r="E65" i="111"/>
  <c r="L41" i="111"/>
  <c r="A72" i="111" s="1"/>
  <c r="A74" i="111" s="1"/>
  <c r="D73" i="111" s="1"/>
  <c r="J63" i="111"/>
  <c r="M32" i="111"/>
  <c r="E36" i="111"/>
  <c r="F42" i="111" s="1"/>
  <c r="M45" i="111"/>
  <c r="L30" i="111"/>
  <c r="L40" i="111"/>
  <c r="H60" i="111" s="1"/>
  <c r="M36" i="111"/>
  <c r="L44" i="111"/>
  <c r="M39" i="111"/>
  <c r="L42" i="111"/>
  <c r="E72" i="111" s="1"/>
  <c r="E74" i="111" s="1"/>
  <c r="G73" i="111" s="1"/>
  <c r="M38" i="111"/>
  <c r="M35" i="111"/>
  <c r="G63" i="111"/>
  <c r="A94" i="111" s="1"/>
  <c r="M41" i="111"/>
  <c r="M30" i="111"/>
  <c r="M34" i="111"/>
  <c r="L36" i="111"/>
  <c r="L35" i="111"/>
  <c r="L39" i="111"/>
  <c r="AI126" i="11"/>
  <c r="AH125" i="11"/>
  <c r="AH123" i="11"/>
  <c r="AV125" i="11"/>
  <c r="AU125" i="11"/>
  <c r="AQ125" i="11"/>
  <c r="AK124" i="11"/>
  <c r="AU123" i="11"/>
  <c r="AK125" i="11"/>
  <c r="AH104" i="11"/>
  <c r="AK126" i="11"/>
  <c r="AL126" i="11"/>
  <c r="AN123" i="11"/>
  <c r="AK123" i="11"/>
  <c r="AL123" i="11"/>
  <c r="AS126" i="11"/>
  <c r="AY106" i="11"/>
  <c r="AY126" i="11"/>
  <c r="AS107" i="11"/>
  <c r="AS127" i="11"/>
  <c r="AZ61" i="11"/>
  <c r="AZ105" i="11"/>
  <c r="AZ84" i="11"/>
  <c r="AH63" i="11"/>
  <c r="AQ126" i="11"/>
  <c r="AR125" i="11"/>
  <c r="AQ123" i="11"/>
  <c r="AQ127" i="11"/>
  <c r="AR126" i="11"/>
  <c r="AN106" i="11"/>
  <c r="AL106" i="11"/>
  <c r="AX60" i="11"/>
  <c r="AZ107" i="11"/>
  <c r="AX84" i="11"/>
  <c r="AX81" i="11"/>
  <c r="AX83" i="11"/>
  <c r="AX85" i="11"/>
  <c r="AX82" i="11"/>
  <c r="BA64" i="11"/>
  <c r="BA63" i="11"/>
  <c r="BA62" i="11"/>
  <c r="BA61" i="11"/>
  <c r="BA60" i="11"/>
  <c r="AX126" i="11"/>
  <c r="AX125" i="11"/>
  <c r="AX123" i="11"/>
  <c r="AX127" i="11"/>
  <c r="AX124" i="11"/>
  <c r="BA85" i="11"/>
  <c r="BA84" i="11"/>
  <c r="BA83" i="11"/>
  <c r="BA82" i="11"/>
  <c r="BA81" i="11"/>
  <c r="AY85" i="11"/>
  <c r="AY84" i="11"/>
  <c r="AY83" i="11"/>
  <c r="AY82" i="11"/>
  <c r="AY81" i="11"/>
  <c r="BA105" i="11"/>
  <c r="AU63" i="11"/>
  <c r="AU85" i="11"/>
  <c r="AU84" i="11"/>
  <c r="AU81" i="11"/>
  <c r="AT107" i="11"/>
  <c r="AT106" i="11"/>
  <c r="AT105" i="11"/>
  <c r="AT104" i="11"/>
  <c r="AT103" i="11"/>
  <c r="AT64" i="11"/>
  <c r="AT63" i="11"/>
  <c r="AT62" i="11"/>
  <c r="AT61" i="11"/>
  <c r="AT60" i="11"/>
  <c r="AW107" i="11"/>
  <c r="AW106" i="11"/>
  <c r="AW105" i="11"/>
  <c r="AW104" i="11"/>
  <c r="AW103" i="11"/>
  <c r="AW64" i="11"/>
  <c r="AW63" i="11"/>
  <c r="AW62" i="11"/>
  <c r="AW61" i="11"/>
  <c r="AW60" i="11"/>
  <c r="AV85" i="11"/>
  <c r="AV84" i="11"/>
  <c r="AV83" i="11"/>
  <c r="AV82" i="11"/>
  <c r="AV81" i="11"/>
  <c r="AS106" i="11"/>
  <c r="AS104" i="11"/>
  <c r="AQ85" i="11"/>
  <c r="AQ84" i="11"/>
  <c r="AQ83" i="11"/>
  <c r="AQ82" i="11"/>
  <c r="AQ81" i="11"/>
  <c r="AS85" i="11"/>
  <c r="AS84" i="11"/>
  <c r="AS83" i="11"/>
  <c r="AS82" i="11"/>
  <c r="AS81" i="11"/>
  <c r="AP106" i="11"/>
  <c r="AP103" i="11"/>
  <c r="AP105" i="11"/>
  <c r="AP107" i="11"/>
  <c r="AP104" i="11"/>
  <c r="AP62" i="11"/>
  <c r="AP63" i="11"/>
  <c r="AP61" i="11"/>
  <c r="AP64" i="11"/>
  <c r="AP60" i="11"/>
  <c r="AR85" i="11"/>
  <c r="AR84" i="11"/>
  <c r="AR83" i="11"/>
  <c r="AR82" i="11"/>
  <c r="AR81" i="11"/>
  <c r="AL62" i="11"/>
  <c r="AL107" i="11"/>
  <c r="AM107" i="11"/>
  <c r="AM106" i="11"/>
  <c r="AM105" i="11"/>
  <c r="AM104" i="11"/>
  <c r="AM103" i="11"/>
  <c r="AM64" i="11"/>
  <c r="AM63" i="11"/>
  <c r="AM62" i="11"/>
  <c r="AM61" i="11"/>
  <c r="AM60" i="11"/>
  <c r="AL85" i="11"/>
  <c r="AL84" i="11"/>
  <c r="AL83" i="11"/>
  <c r="AL82" i="11"/>
  <c r="AL81" i="11"/>
  <c r="AO107" i="11"/>
  <c r="AO106" i="11"/>
  <c r="AO105" i="11"/>
  <c r="AO104" i="11"/>
  <c r="AO103" i="11"/>
  <c r="AO64" i="11"/>
  <c r="AO63" i="11"/>
  <c r="AO62" i="11"/>
  <c r="AO61" i="11"/>
  <c r="AO60" i="11"/>
  <c r="AN85" i="11"/>
  <c r="AN84" i="11"/>
  <c r="AN83" i="11"/>
  <c r="AN82" i="11"/>
  <c r="AN81" i="11"/>
  <c r="AI106" i="11"/>
  <c r="AH81" i="11"/>
  <c r="AK60" i="11"/>
  <c r="AJ107" i="11"/>
  <c r="AJ106" i="11"/>
  <c r="AJ105" i="11"/>
  <c r="AJ104" i="11"/>
  <c r="AJ103" i="11"/>
  <c r="AK85" i="11"/>
  <c r="AK84" i="11"/>
  <c r="AK83" i="11"/>
  <c r="AK82" i="11"/>
  <c r="AK81" i="11"/>
  <c r="AJ63" i="11"/>
  <c r="AI85" i="11"/>
  <c r="AI81" i="11"/>
  <c r="C8" i="42"/>
  <c r="Y5" i="42"/>
  <c r="Z5" i="42" s="1"/>
  <c r="AA5" i="42" s="1"/>
  <c r="AB5" i="42" s="1"/>
  <c r="AC5" i="42" s="1"/>
  <c r="AD5" i="42" s="1"/>
  <c r="AE5" i="42" s="1"/>
  <c r="AF5" i="42" s="1"/>
  <c r="AG5" i="42" s="1"/>
  <c r="AH5" i="42" s="1"/>
  <c r="AI5" i="42" s="1"/>
  <c r="AJ5" i="42" s="1"/>
  <c r="AK5" i="42" s="1"/>
  <c r="AL5" i="42" s="1"/>
  <c r="AM5" i="42" s="1"/>
  <c r="AN5" i="42" s="1"/>
  <c r="AO5" i="42" s="1"/>
  <c r="AP5" i="42" s="1"/>
  <c r="AQ5" i="42" s="1"/>
  <c r="AR5" i="42" s="1"/>
  <c r="AS5" i="42" s="1"/>
  <c r="AT5" i="42" s="1"/>
  <c r="AU5" i="42" s="1"/>
  <c r="AV5" i="42" s="1"/>
  <c r="AW5" i="42" s="1"/>
  <c r="AX5" i="42" s="1"/>
  <c r="AY5" i="42" s="1"/>
  <c r="AZ5" i="42" s="1"/>
  <c r="BA5" i="42" s="1"/>
  <c r="A91" i="103" l="1"/>
  <c r="J70" i="105"/>
  <c r="J64" i="105" s="1"/>
  <c r="J72" i="105"/>
  <c r="J65" i="105" s="1"/>
  <c r="A98" i="105" s="1"/>
  <c r="J66" i="109"/>
  <c r="D74" i="109"/>
  <c r="A91" i="102"/>
  <c r="E31" i="103"/>
  <c r="J72" i="102"/>
  <c r="J65" i="102" s="1"/>
  <c r="J70" i="102"/>
  <c r="J64" i="102" s="1"/>
  <c r="I37" i="96"/>
  <c r="J37" i="96"/>
  <c r="A89" i="96" s="1"/>
  <c r="J67" i="93"/>
  <c r="G74" i="93"/>
  <c r="J68" i="93"/>
  <c r="J74" i="93"/>
  <c r="E60" i="93"/>
  <c r="I37" i="109"/>
  <c r="J37" i="109"/>
  <c r="A89" i="109" s="1"/>
  <c r="J58" i="110"/>
  <c r="J58" i="94"/>
  <c r="A91" i="94" s="1"/>
  <c r="J59" i="109"/>
  <c r="A91" i="109" s="1"/>
  <c r="J72" i="103"/>
  <c r="J70" i="103"/>
  <c r="J64" i="103" s="1"/>
  <c r="J72" i="108"/>
  <c r="J65" i="108" s="1"/>
  <c r="A98" i="108" s="1"/>
  <c r="J70" i="108"/>
  <c r="J64" i="108" s="1"/>
  <c r="J67" i="102"/>
  <c r="G74" i="102"/>
  <c r="J67" i="108"/>
  <c r="G74" i="108"/>
  <c r="J67" i="103"/>
  <c r="G74" i="103"/>
  <c r="H60" i="103"/>
  <c r="J72" i="96"/>
  <c r="J65" i="96" s="1"/>
  <c r="A98" i="96" s="1"/>
  <c r="J70" i="96"/>
  <c r="J64" i="96" s="1"/>
  <c r="A91" i="97"/>
  <c r="A91" i="95"/>
  <c r="A91" i="99"/>
  <c r="I31" i="93"/>
  <c r="I37" i="93"/>
  <c r="A91" i="105"/>
  <c r="J72" i="94"/>
  <c r="J65" i="94" s="1"/>
  <c r="A98" i="94" s="1"/>
  <c r="J70" i="94"/>
  <c r="J64" i="94" s="1"/>
  <c r="J72" i="110"/>
  <c r="J65" i="110" s="1"/>
  <c r="A98" i="110" s="1"/>
  <c r="J70" i="110"/>
  <c r="J64" i="110" s="1"/>
  <c r="J58" i="108"/>
  <c r="A91" i="108" s="1"/>
  <c r="E60" i="99"/>
  <c r="I37" i="100"/>
  <c r="J37" i="100"/>
  <c r="A89" i="100" s="1"/>
  <c r="J60" i="99"/>
  <c r="E60" i="103"/>
  <c r="J68" i="103"/>
  <c r="J74" i="103"/>
  <c r="E37" i="103"/>
  <c r="J60" i="107"/>
  <c r="A91" i="107" s="1"/>
  <c r="J72" i="95"/>
  <c r="J65" i="95" s="1"/>
  <c r="J70" i="95"/>
  <c r="J64" i="95" s="1"/>
  <c r="J70" i="99"/>
  <c r="J64" i="99" s="1"/>
  <c r="J72" i="99"/>
  <c r="J65" i="99" s="1"/>
  <c r="A98" i="99" s="1"/>
  <c r="J66" i="107"/>
  <c r="D74" i="107"/>
  <c r="J70" i="97"/>
  <c r="J64" i="97" s="1"/>
  <c r="J72" i="97"/>
  <c r="J65" i="97" s="1"/>
  <c r="A98" i="97" s="1"/>
  <c r="E37" i="93"/>
  <c r="A98" i="101"/>
  <c r="J70" i="101"/>
  <c r="J64" i="101" s="1"/>
  <c r="J68" i="110"/>
  <c r="J74" i="110"/>
  <c r="J67" i="110"/>
  <c r="G74" i="110"/>
  <c r="E60" i="110"/>
  <c r="J67" i="101"/>
  <c r="G74" i="101"/>
  <c r="J66" i="100"/>
  <c r="D74" i="100"/>
  <c r="J72" i="106"/>
  <c r="J65" i="106" s="1"/>
  <c r="A98" i="106" s="1"/>
  <c r="J70" i="106"/>
  <c r="J64" i="106" s="1"/>
  <c r="I37" i="108"/>
  <c r="J37" i="108"/>
  <c r="A89" i="108" s="1"/>
  <c r="I37" i="103"/>
  <c r="J37" i="103"/>
  <c r="A89" i="103" s="1"/>
  <c r="J67" i="96"/>
  <c r="G74" i="96"/>
  <c r="J68" i="102"/>
  <c r="J74" i="102"/>
  <c r="E34" i="103"/>
  <c r="J67" i="98"/>
  <c r="D74" i="98" s="1"/>
  <c r="J70" i="98" s="1"/>
  <c r="J64" i="98" s="1"/>
  <c r="G74" i="98"/>
  <c r="J59" i="110"/>
  <c r="J72" i="104"/>
  <c r="J65" i="104" s="1"/>
  <c r="A98" i="104" s="1"/>
  <c r="AN63" i="11"/>
  <c r="AN64" i="11"/>
  <c r="AO84" i="11"/>
  <c r="AO83" i="11"/>
  <c r="AP124" i="11"/>
  <c r="AP127" i="11"/>
  <c r="AU102" i="11"/>
  <c r="AJ60" i="11"/>
  <c r="AS123" i="11"/>
  <c r="AK62" i="11"/>
  <c r="AS124" i="11"/>
  <c r="AV126" i="11"/>
  <c r="AV123" i="11"/>
  <c r="AV102" i="11"/>
  <c r="AN124" i="11"/>
  <c r="AL124" i="11"/>
  <c r="AL127" i="11"/>
  <c r="AW80" i="11"/>
  <c r="AW83" i="11" s="1"/>
  <c r="AY124" i="11"/>
  <c r="AK102" i="11"/>
  <c r="AV124" i="11"/>
  <c r="AR102" i="11"/>
  <c r="AR106" i="11" s="1"/>
  <c r="AR127" i="11"/>
  <c r="AR59" i="11"/>
  <c r="AR63" i="11" s="1"/>
  <c r="AI82" i="11"/>
  <c r="AJ64" i="11"/>
  <c r="AH84" i="11"/>
  <c r="AI107" i="11"/>
  <c r="AN127" i="11"/>
  <c r="AN126" i="11"/>
  <c r="AI127" i="11"/>
  <c r="AI123" i="11"/>
  <c r="AI125" i="11"/>
  <c r="AI83" i="11"/>
  <c r="AJ61" i="11"/>
  <c r="AH82" i="11"/>
  <c r="AH83" i="11"/>
  <c r="AU82" i="11"/>
  <c r="AR123" i="11"/>
  <c r="AY127" i="11"/>
  <c r="AI103" i="11"/>
  <c r="AQ61" i="11"/>
  <c r="AY123" i="11"/>
  <c r="AV127" i="11"/>
  <c r="AU126" i="11"/>
  <c r="AU124" i="11"/>
  <c r="AH124" i="11"/>
  <c r="AH127" i="11"/>
  <c r="I30" i="98"/>
  <c r="J31" i="98" s="1"/>
  <c r="A87" i="98" s="1"/>
  <c r="F40" i="98"/>
  <c r="BA124" i="11"/>
  <c r="BA127" i="11"/>
  <c r="BA123" i="11"/>
  <c r="J31" i="112"/>
  <c r="A87" i="112" s="1"/>
  <c r="H60" i="112"/>
  <c r="BA125" i="11"/>
  <c r="E34" i="111"/>
  <c r="I37" i="111"/>
  <c r="A60" i="111"/>
  <c r="BA106" i="11"/>
  <c r="BA103" i="11"/>
  <c r="BA107" i="11"/>
  <c r="A91" i="112"/>
  <c r="J68" i="112"/>
  <c r="J74" i="112"/>
  <c r="J37" i="111"/>
  <c r="A89" i="111" s="1"/>
  <c r="I30" i="111"/>
  <c r="J31" i="111" s="1"/>
  <c r="A87" i="111" s="1"/>
  <c r="F40" i="111"/>
  <c r="J58" i="111"/>
  <c r="J60" i="111"/>
  <c r="E60" i="111"/>
  <c r="J59" i="111"/>
  <c r="J67" i="111"/>
  <c r="J66" i="111"/>
  <c r="D74" i="111" s="1"/>
  <c r="E31" i="111"/>
  <c r="I34" i="111"/>
  <c r="AR60" i="11"/>
  <c r="AI104" i="11"/>
  <c r="AL60" i="11"/>
  <c r="AL64" i="11"/>
  <c r="AR61" i="11"/>
  <c r="AP123" i="11"/>
  <c r="AP126" i="11"/>
  <c r="AQ63" i="11"/>
  <c r="AW82" i="11"/>
  <c r="AV61" i="11"/>
  <c r="AZ62" i="11"/>
  <c r="AZ104" i="11"/>
  <c r="AL63" i="11"/>
  <c r="AP125" i="11"/>
  <c r="AQ62" i="11"/>
  <c r="AZ103" i="11"/>
  <c r="AH62" i="11"/>
  <c r="AL103" i="11"/>
  <c r="AN61" i="11"/>
  <c r="AQ60" i="11"/>
  <c r="AU104" i="11"/>
  <c r="AU62" i="11"/>
  <c r="AZ106" i="11"/>
  <c r="AR103" i="11"/>
  <c r="AK64" i="11"/>
  <c r="AH103" i="11"/>
  <c r="AY62" i="11"/>
  <c r="AI62" i="11"/>
  <c r="AR107" i="11"/>
  <c r="AI60" i="11"/>
  <c r="AI64" i="11"/>
  <c r="AK61" i="11"/>
  <c r="AH107" i="11"/>
  <c r="AR105" i="11"/>
  <c r="AY103" i="11"/>
  <c r="AZ85" i="11"/>
  <c r="AX62" i="11"/>
  <c r="AI63" i="11"/>
  <c r="AH105" i="11"/>
  <c r="AH106" i="11"/>
  <c r="AN103" i="11"/>
  <c r="AR104" i="11"/>
  <c r="AT82" i="11"/>
  <c r="AY107" i="11"/>
  <c r="AH60" i="11"/>
  <c r="AH64" i="11"/>
  <c r="AL104" i="11"/>
  <c r="AN62" i="11"/>
  <c r="AS105" i="11"/>
  <c r="AW81" i="11"/>
  <c r="AV62" i="11"/>
  <c r="AZ63" i="11"/>
  <c r="AX61" i="11"/>
  <c r="AV63" i="11"/>
  <c r="AZ60" i="11"/>
  <c r="AZ64" i="11"/>
  <c r="AX64" i="11"/>
  <c r="AK106" i="11"/>
  <c r="AN60" i="11"/>
  <c r="AS103" i="11"/>
  <c r="AV60" i="11"/>
  <c r="AY63" i="11"/>
  <c r="AX63" i="11"/>
  <c r="AN107" i="11"/>
  <c r="AK103" i="11"/>
  <c r="AK107" i="11"/>
  <c r="AO82" i="11"/>
  <c r="AR62" i="11"/>
  <c r="AU60" i="11"/>
  <c r="AU64" i="11"/>
  <c r="AY105" i="11"/>
  <c r="AY60" i="11"/>
  <c r="AY64" i="11"/>
  <c r="AO81" i="11"/>
  <c r="AO85" i="11"/>
  <c r="AY104" i="11"/>
  <c r="AJ124" i="11"/>
  <c r="AZ81" i="11"/>
  <c r="AZ125" i="11"/>
  <c r="AZ124" i="11"/>
  <c r="AZ127" i="11"/>
  <c r="AZ123" i="11"/>
  <c r="AZ126" i="11"/>
  <c r="AZ82" i="11"/>
  <c r="AZ83" i="11"/>
  <c r="AJ125" i="11"/>
  <c r="AN104" i="11"/>
  <c r="AT83" i="11"/>
  <c r="AN105" i="11"/>
  <c r="AT84" i="11"/>
  <c r="AJ126" i="11"/>
  <c r="AJ123" i="11"/>
  <c r="AT81" i="11"/>
  <c r="AX105" i="11"/>
  <c r="AX106" i="11"/>
  <c r="AX103" i="11"/>
  <c r="AX107" i="11"/>
  <c r="AX104" i="11"/>
  <c r="AT127" i="11"/>
  <c r="AT126" i="11"/>
  <c r="AT125" i="11"/>
  <c r="AT124" i="11"/>
  <c r="AT123" i="11"/>
  <c r="AW127" i="11"/>
  <c r="AW126" i="11"/>
  <c r="AW125" i="11"/>
  <c r="AW124" i="11"/>
  <c r="AW123" i="11"/>
  <c r="AQ107" i="11"/>
  <c r="AQ106" i="11"/>
  <c r="AQ105" i="11"/>
  <c r="AQ104" i="11"/>
  <c r="AQ103" i="11"/>
  <c r="AP83" i="11"/>
  <c r="AP84" i="11"/>
  <c r="AP82" i="11"/>
  <c r="AP85" i="11"/>
  <c r="AP81" i="11"/>
  <c r="AS64" i="11"/>
  <c r="AS63" i="11"/>
  <c r="AS62" i="11"/>
  <c r="AS61" i="11"/>
  <c r="AS60" i="11"/>
  <c r="AO127" i="11"/>
  <c r="AO126" i="11"/>
  <c r="AO125" i="11"/>
  <c r="AO124" i="11"/>
  <c r="AO123" i="11"/>
  <c r="AM85" i="11"/>
  <c r="AM84" i="11"/>
  <c r="AM83" i="11"/>
  <c r="AM82" i="11"/>
  <c r="AM81" i="11"/>
  <c r="AM127" i="11"/>
  <c r="AM126" i="11"/>
  <c r="AM125" i="11"/>
  <c r="AM124" i="11"/>
  <c r="AM123" i="11"/>
  <c r="AJ85" i="11"/>
  <c r="AJ84" i="11"/>
  <c r="AJ83" i="11"/>
  <c r="AJ82" i="11"/>
  <c r="AJ81" i="11"/>
  <c r="E6" i="11"/>
  <c r="I12" i="63" s="1"/>
  <c r="F6" i="11"/>
  <c r="I12" i="64" s="1"/>
  <c r="I14" i="64" s="1"/>
  <c r="G6" i="11"/>
  <c r="I12" i="65" s="1"/>
  <c r="I14" i="65" s="1"/>
  <c r="H6" i="11"/>
  <c r="I12" i="66" s="1"/>
  <c r="I6" i="11"/>
  <c r="I12" i="67" s="1"/>
  <c r="J6" i="11"/>
  <c r="I12" i="68" s="1"/>
  <c r="I14" i="68" s="1"/>
  <c r="K6" i="11"/>
  <c r="I12" i="69" s="1"/>
  <c r="I14" i="69" s="1"/>
  <c r="L6" i="11"/>
  <c r="I12" i="70" s="1"/>
  <c r="M6" i="11"/>
  <c r="I12" i="71" s="1"/>
  <c r="N6" i="11"/>
  <c r="I12" i="73" s="1"/>
  <c r="I14" i="73" s="1"/>
  <c r="O6" i="11"/>
  <c r="I12" i="74" s="1"/>
  <c r="I14" i="74" s="1"/>
  <c r="P6" i="11"/>
  <c r="I12" i="75" s="1"/>
  <c r="Q6" i="11"/>
  <c r="I12" i="76" s="1"/>
  <c r="R6" i="11"/>
  <c r="I12" i="77" s="1"/>
  <c r="I14" i="77" s="1"/>
  <c r="S6" i="11"/>
  <c r="I12" i="78" s="1"/>
  <c r="I14" i="78" s="1"/>
  <c r="T6" i="11"/>
  <c r="I12" i="79" s="1"/>
  <c r="U6" i="11"/>
  <c r="I12" i="80" s="1"/>
  <c r="V6" i="11"/>
  <c r="I12" i="81" s="1"/>
  <c r="I14" i="81" s="1"/>
  <c r="W6" i="11"/>
  <c r="I12" i="82" s="1"/>
  <c r="I14" i="82" s="1"/>
  <c r="X6" i="11"/>
  <c r="I12" i="83" s="1"/>
  <c r="Y6" i="11"/>
  <c r="I12" i="84" s="1"/>
  <c r="Z6" i="11"/>
  <c r="I12" i="85" s="1"/>
  <c r="I14" i="85" s="1"/>
  <c r="AA6" i="11"/>
  <c r="I12" i="86" s="1"/>
  <c r="I14" i="86" s="1"/>
  <c r="AB6" i="11"/>
  <c r="I12" i="87" s="1"/>
  <c r="AC6" i="11"/>
  <c r="I12" i="88" s="1"/>
  <c r="AD6" i="11"/>
  <c r="I12" i="89" s="1"/>
  <c r="I14" i="89" s="1"/>
  <c r="AE6" i="11"/>
  <c r="I12" i="90" s="1"/>
  <c r="I14" i="90" s="1"/>
  <c r="AF6" i="11"/>
  <c r="I12" i="91" s="1"/>
  <c r="AG6" i="11"/>
  <c r="I12" i="92" s="1"/>
  <c r="E7" i="11"/>
  <c r="I13" i="63" s="1"/>
  <c r="F7" i="11"/>
  <c r="I13" i="64" s="1"/>
  <c r="G7" i="11"/>
  <c r="I13" i="65" s="1"/>
  <c r="H7" i="11"/>
  <c r="I13" i="66" s="1"/>
  <c r="I7" i="11"/>
  <c r="I13" i="67" s="1"/>
  <c r="J7" i="11"/>
  <c r="I13" i="68" s="1"/>
  <c r="K7" i="11"/>
  <c r="I13" i="69" s="1"/>
  <c r="L7" i="11"/>
  <c r="I13" i="70" s="1"/>
  <c r="M7" i="11"/>
  <c r="I13" i="71" s="1"/>
  <c r="N7" i="11"/>
  <c r="I13" i="73" s="1"/>
  <c r="O7" i="11"/>
  <c r="I13" i="74" s="1"/>
  <c r="P7" i="11"/>
  <c r="I13" i="75" s="1"/>
  <c r="Q7" i="11"/>
  <c r="I13" i="76" s="1"/>
  <c r="R7" i="11"/>
  <c r="I13" i="77" s="1"/>
  <c r="S7" i="11"/>
  <c r="I13" i="78" s="1"/>
  <c r="T7" i="11"/>
  <c r="I13" i="79" s="1"/>
  <c r="U7" i="11"/>
  <c r="I13" i="80" s="1"/>
  <c r="V7" i="11"/>
  <c r="I13" i="81" s="1"/>
  <c r="W7" i="11"/>
  <c r="I13" i="82" s="1"/>
  <c r="X7" i="11"/>
  <c r="I13" i="83" s="1"/>
  <c r="Y7" i="11"/>
  <c r="I13" i="84" s="1"/>
  <c r="Z7" i="11"/>
  <c r="I13" i="85" s="1"/>
  <c r="AA7" i="11"/>
  <c r="I13" i="86" s="1"/>
  <c r="AB7" i="11"/>
  <c r="I13" i="87" s="1"/>
  <c r="AC7" i="11"/>
  <c r="I13" i="88" s="1"/>
  <c r="AD7" i="11"/>
  <c r="I13" i="89" s="1"/>
  <c r="AE7" i="11"/>
  <c r="I13" i="90" s="1"/>
  <c r="AF7" i="11"/>
  <c r="I13" i="91" s="1"/>
  <c r="AG7" i="11"/>
  <c r="I13" i="92" s="1"/>
  <c r="E8" i="11"/>
  <c r="H8" i="11"/>
  <c r="I8" i="11"/>
  <c r="L8" i="11"/>
  <c r="M8" i="11"/>
  <c r="P8" i="11"/>
  <c r="Q8" i="11"/>
  <c r="T8" i="11"/>
  <c r="U8" i="11"/>
  <c r="X8" i="11"/>
  <c r="Y8" i="11"/>
  <c r="AB8" i="11"/>
  <c r="AC8" i="11"/>
  <c r="AF8" i="11"/>
  <c r="AG8" i="11"/>
  <c r="E9" i="11"/>
  <c r="D11" i="63" s="1"/>
  <c r="A79" i="63" s="1"/>
  <c r="F9" i="11"/>
  <c r="D11" i="64" s="1"/>
  <c r="A79" i="64" s="1"/>
  <c r="G9" i="11"/>
  <c r="D11" i="65" s="1"/>
  <c r="A79" i="65" s="1"/>
  <c r="H9" i="11"/>
  <c r="D11" i="66" s="1"/>
  <c r="A79" i="66" s="1"/>
  <c r="I9" i="11"/>
  <c r="D11" i="67" s="1"/>
  <c r="A79" i="67" s="1"/>
  <c r="J9" i="11"/>
  <c r="D11" i="68" s="1"/>
  <c r="A79" i="68" s="1"/>
  <c r="K9" i="11"/>
  <c r="D11" i="69" s="1"/>
  <c r="A79" i="69" s="1"/>
  <c r="L9" i="11"/>
  <c r="D11" i="70" s="1"/>
  <c r="A79" i="70" s="1"/>
  <c r="M9" i="11"/>
  <c r="D11" i="71" s="1"/>
  <c r="A79" i="71" s="1"/>
  <c r="N9" i="11"/>
  <c r="D11" i="73" s="1"/>
  <c r="A79" i="73" s="1"/>
  <c r="O9" i="11"/>
  <c r="D11" i="74" s="1"/>
  <c r="A79" i="74" s="1"/>
  <c r="P9" i="11"/>
  <c r="D11" i="75" s="1"/>
  <c r="A79" i="75" s="1"/>
  <c r="Q9" i="11"/>
  <c r="D11" i="76" s="1"/>
  <c r="A79" i="76" s="1"/>
  <c r="R9" i="11"/>
  <c r="D11" i="77" s="1"/>
  <c r="A79" i="77" s="1"/>
  <c r="S9" i="11"/>
  <c r="D11" i="78" s="1"/>
  <c r="A79" i="78" s="1"/>
  <c r="T9" i="11"/>
  <c r="D11" i="79" s="1"/>
  <c r="A79" i="79" s="1"/>
  <c r="U9" i="11"/>
  <c r="D11" i="80" s="1"/>
  <c r="A79" i="80" s="1"/>
  <c r="V9" i="11"/>
  <c r="D11" i="81" s="1"/>
  <c r="A79" i="81" s="1"/>
  <c r="W9" i="11"/>
  <c r="D11" i="82" s="1"/>
  <c r="A79" i="82" s="1"/>
  <c r="X9" i="11"/>
  <c r="D11" i="83" s="1"/>
  <c r="A79" i="83" s="1"/>
  <c r="Y9" i="11"/>
  <c r="D11" i="84" s="1"/>
  <c r="A79" i="84" s="1"/>
  <c r="Z9" i="11"/>
  <c r="D11" i="85" s="1"/>
  <c r="A79" i="85" s="1"/>
  <c r="AA9" i="11"/>
  <c r="D11" i="86" s="1"/>
  <c r="A79" i="86" s="1"/>
  <c r="AB9" i="11"/>
  <c r="D11" i="87" s="1"/>
  <c r="A79" i="87" s="1"/>
  <c r="AC9" i="11"/>
  <c r="D11" i="88" s="1"/>
  <c r="A79" i="88" s="1"/>
  <c r="AD9" i="11"/>
  <c r="D11" i="89" s="1"/>
  <c r="A79" i="89" s="1"/>
  <c r="AE9" i="11"/>
  <c r="D11" i="90" s="1"/>
  <c r="A79" i="90" s="1"/>
  <c r="AF9" i="11"/>
  <c r="D11" i="91" s="1"/>
  <c r="A79" i="91" s="1"/>
  <c r="AG9" i="11"/>
  <c r="D11" i="92" s="1"/>
  <c r="A79" i="92" s="1"/>
  <c r="E10" i="11"/>
  <c r="D12" i="63" s="1"/>
  <c r="F10" i="11"/>
  <c r="D12" i="64" s="1"/>
  <c r="G10" i="11"/>
  <c r="D12" i="65" s="1"/>
  <c r="H10" i="11"/>
  <c r="D12" i="66" s="1"/>
  <c r="I10" i="11"/>
  <c r="D12" i="67" s="1"/>
  <c r="J10" i="11"/>
  <c r="D12" i="68" s="1"/>
  <c r="K10" i="11"/>
  <c r="D12" i="69" s="1"/>
  <c r="L10" i="11"/>
  <c r="D12" i="70" s="1"/>
  <c r="M10" i="11"/>
  <c r="D12" i="71" s="1"/>
  <c r="N10" i="11"/>
  <c r="D12" i="73" s="1"/>
  <c r="O10" i="11"/>
  <c r="D12" i="74" s="1"/>
  <c r="P10" i="11"/>
  <c r="D12" i="75" s="1"/>
  <c r="Q10" i="11"/>
  <c r="D12" i="76" s="1"/>
  <c r="R10" i="11"/>
  <c r="D12" i="77" s="1"/>
  <c r="S10" i="11"/>
  <c r="D12" i="78" s="1"/>
  <c r="T10" i="11"/>
  <c r="D12" i="79" s="1"/>
  <c r="U10" i="11"/>
  <c r="D12" i="80" s="1"/>
  <c r="V10" i="11"/>
  <c r="D12" i="81" s="1"/>
  <c r="W10" i="11"/>
  <c r="D12" i="82" s="1"/>
  <c r="X10" i="11"/>
  <c r="D12" i="83" s="1"/>
  <c r="Y10" i="11"/>
  <c r="D12" i="84" s="1"/>
  <c r="Z10" i="11"/>
  <c r="D12" i="85" s="1"/>
  <c r="AA10" i="11"/>
  <c r="D12" i="86" s="1"/>
  <c r="AB10" i="11"/>
  <c r="D12" i="87" s="1"/>
  <c r="AC10" i="11"/>
  <c r="D12" i="88" s="1"/>
  <c r="AD10" i="11"/>
  <c r="D12" i="89" s="1"/>
  <c r="AE10" i="11"/>
  <c r="D12" i="90" s="1"/>
  <c r="AF10" i="11"/>
  <c r="D12" i="91" s="1"/>
  <c r="AG10" i="11"/>
  <c r="D12" i="92" s="1"/>
  <c r="E11" i="11"/>
  <c r="D13" i="63" s="1"/>
  <c r="F11" i="11"/>
  <c r="D13" i="64" s="1"/>
  <c r="G11" i="11"/>
  <c r="D13" i="65" s="1"/>
  <c r="H11" i="11"/>
  <c r="D13" i="66" s="1"/>
  <c r="I11" i="11"/>
  <c r="D13" i="67" s="1"/>
  <c r="J11" i="11"/>
  <c r="D13" i="68" s="1"/>
  <c r="K11" i="11"/>
  <c r="D13" i="69" s="1"/>
  <c r="L11" i="11"/>
  <c r="D13" i="70" s="1"/>
  <c r="M11" i="11"/>
  <c r="D13" i="71" s="1"/>
  <c r="N11" i="11"/>
  <c r="D13" i="73" s="1"/>
  <c r="O11" i="11"/>
  <c r="D13" i="74" s="1"/>
  <c r="P11" i="11"/>
  <c r="D13" i="75" s="1"/>
  <c r="Q11" i="11"/>
  <c r="D13" i="76" s="1"/>
  <c r="R11" i="11"/>
  <c r="D13" i="77" s="1"/>
  <c r="S11" i="11"/>
  <c r="D13" i="78" s="1"/>
  <c r="T11" i="11"/>
  <c r="D13" i="79" s="1"/>
  <c r="U11" i="11"/>
  <c r="D13" i="80" s="1"/>
  <c r="V11" i="11"/>
  <c r="D13" i="81" s="1"/>
  <c r="W11" i="11"/>
  <c r="D13" i="82" s="1"/>
  <c r="X11" i="11"/>
  <c r="D13" i="83" s="1"/>
  <c r="Y11" i="11"/>
  <c r="D13" i="84" s="1"/>
  <c r="Z11" i="11"/>
  <c r="D13" i="85" s="1"/>
  <c r="AA11" i="11"/>
  <c r="D13" i="86" s="1"/>
  <c r="AB11" i="11"/>
  <c r="D13" i="87" s="1"/>
  <c r="AC11" i="11"/>
  <c r="D13" i="88" s="1"/>
  <c r="AD11" i="11"/>
  <c r="D13" i="89" s="1"/>
  <c r="AE11" i="11"/>
  <c r="D13" i="90" s="1"/>
  <c r="AF11" i="11"/>
  <c r="D13" i="91" s="1"/>
  <c r="AG11" i="11"/>
  <c r="D13" i="92" s="1"/>
  <c r="E12" i="11"/>
  <c r="D14" i="63" s="1"/>
  <c r="F12" i="11"/>
  <c r="D14" i="64" s="1"/>
  <c r="G12" i="11"/>
  <c r="D14" i="65" s="1"/>
  <c r="H12" i="11"/>
  <c r="D14" i="66" s="1"/>
  <c r="I12" i="11"/>
  <c r="D14" i="67" s="1"/>
  <c r="J12" i="11"/>
  <c r="D14" i="68" s="1"/>
  <c r="K12" i="11"/>
  <c r="D14" i="69" s="1"/>
  <c r="L12" i="11"/>
  <c r="D14" i="70" s="1"/>
  <c r="M12" i="11"/>
  <c r="D14" i="71" s="1"/>
  <c r="N12" i="11"/>
  <c r="D14" i="73" s="1"/>
  <c r="O12" i="11"/>
  <c r="D14" i="74" s="1"/>
  <c r="P12" i="11"/>
  <c r="D14" i="75" s="1"/>
  <c r="Q12" i="11"/>
  <c r="D14" i="76" s="1"/>
  <c r="R12" i="11"/>
  <c r="D14" i="77" s="1"/>
  <c r="S12" i="11"/>
  <c r="D14" i="78" s="1"/>
  <c r="T12" i="11"/>
  <c r="D14" i="79" s="1"/>
  <c r="U12" i="11"/>
  <c r="D14" i="80" s="1"/>
  <c r="V12" i="11"/>
  <c r="D14" i="81" s="1"/>
  <c r="W12" i="11"/>
  <c r="D14" i="82" s="1"/>
  <c r="X12" i="11"/>
  <c r="D14" i="83" s="1"/>
  <c r="Y12" i="11"/>
  <c r="D14" i="84" s="1"/>
  <c r="Z12" i="11"/>
  <c r="D14" i="85" s="1"/>
  <c r="AA12" i="11"/>
  <c r="D14" i="86" s="1"/>
  <c r="AB12" i="11"/>
  <c r="D14" i="87" s="1"/>
  <c r="AC12" i="11"/>
  <c r="D14" i="88" s="1"/>
  <c r="AD12" i="11"/>
  <c r="D14" i="89" s="1"/>
  <c r="AE12" i="11"/>
  <c r="D14" i="90" s="1"/>
  <c r="AF12" i="11"/>
  <c r="D14" i="91" s="1"/>
  <c r="AG12" i="11"/>
  <c r="D14" i="92" s="1"/>
  <c r="E14" i="11"/>
  <c r="E18" i="63" s="1"/>
  <c r="F14" i="11"/>
  <c r="E18" i="64" s="1"/>
  <c r="G14" i="11"/>
  <c r="E18" i="65" s="1"/>
  <c r="H14" i="11"/>
  <c r="E18" i="66" s="1"/>
  <c r="I14" i="11"/>
  <c r="E18" i="67" s="1"/>
  <c r="J14" i="11"/>
  <c r="E18" i="68" s="1"/>
  <c r="K14" i="11"/>
  <c r="E18" i="69" s="1"/>
  <c r="L14" i="11"/>
  <c r="E18" i="70" s="1"/>
  <c r="M14" i="11"/>
  <c r="E18" i="71" s="1"/>
  <c r="N14" i="11"/>
  <c r="E18" i="73" s="1"/>
  <c r="O14" i="11"/>
  <c r="E18" i="74" s="1"/>
  <c r="P14" i="11"/>
  <c r="E18" i="75" s="1"/>
  <c r="Q14" i="11"/>
  <c r="E18" i="76" s="1"/>
  <c r="R14" i="11"/>
  <c r="E18" i="77" s="1"/>
  <c r="S14" i="11"/>
  <c r="E18" i="78" s="1"/>
  <c r="T14" i="11"/>
  <c r="E18" i="79" s="1"/>
  <c r="U14" i="11"/>
  <c r="E18" i="80" s="1"/>
  <c r="V14" i="11"/>
  <c r="E18" i="81" s="1"/>
  <c r="W14" i="11"/>
  <c r="E18" i="82" s="1"/>
  <c r="X14" i="11"/>
  <c r="E18" i="83" s="1"/>
  <c r="Y14" i="11"/>
  <c r="E18" i="84" s="1"/>
  <c r="Z14" i="11"/>
  <c r="E18" i="85" s="1"/>
  <c r="AA14" i="11"/>
  <c r="E18" i="86" s="1"/>
  <c r="AB14" i="11"/>
  <c r="E18" i="87" s="1"/>
  <c r="AC14" i="11"/>
  <c r="E18" i="88" s="1"/>
  <c r="AD14" i="11"/>
  <c r="E18" i="89" s="1"/>
  <c r="AE14" i="11"/>
  <c r="E18" i="90" s="1"/>
  <c r="AF14" i="11"/>
  <c r="E18" i="91" s="1"/>
  <c r="AG14" i="11"/>
  <c r="E18" i="92" s="1"/>
  <c r="E15" i="11"/>
  <c r="E19" i="63" s="1"/>
  <c r="A63" i="63" s="1"/>
  <c r="C63" i="63" s="1"/>
  <c r="F15" i="11"/>
  <c r="E19" i="64" s="1"/>
  <c r="A63" i="64" s="1"/>
  <c r="C63" i="64" s="1"/>
  <c r="G15" i="11"/>
  <c r="E19" i="65" s="1"/>
  <c r="A63" i="65" s="1"/>
  <c r="C63" i="65" s="1"/>
  <c r="H15" i="11"/>
  <c r="E19" i="66" s="1"/>
  <c r="A63" i="66" s="1"/>
  <c r="C63" i="66" s="1"/>
  <c r="I15" i="11"/>
  <c r="E19" i="67" s="1"/>
  <c r="A63" i="67" s="1"/>
  <c r="C63" i="67" s="1"/>
  <c r="J15" i="11"/>
  <c r="E19" i="68" s="1"/>
  <c r="A63" i="68" s="1"/>
  <c r="C63" i="68" s="1"/>
  <c r="K15" i="11"/>
  <c r="E19" i="69" s="1"/>
  <c r="A63" i="69" s="1"/>
  <c r="C63" i="69" s="1"/>
  <c r="L15" i="11"/>
  <c r="E19" i="70" s="1"/>
  <c r="A63" i="70" s="1"/>
  <c r="C63" i="70" s="1"/>
  <c r="M15" i="11"/>
  <c r="E19" i="71" s="1"/>
  <c r="A63" i="71" s="1"/>
  <c r="C63" i="71" s="1"/>
  <c r="N15" i="11"/>
  <c r="E19" i="73" s="1"/>
  <c r="A63" i="73" s="1"/>
  <c r="C63" i="73" s="1"/>
  <c r="O15" i="11"/>
  <c r="E19" i="74" s="1"/>
  <c r="A63" i="74" s="1"/>
  <c r="C63" i="74" s="1"/>
  <c r="P15" i="11"/>
  <c r="E19" i="75" s="1"/>
  <c r="A63" i="75" s="1"/>
  <c r="C63" i="75" s="1"/>
  <c r="Q15" i="11"/>
  <c r="E19" i="76" s="1"/>
  <c r="A63" i="76" s="1"/>
  <c r="C63" i="76" s="1"/>
  <c r="R15" i="11"/>
  <c r="E19" i="77" s="1"/>
  <c r="A63" i="77" s="1"/>
  <c r="C63" i="77" s="1"/>
  <c r="S15" i="11"/>
  <c r="E19" i="78" s="1"/>
  <c r="A63" i="78" s="1"/>
  <c r="C63" i="78" s="1"/>
  <c r="T15" i="11"/>
  <c r="E19" i="79" s="1"/>
  <c r="A63" i="79" s="1"/>
  <c r="C63" i="79" s="1"/>
  <c r="U15" i="11"/>
  <c r="E19" i="80" s="1"/>
  <c r="A63" i="80" s="1"/>
  <c r="C63" i="80" s="1"/>
  <c r="V15" i="11"/>
  <c r="E19" i="81" s="1"/>
  <c r="A63" i="81" s="1"/>
  <c r="C63" i="81" s="1"/>
  <c r="W15" i="11"/>
  <c r="E19" i="82" s="1"/>
  <c r="A63" i="82" s="1"/>
  <c r="C63" i="82" s="1"/>
  <c r="X15" i="11"/>
  <c r="E19" i="83" s="1"/>
  <c r="A63" i="83" s="1"/>
  <c r="C63" i="83" s="1"/>
  <c r="Y15" i="11"/>
  <c r="E19" i="84" s="1"/>
  <c r="A63" i="84" s="1"/>
  <c r="C63" i="84" s="1"/>
  <c r="Z15" i="11"/>
  <c r="E19" i="85" s="1"/>
  <c r="A63" i="85" s="1"/>
  <c r="C63" i="85" s="1"/>
  <c r="AA15" i="11"/>
  <c r="E19" i="86" s="1"/>
  <c r="A63" i="86" s="1"/>
  <c r="C63" i="86" s="1"/>
  <c r="AB15" i="11"/>
  <c r="E19" i="87" s="1"/>
  <c r="A63" i="87" s="1"/>
  <c r="C63" i="87" s="1"/>
  <c r="AC15" i="11"/>
  <c r="E19" i="88" s="1"/>
  <c r="A63" i="88" s="1"/>
  <c r="C63" i="88" s="1"/>
  <c r="AD15" i="11"/>
  <c r="E19" i="89" s="1"/>
  <c r="A63" i="89" s="1"/>
  <c r="C63" i="89" s="1"/>
  <c r="AE15" i="11"/>
  <c r="E19" i="90" s="1"/>
  <c r="A63" i="90" s="1"/>
  <c r="C63" i="90" s="1"/>
  <c r="AF15" i="11"/>
  <c r="E19" i="91" s="1"/>
  <c r="A63" i="91" s="1"/>
  <c r="C63" i="91" s="1"/>
  <c r="AG15" i="11"/>
  <c r="E19" i="92" s="1"/>
  <c r="A63" i="92" s="1"/>
  <c r="C63" i="92" s="1"/>
  <c r="E16" i="11"/>
  <c r="E20" i="63" s="1"/>
  <c r="F16" i="11"/>
  <c r="E20" i="64" s="1"/>
  <c r="G16" i="11"/>
  <c r="E20" i="65" s="1"/>
  <c r="H16" i="11"/>
  <c r="E20" i="66" s="1"/>
  <c r="I16" i="11"/>
  <c r="E20" i="67" s="1"/>
  <c r="J16" i="11"/>
  <c r="E20" i="68" s="1"/>
  <c r="K16" i="11"/>
  <c r="E20" i="69" s="1"/>
  <c r="L16" i="11"/>
  <c r="E20" i="70" s="1"/>
  <c r="M16" i="11"/>
  <c r="E20" i="71" s="1"/>
  <c r="N16" i="11"/>
  <c r="E20" i="73" s="1"/>
  <c r="O16" i="11"/>
  <c r="E20" i="74" s="1"/>
  <c r="P16" i="11"/>
  <c r="E20" i="75" s="1"/>
  <c r="Q16" i="11"/>
  <c r="E20" i="76" s="1"/>
  <c r="R16" i="11"/>
  <c r="E20" i="77" s="1"/>
  <c r="S16" i="11"/>
  <c r="E20" i="78" s="1"/>
  <c r="T16" i="11"/>
  <c r="E20" i="79" s="1"/>
  <c r="U16" i="11"/>
  <c r="E20" i="80" s="1"/>
  <c r="V16" i="11"/>
  <c r="E20" i="81" s="1"/>
  <c r="W16" i="11"/>
  <c r="E20" i="82" s="1"/>
  <c r="X16" i="11"/>
  <c r="E20" i="83" s="1"/>
  <c r="Y16" i="11"/>
  <c r="E20" i="84" s="1"/>
  <c r="Z16" i="11"/>
  <c r="E20" i="85" s="1"/>
  <c r="AA16" i="11"/>
  <c r="E20" i="86" s="1"/>
  <c r="AB16" i="11"/>
  <c r="E20" i="87" s="1"/>
  <c r="AC16" i="11"/>
  <c r="E20" i="88" s="1"/>
  <c r="AD16" i="11"/>
  <c r="E20" i="89" s="1"/>
  <c r="AE16" i="11"/>
  <c r="E20" i="90" s="1"/>
  <c r="AF16" i="11"/>
  <c r="E20" i="91" s="1"/>
  <c r="AG16" i="11"/>
  <c r="E20" i="92" s="1"/>
  <c r="E17" i="11"/>
  <c r="E21" i="63" s="1"/>
  <c r="F17" i="11"/>
  <c r="E21" i="64" s="1"/>
  <c r="G17" i="11"/>
  <c r="E21" i="65" s="1"/>
  <c r="H17" i="11"/>
  <c r="E21" i="66" s="1"/>
  <c r="I17" i="11"/>
  <c r="E21" i="67" s="1"/>
  <c r="J17" i="11"/>
  <c r="E21" i="68" s="1"/>
  <c r="K17" i="11"/>
  <c r="E21" i="69" s="1"/>
  <c r="L17" i="11"/>
  <c r="E21" i="70" s="1"/>
  <c r="M17" i="11"/>
  <c r="E21" i="71" s="1"/>
  <c r="N17" i="11"/>
  <c r="E21" i="73" s="1"/>
  <c r="O17" i="11"/>
  <c r="E21" i="74" s="1"/>
  <c r="P17" i="11"/>
  <c r="E21" i="75" s="1"/>
  <c r="Q17" i="11"/>
  <c r="E21" i="76" s="1"/>
  <c r="R17" i="11"/>
  <c r="E21" i="77" s="1"/>
  <c r="S17" i="11"/>
  <c r="E21" i="78" s="1"/>
  <c r="T17" i="11"/>
  <c r="E21" i="79" s="1"/>
  <c r="U17" i="11"/>
  <c r="E21" i="80" s="1"/>
  <c r="V17" i="11"/>
  <c r="E21" i="81" s="1"/>
  <c r="W17" i="11"/>
  <c r="E21" i="82" s="1"/>
  <c r="X17" i="11"/>
  <c r="E21" i="83" s="1"/>
  <c r="Y17" i="11"/>
  <c r="E21" i="84" s="1"/>
  <c r="Z17" i="11"/>
  <c r="E21" i="85" s="1"/>
  <c r="AA17" i="11"/>
  <c r="E21" i="86" s="1"/>
  <c r="AB17" i="11"/>
  <c r="E21" i="87" s="1"/>
  <c r="AC17" i="11"/>
  <c r="E21" i="88" s="1"/>
  <c r="AD17" i="11"/>
  <c r="E21" i="89" s="1"/>
  <c r="AE17" i="11"/>
  <c r="E21" i="90" s="1"/>
  <c r="AF17" i="11"/>
  <c r="E21" i="91" s="1"/>
  <c r="AG17" i="11"/>
  <c r="E21" i="92" s="1"/>
  <c r="E18" i="11"/>
  <c r="E22" i="63" s="1"/>
  <c r="F18" i="11"/>
  <c r="E22" i="64" s="1"/>
  <c r="G18" i="11"/>
  <c r="E22" i="65" s="1"/>
  <c r="H18" i="11"/>
  <c r="E22" i="66" s="1"/>
  <c r="I18" i="11"/>
  <c r="E22" i="67" s="1"/>
  <c r="J18" i="11"/>
  <c r="E22" i="68" s="1"/>
  <c r="K18" i="11"/>
  <c r="E22" i="69" s="1"/>
  <c r="L18" i="11"/>
  <c r="E22" i="70" s="1"/>
  <c r="M18" i="11"/>
  <c r="E22" i="71" s="1"/>
  <c r="N18" i="11"/>
  <c r="E22" i="73" s="1"/>
  <c r="O18" i="11"/>
  <c r="E22" i="74" s="1"/>
  <c r="P18" i="11"/>
  <c r="E22" i="75" s="1"/>
  <c r="Q18" i="11"/>
  <c r="E22" i="76" s="1"/>
  <c r="R18" i="11"/>
  <c r="E22" i="77" s="1"/>
  <c r="S18" i="11"/>
  <c r="E22" i="78" s="1"/>
  <c r="T18" i="11"/>
  <c r="E22" i="79" s="1"/>
  <c r="U18" i="11"/>
  <c r="E22" i="80" s="1"/>
  <c r="V18" i="11"/>
  <c r="E22" i="81" s="1"/>
  <c r="W18" i="11"/>
  <c r="E22" i="82" s="1"/>
  <c r="X18" i="11"/>
  <c r="E22" i="83" s="1"/>
  <c r="Y18" i="11"/>
  <c r="E22" i="84" s="1"/>
  <c r="Z18" i="11"/>
  <c r="E22" i="85" s="1"/>
  <c r="AA18" i="11"/>
  <c r="E22" i="86" s="1"/>
  <c r="AB18" i="11"/>
  <c r="E22" i="87" s="1"/>
  <c r="AC18" i="11"/>
  <c r="E22" i="88" s="1"/>
  <c r="AD18" i="11"/>
  <c r="E22" i="89" s="1"/>
  <c r="AE18" i="11"/>
  <c r="E22" i="90" s="1"/>
  <c r="AF18" i="11"/>
  <c r="E22" i="91" s="1"/>
  <c r="AG18" i="11"/>
  <c r="E22" i="92" s="1"/>
  <c r="E19" i="11"/>
  <c r="E23" i="63" s="1"/>
  <c r="F19" i="11"/>
  <c r="E23" i="64" s="1"/>
  <c r="G19" i="11"/>
  <c r="E23" i="65" s="1"/>
  <c r="H19" i="11"/>
  <c r="E23" i="66" s="1"/>
  <c r="I19" i="11"/>
  <c r="E23" i="67" s="1"/>
  <c r="J19" i="11"/>
  <c r="E23" i="68" s="1"/>
  <c r="K19" i="11"/>
  <c r="E23" i="69" s="1"/>
  <c r="L19" i="11"/>
  <c r="E23" i="70" s="1"/>
  <c r="M19" i="11"/>
  <c r="E23" i="71" s="1"/>
  <c r="N19" i="11"/>
  <c r="E23" i="73" s="1"/>
  <c r="O19" i="11"/>
  <c r="E23" i="74" s="1"/>
  <c r="P19" i="11"/>
  <c r="E23" i="75" s="1"/>
  <c r="Q19" i="11"/>
  <c r="E23" i="76" s="1"/>
  <c r="R19" i="11"/>
  <c r="E23" i="77" s="1"/>
  <c r="S19" i="11"/>
  <c r="E23" i="78" s="1"/>
  <c r="T19" i="11"/>
  <c r="E23" i="79" s="1"/>
  <c r="U19" i="11"/>
  <c r="E23" i="80" s="1"/>
  <c r="V19" i="11"/>
  <c r="E23" i="81" s="1"/>
  <c r="W19" i="11"/>
  <c r="E23" i="82" s="1"/>
  <c r="X19" i="11"/>
  <c r="E23" i="83" s="1"/>
  <c r="Y19" i="11"/>
  <c r="E23" i="84" s="1"/>
  <c r="Z19" i="11"/>
  <c r="E23" i="85" s="1"/>
  <c r="AA19" i="11"/>
  <c r="E23" i="86" s="1"/>
  <c r="AB19" i="11"/>
  <c r="E23" i="87" s="1"/>
  <c r="AC19" i="11"/>
  <c r="E23" i="88" s="1"/>
  <c r="AD19" i="11"/>
  <c r="E23" i="89" s="1"/>
  <c r="AE19" i="11"/>
  <c r="E23" i="90" s="1"/>
  <c r="AF19" i="11"/>
  <c r="E23" i="91" s="1"/>
  <c r="AG19" i="11"/>
  <c r="E23" i="92" s="1"/>
  <c r="E20" i="11"/>
  <c r="E24" i="63" s="1"/>
  <c r="F20" i="11"/>
  <c r="E24" i="64" s="1"/>
  <c r="G20" i="11"/>
  <c r="E24" i="65" s="1"/>
  <c r="H20" i="11"/>
  <c r="E24" i="66" s="1"/>
  <c r="I20" i="11"/>
  <c r="E24" i="67" s="1"/>
  <c r="J20" i="11"/>
  <c r="E24" i="68" s="1"/>
  <c r="K20" i="11"/>
  <c r="E24" i="69" s="1"/>
  <c r="L20" i="11"/>
  <c r="E24" i="70" s="1"/>
  <c r="M20" i="11"/>
  <c r="E24" i="71" s="1"/>
  <c r="N20" i="11"/>
  <c r="E24" i="73" s="1"/>
  <c r="O20" i="11"/>
  <c r="E24" i="74" s="1"/>
  <c r="P20" i="11"/>
  <c r="E24" i="75" s="1"/>
  <c r="Q20" i="11"/>
  <c r="E24" i="76" s="1"/>
  <c r="R20" i="11"/>
  <c r="E24" i="77" s="1"/>
  <c r="S20" i="11"/>
  <c r="E24" i="78" s="1"/>
  <c r="T20" i="11"/>
  <c r="E24" i="79" s="1"/>
  <c r="U20" i="11"/>
  <c r="E24" i="80" s="1"/>
  <c r="V20" i="11"/>
  <c r="E24" i="81" s="1"/>
  <c r="W20" i="11"/>
  <c r="E24" i="82" s="1"/>
  <c r="X20" i="11"/>
  <c r="E24" i="83" s="1"/>
  <c r="Y20" i="11"/>
  <c r="E24" i="84" s="1"/>
  <c r="Z20" i="11"/>
  <c r="E24" i="85" s="1"/>
  <c r="AA20" i="11"/>
  <c r="E24" i="86" s="1"/>
  <c r="AB20" i="11"/>
  <c r="E24" i="87" s="1"/>
  <c r="AC20" i="11"/>
  <c r="E24" i="88" s="1"/>
  <c r="AD20" i="11"/>
  <c r="E24" i="89" s="1"/>
  <c r="AE20" i="11"/>
  <c r="E24" i="90" s="1"/>
  <c r="AF20" i="11"/>
  <c r="E24" i="91" s="1"/>
  <c r="AG20" i="11"/>
  <c r="E24" i="92" s="1"/>
  <c r="E21" i="11"/>
  <c r="E25" i="63" s="1"/>
  <c r="F21" i="11"/>
  <c r="E25" i="64" s="1"/>
  <c r="G21" i="11"/>
  <c r="E25" i="65" s="1"/>
  <c r="H21" i="11"/>
  <c r="E25" i="66" s="1"/>
  <c r="I21" i="11"/>
  <c r="E25" i="67" s="1"/>
  <c r="J21" i="11"/>
  <c r="E25" i="68" s="1"/>
  <c r="K21" i="11"/>
  <c r="E25" i="69" s="1"/>
  <c r="L21" i="11"/>
  <c r="E25" i="70" s="1"/>
  <c r="M21" i="11"/>
  <c r="E25" i="71" s="1"/>
  <c r="H58" i="71" s="1"/>
  <c r="N21" i="11"/>
  <c r="E25" i="73" s="1"/>
  <c r="O21" i="11"/>
  <c r="E25" i="74" s="1"/>
  <c r="P21" i="11"/>
  <c r="E25" i="75" s="1"/>
  <c r="B29" i="75" s="1"/>
  <c r="Q21" i="11"/>
  <c r="E25" i="76" s="1"/>
  <c r="R21" i="11"/>
  <c r="E25" i="77" s="1"/>
  <c r="S21" i="11"/>
  <c r="E25" i="78" s="1"/>
  <c r="H58" i="78" s="1"/>
  <c r="T21" i="11"/>
  <c r="E25" i="79" s="1"/>
  <c r="U21" i="11"/>
  <c r="E25" i="80" s="1"/>
  <c r="V21" i="11"/>
  <c r="E25" i="81" s="1"/>
  <c r="W21" i="11"/>
  <c r="E25" i="82" s="1"/>
  <c r="X21" i="11"/>
  <c r="E25" i="83" s="1"/>
  <c r="Y21" i="11"/>
  <c r="E25" i="84" s="1"/>
  <c r="Z21" i="11"/>
  <c r="E25" i="85" s="1"/>
  <c r="AA21" i="11"/>
  <c r="E25" i="86" s="1"/>
  <c r="AB21" i="11"/>
  <c r="E25" i="87" s="1"/>
  <c r="AC21" i="11"/>
  <c r="E25" i="88" s="1"/>
  <c r="A29" i="88" s="1"/>
  <c r="AD21" i="11"/>
  <c r="E25" i="89" s="1"/>
  <c r="AE21" i="11"/>
  <c r="E25" i="90" s="1"/>
  <c r="AF21" i="11"/>
  <c r="E25" i="91" s="1"/>
  <c r="A29" i="91" s="1"/>
  <c r="AG21" i="11"/>
  <c r="E25" i="92" s="1"/>
  <c r="E22" i="11"/>
  <c r="I18" i="63" s="1"/>
  <c r="A70" i="63" s="1"/>
  <c r="F22" i="11"/>
  <c r="I18" i="64" s="1"/>
  <c r="A70" i="64" s="1"/>
  <c r="G22" i="11"/>
  <c r="I18" i="65" s="1"/>
  <c r="A70" i="65" s="1"/>
  <c r="H22" i="11"/>
  <c r="I18" i="66" s="1"/>
  <c r="A70" i="66" s="1"/>
  <c r="I22" i="11"/>
  <c r="I18" i="67" s="1"/>
  <c r="A70" i="67" s="1"/>
  <c r="J22" i="11"/>
  <c r="I18" i="68" s="1"/>
  <c r="A70" i="68" s="1"/>
  <c r="K22" i="11"/>
  <c r="I18" i="69" s="1"/>
  <c r="A70" i="69" s="1"/>
  <c r="L22" i="11"/>
  <c r="I18" i="70" s="1"/>
  <c r="A70" i="70" s="1"/>
  <c r="M22" i="11"/>
  <c r="I18" i="71" s="1"/>
  <c r="A70" i="71" s="1"/>
  <c r="N22" i="11"/>
  <c r="I18" i="73" s="1"/>
  <c r="A70" i="73" s="1"/>
  <c r="O22" i="11"/>
  <c r="I18" i="74" s="1"/>
  <c r="A70" i="74" s="1"/>
  <c r="P22" i="11"/>
  <c r="I18" i="75" s="1"/>
  <c r="A70" i="75" s="1"/>
  <c r="Q22" i="11"/>
  <c r="I18" i="76" s="1"/>
  <c r="A70" i="76" s="1"/>
  <c r="R22" i="11"/>
  <c r="I18" i="77" s="1"/>
  <c r="A70" i="77" s="1"/>
  <c r="S22" i="11"/>
  <c r="I18" i="78" s="1"/>
  <c r="A70" i="78" s="1"/>
  <c r="T22" i="11"/>
  <c r="I18" i="79" s="1"/>
  <c r="A70" i="79" s="1"/>
  <c r="U22" i="11"/>
  <c r="I18" i="80" s="1"/>
  <c r="A70" i="80" s="1"/>
  <c r="V22" i="11"/>
  <c r="I18" i="81" s="1"/>
  <c r="A70" i="81" s="1"/>
  <c r="W22" i="11"/>
  <c r="I18" i="82" s="1"/>
  <c r="A70" i="82" s="1"/>
  <c r="X22" i="11"/>
  <c r="I18" i="83" s="1"/>
  <c r="A70" i="83" s="1"/>
  <c r="Y22" i="11"/>
  <c r="I18" i="84" s="1"/>
  <c r="A70" i="84" s="1"/>
  <c r="Z22" i="11"/>
  <c r="I18" i="85" s="1"/>
  <c r="A70" i="85" s="1"/>
  <c r="AA22" i="11"/>
  <c r="I18" i="86" s="1"/>
  <c r="A70" i="86" s="1"/>
  <c r="AB22" i="11"/>
  <c r="I18" i="87" s="1"/>
  <c r="A70" i="87" s="1"/>
  <c r="AC22" i="11"/>
  <c r="I18" i="88" s="1"/>
  <c r="A70" i="88" s="1"/>
  <c r="AD22" i="11"/>
  <c r="I18" i="89" s="1"/>
  <c r="A70" i="89" s="1"/>
  <c r="AE22" i="11"/>
  <c r="I18" i="90" s="1"/>
  <c r="A70" i="90" s="1"/>
  <c r="AF22" i="11"/>
  <c r="I18" i="91" s="1"/>
  <c r="A70" i="91" s="1"/>
  <c r="AG22" i="11"/>
  <c r="I18" i="92" s="1"/>
  <c r="A70" i="92" s="1"/>
  <c r="E23" i="11"/>
  <c r="I19" i="63" s="1"/>
  <c r="F23" i="11"/>
  <c r="I19" i="64" s="1"/>
  <c r="E70" i="64" s="1"/>
  <c r="G23" i="11"/>
  <c r="I19" i="65" s="1"/>
  <c r="H23" i="11"/>
  <c r="I19" i="66" s="1"/>
  <c r="I23" i="11"/>
  <c r="I19" i="67" s="1"/>
  <c r="J23" i="11"/>
  <c r="I19" i="68" s="1"/>
  <c r="K23" i="11"/>
  <c r="I19" i="69" s="1"/>
  <c r="L23" i="11"/>
  <c r="I19" i="70" s="1"/>
  <c r="M23" i="11"/>
  <c r="I19" i="71" s="1"/>
  <c r="N23" i="11"/>
  <c r="I19" i="73" s="1"/>
  <c r="O23" i="11"/>
  <c r="I19" i="74" s="1"/>
  <c r="P23" i="11"/>
  <c r="I19" i="75" s="1"/>
  <c r="Q23" i="11"/>
  <c r="I19" i="76" s="1"/>
  <c r="R23" i="11"/>
  <c r="I19" i="77" s="1"/>
  <c r="S23" i="11"/>
  <c r="I19" i="78" s="1"/>
  <c r="T23" i="11"/>
  <c r="I19" i="79" s="1"/>
  <c r="U23" i="11"/>
  <c r="I19" i="80" s="1"/>
  <c r="V23" i="11"/>
  <c r="I19" i="81" s="1"/>
  <c r="W23" i="11"/>
  <c r="I19" i="82" s="1"/>
  <c r="X23" i="11"/>
  <c r="I19" i="83" s="1"/>
  <c r="Y23" i="11"/>
  <c r="I19" i="84" s="1"/>
  <c r="Z23" i="11"/>
  <c r="I19" i="85" s="1"/>
  <c r="AA23" i="11"/>
  <c r="I19" i="86" s="1"/>
  <c r="AB23" i="11"/>
  <c r="I19" i="87" s="1"/>
  <c r="AC23" i="11"/>
  <c r="I19" i="88" s="1"/>
  <c r="AD23" i="11"/>
  <c r="I19" i="89" s="1"/>
  <c r="AE23" i="11"/>
  <c r="I19" i="90" s="1"/>
  <c r="AF23" i="11"/>
  <c r="I19" i="91" s="1"/>
  <c r="AG23" i="11"/>
  <c r="I19" i="92" s="1"/>
  <c r="E25" i="11"/>
  <c r="I21" i="63" s="1"/>
  <c r="H70" i="63" s="1"/>
  <c r="F25" i="11"/>
  <c r="I21" i="64" s="1"/>
  <c r="G25" i="11"/>
  <c r="I21" i="65" s="1"/>
  <c r="H70" i="65" s="1"/>
  <c r="H25" i="11"/>
  <c r="I21" i="66" s="1"/>
  <c r="H70" i="66" s="1"/>
  <c r="I25" i="11"/>
  <c r="I21" i="67" s="1"/>
  <c r="H70" i="67" s="1"/>
  <c r="J25" i="11"/>
  <c r="I21" i="68" s="1"/>
  <c r="H70" i="68" s="1"/>
  <c r="K25" i="11"/>
  <c r="I21" i="69" s="1"/>
  <c r="H70" i="69" s="1"/>
  <c r="L25" i="11"/>
  <c r="I21" i="70" s="1"/>
  <c r="H70" i="70" s="1"/>
  <c r="M25" i="11"/>
  <c r="I21" i="71" s="1"/>
  <c r="H70" i="71" s="1"/>
  <c r="N25" i="11"/>
  <c r="I21" i="73" s="1"/>
  <c r="H70" i="73" s="1"/>
  <c r="O25" i="11"/>
  <c r="I21" i="74" s="1"/>
  <c r="H70" i="74" s="1"/>
  <c r="P25" i="11"/>
  <c r="I21" i="75" s="1"/>
  <c r="H70" i="75" s="1"/>
  <c r="Q25" i="11"/>
  <c r="I21" i="76" s="1"/>
  <c r="H70" i="76" s="1"/>
  <c r="R25" i="11"/>
  <c r="I21" i="77" s="1"/>
  <c r="H70" i="77" s="1"/>
  <c r="S25" i="11"/>
  <c r="I21" i="78" s="1"/>
  <c r="H70" i="78" s="1"/>
  <c r="T25" i="11"/>
  <c r="I21" i="79" s="1"/>
  <c r="H70" i="79" s="1"/>
  <c r="U25" i="11"/>
  <c r="I21" i="80" s="1"/>
  <c r="H70" i="80" s="1"/>
  <c r="V25" i="11"/>
  <c r="I21" i="81" s="1"/>
  <c r="H70" i="81" s="1"/>
  <c r="W25" i="11"/>
  <c r="I21" i="82" s="1"/>
  <c r="H70" i="82" s="1"/>
  <c r="X25" i="11"/>
  <c r="I21" i="83" s="1"/>
  <c r="H70" i="83" s="1"/>
  <c r="Y25" i="11"/>
  <c r="I21" i="84" s="1"/>
  <c r="H70" i="84" s="1"/>
  <c r="Z25" i="11"/>
  <c r="I21" i="85" s="1"/>
  <c r="H70" i="85" s="1"/>
  <c r="AA25" i="11"/>
  <c r="I21" i="86" s="1"/>
  <c r="H70" i="86" s="1"/>
  <c r="AB25" i="11"/>
  <c r="I21" i="87" s="1"/>
  <c r="H70" i="87" s="1"/>
  <c r="AC25" i="11"/>
  <c r="I21" i="88" s="1"/>
  <c r="H70" i="88" s="1"/>
  <c r="AD25" i="11"/>
  <c r="I21" i="89" s="1"/>
  <c r="H70" i="89" s="1"/>
  <c r="AE25" i="11"/>
  <c r="I21" i="90" s="1"/>
  <c r="H70" i="90" s="1"/>
  <c r="AF25" i="11"/>
  <c r="I21" i="91" s="1"/>
  <c r="H70" i="91" s="1"/>
  <c r="AG25" i="11"/>
  <c r="I21" i="92" s="1"/>
  <c r="H70" i="92" s="1"/>
  <c r="E26" i="11"/>
  <c r="I22" i="63" s="1"/>
  <c r="F26" i="11"/>
  <c r="I22" i="64" s="1"/>
  <c r="G26" i="11"/>
  <c r="I22" i="65" s="1"/>
  <c r="H26" i="11"/>
  <c r="I22" i="66" s="1"/>
  <c r="I26" i="11"/>
  <c r="I22" i="67" s="1"/>
  <c r="J26" i="11"/>
  <c r="I22" i="68" s="1"/>
  <c r="K26" i="11"/>
  <c r="I22" i="69" s="1"/>
  <c r="L26" i="11"/>
  <c r="I22" i="70" s="1"/>
  <c r="M26" i="11"/>
  <c r="I22" i="71" s="1"/>
  <c r="N26" i="11"/>
  <c r="I22" i="73" s="1"/>
  <c r="O26" i="11"/>
  <c r="I22" i="74" s="1"/>
  <c r="P26" i="11"/>
  <c r="I22" i="75" s="1"/>
  <c r="Q26" i="11"/>
  <c r="I22" i="76" s="1"/>
  <c r="R26" i="11"/>
  <c r="I22" i="77" s="1"/>
  <c r="S26" i="11"/>
  <c r="I22" i="78" s="1"/>
  <c r="T26" i="11"/>
  <c r="I22" i="79" s="1"/>
  <c r="U26" i="11"/>
  <c r="I22" i="80" s="1"/>
  <c r="V26" i="11"/>
  <c r="I22" i="81" s="1"/>
  <c r="W26" i="11"/>
  <c r="I22" i="82" s="1"/>
  <c r="X26" i="11"/>
  <c r="I22" i="83" s="1"/>
  <c r="Y26" i="11"/>
  <c r="I22" i="84" s="1"/>
  <c r="Z26" i="11"/>
  <c r="I22" i="85" s="1"/>
  <c r="AA26" i="11"/>
  <c r="I22" i="86" s="1"/>
  <c r="AB26" i="11"/>
  <c r="I22" i="87" s="1"/>
  <c r="AC26" i="11"/>
  <c r="I22" i="88" s="1"/>
  <c r="AD26" i="11"/>
  <c r="I22" i="89" s="1"/>
  <c r="AE26" i="11"/>
  <c r="I22" i="90" s="1"/>
  <c r="AF26" i="11"/>
  <c r="I22" i="91" s="1"/>
  <c r="AG26" i="11"/>
  <c r="I22" i="92" s="1"/>
  <c r="E27" i="11"/>
  <c r="I23" i="63" s="1"/>
  <c r="F27" i="11"/>
  <c r="I23" i="64" s="1"/>
  <c r="G27" i="11"/>
  <c r="I23" i="65" s="1"/>
  <c r="H27" i="11"/>
  <c r="I23" i="66" s="1"/>
  <c r="I27" i="11"/>
  <c r="I23" i="67" s="1"/>
  <c r="J27" i="11"/>
  <c r="I23" i="68" s="1"/>
  <c r="K27" i="11"/>
  <c r="I23" i="69" s="1"/>
  <c r="L27" i="11"/>
  <c r="I23" i="70" s="1"/>
  <c r="M27" i="11"/>
  <c r="I23" i="71" s="1"/>
  <c r="N27" i="11"/>
  <c r="I23" i="73" s="1"/>
  <c r="O27" i="11"/>
  <c r="I23" i="74" s="1"/>
  <c r="P27" i="11"/>
  <c r="I23" i="75" s="1"/>
  <c r="Q27" i="11"/>
  <c r="I23" i="76" s="1"/>
  <c r="R27" i="11"/>
  <c r="I23" i="77" s="1"/>
  <c r="S27" i="11"/>
  <c r="I23" i="78" s="1"/>
  <c r="T27" i="11"/>
  <c r="I23" i="79" s="1"/>
  <c r="U27" i="11"/>
  <c r="I23" i="80" s="1"/>
  <c r="V27" i="11"/>
  <c r="I23" i="81" s="1"/>
  <c r="W27" i="11"/>
  <c r="I23" i="82" s="1"/>
  <c r="X27" i="11"/>
  <c r="I23" i="83" s="1"/>
  <c r="Y27" i="11"/>
  <c r="I23" i="84" s="1"/>
  <c r="Z27" i="11"/>
  <c r="I23" i="85" s="1"/>
  <c r="AA27" i="11"/>
  <c r="I23" i="86" s="1"/>
  <c r="AB27" i="11"/>
  <c r="I23" i="87" s="1"/>
  <c r="AC27" i="11"/>
  <c r="I23" i="88" s="1"/>
  <c r="AD27" i="11"/>
  <c r="I23" i="89" s="1"/>
  <c r="AE27" i="11"/>
  <c r="I23" i="90" s="1"/>
  <c r="AF27" i="11"/>
  <c r="I23" i="91" s="1"/>
  <c r="AG27" i="11"/>
  <c r="I23" i="92" s="1"/>
  <c r="E28" i="11"/>
  <c r="I24" i="63" s="1"/>
  <c r="F28" i="11"/>
  <c r="I24" i="64" s="1"/>
  <c r="G28" i="11"/>
  <c r="I24" i="65" s="1"/>
  <c r="H28" i="11"/>
  <c r="I24" i="66" s="1"/>
  <c r="I28" i="11"/>
  <c r="I24" i="67" s="1"/>
  <c r="J28" i="11"/>
  <c r="I24" i="68" s="1"/>
  <c r="K28" i="11"/>
  <c r="I24" i="69" s="1"/>
  <c r="L28" i="11"/>
  <c r="I24" i="70" s="1"/>
  <c r="M28" i="11"/>
  <c r="I24" i="71" s="1"/>
  <c r="N28" i="11"/>
  <c r="I24" i="73" s="1"/>
  <c r="O28" i="11"/>
  <c r="I24" i="74" s="1"/>
  <c r="P28" i="11"/>
  <c r="I24" i="75" s="1"/>
  <c r="Q28" i="11"/>
  <c r="I24" i="76" s="1"/>
  <c r="R28" i="11"/>
  <c r="I24" i="77" s="1"/>
  <c r="S28" i="11"/>
  <c r="I24" i="78" s="1"/>
  <c r="T28" i="11"/>
  <c r="I24" i="79" s="1"/>
  <c r="U28" i="11"/>
  <c r="I24" i="80" s="1"/>
  <c r="V28" i="11"/>
  <c r="I24" i="81" s="1"/>
  <c r="W28" i="11"/>
  <c r="I24" i="82" s="1"/>
  <c r="X28" i="11"/>
  <c r="I24" i="83" s="1"/>
  <c r="Y28" i="11"/>
  <c r="I24" i="84" s="1"/>
  <c r="Z28" i="11"/>
  <c r="I24" i="85" s="1"/>
  <c r="AA28" i="11"/>
  <c r="I24" i="86" s="1"/>
  <c r="AB28" i="11"/>
  <c r="I24" i="87" s="1"/>
  <c r="AC28" i="11"/>
  <c r="I24" i="88" s="1"/>
  <c r="AD28" i="11"/>
  <c r="I24" i="89" s="1"/>
  <c r="AE28" i="11"/>
  <c r="I24" i="90" s="1"/>
  <c r="AF28" i="11"/>
  <c r="I24" i="91" s="1"/>
  <c r="AG28" i="11"/>
  <c r="I24" i="92" s="1"/>
  <c r="E29" i="11"/>
  <c r="I25" i="63" s="1"/>
  <c r="F29" i="11"/>
  <c r="I25" i="64" s="1"/>
  <c r="G29" i="11"/>
  <c r="I25" i="65" s="1"/>
  <c r="H29" i="11"/>
  <c r="I25" i="66" s="1"/>
  <c r="I29" i="11"/>
  <c r="I25" i="67" s="1"/>
  <c r="J29" i="11"/>
  <c r="I25" i="68" s="1"/>
  <c r="K29" i="11"/>
  <c r="I25" i="69" s="1"/>
  <c r="L29" i="11"/>
  <c r="I25" i="70" s="1"/>
  <c r="M29" i="11"/>
  <c r="I25" i="71" s="1"/>
  <c r="N29" i="11"/>
  <c r="I25" i="73" s="1"/>
  <c r="O29" i="11"/>
  <c r="I25" i="74" s="1"/>
  <c r="P29" i="11"/>
  <c r="I25" i="75" s="1"/>
  <c r="Q29" i="11"/>
  <c r="I25" i="76" s="1"/>
  <c r="R29" i="11"/>
  <c r="I25" i="77" s="1"/>
  <c r="S29" i="11"/>
  <c r="I25" i="78" s="1"/>
  <c r="T29" i="11"/>
  <c r="I25" i="79" s="1"/>
  <c r="U29" i="11"/>
  <c r="I25" i="80" s="1"/>
  <c r="V29" i="11"/>
  <c r="I25" i="81" s="1"/>
  <c r="W29" i="11"/>
  <c r="I25" i="82" s="1"/>
  <c r="X29" i="11"/>
  <c r="I25" i="83" s="1"/>
  <c r="Y29" i="11"/>
  <c r="I25" i="84" s="1"/>
  <c r="Z29" i="11"/>
  <c r="I25" i="85" s="1"/>
  <c r="AA29" i="11"/>
  <c r="I25" i="86" s="1"/>
  <c r="AB29" i="11"/>
  <c r="I25" i="87" s="1"/>
  <c r="AC29" i="11"/>
  <c r="I25" i="88" s="1"/>
  <c r="AD29" i="11"/>
  <c r="I25" i="89" s="1"/>
  <c r="AE29" i="11"/>
  <c r="I25" i="90" s="1"/>
  <c r="AF29" i="11"/>
  <c r="I25" i="91" s="1"/>
  <c r="AG29" i="11"/>
  <c r="I25" i="92" s="1"/>
  <c r="E30" i="11"/>
  <c r="I26" i="63" s="1"/>
  <c r="F30" i="11"/>
  <c r="I26" i="64" s="1"/>
  <c r="I36" i="64" s="1"/>
  <c r="G30" i="11"/>
  <c r="I26" i="65" s="1"/>
  <c r="H30" i="11"/>
  <c r="I26" i="66" s="1"/>
  <c r="I30" i="11"/>
  <c r="I26" i="67" s="1"/>
  <c r="J30" i="11"/>
  <c r="I26" i="68" s="1"/>
  <c r="I36" i="68" s="1"/>
  <c r="K30" i="11"/>
  <c r="I26" i="69" s="1"/>
  <c r="I36" i="69" s="1"/>
  <c r="L30" i="11"/>
  <c r="I26" i="70" s="1"/>
  <c r="I36" i="70" s="1"/>
  <c r="M30" i="11"/>
  <c r="I26" i="71" s="1"/>
  <c r="N30" i="11"/>
  <c r="I26" i="73" s="1"/>
  <c r="I36" i="73" s="1"/>
  <c r="O30" i="11"/>
  <c r="I26" i="74" s="1"/>
  <c r="I36" i="74" s="1"/>
  <c r="P30" i="11"/>
  <c r="I26" i="75" s="1"/>
  <c r="I36" i="75" s="1"/>
  <c r="Q30" i="11"/>
  <c r="I26" i="76" s="1"/>
  <c r="I36" i="76" s="1"/>
  <c r="R30" i="11"/>
  <c r="I26" i="77" s="1"/>
  <c r="I36" i="77" s="1"/>
  <c r="S30" i="11"/>
  <c r="I26" i="78" s="1"/>
  <c r="I36" i="78" s="1"/>
  <c r="T30" i="11"/>
  <c r="I26" i="79" s="1"/>
  <c r="I36" i="79" s="1"/>
  <c r="U30" i="11"/>
  <c r="I26" i="80" s="1"/>
  <c r="I36" i="80" s="1"/>
  <c r="V30" i="11"/>
  <c r="I26" i="81" s="1"/>
  <c r="W30" i="11"/>
  <c r="I26" i="82" s="1"/>
  <c r="X30" i="11"/>
  <c r="I26" i="83" s="1"/>
  <c r="I36" i="83" s="1"/>
  <c r="Y30" i="11"/>
  <c r="I26" i="84" s="1"/>
  <c r="I36" i="84" s="1"/>
  <c r="Z30" i="11"/>
  <c r="I26" i="85" s="1"/>
  <c r="I36" i="85" s="1"/>
  <c r="AA30" i="11"/>
  <c r="I26" i="86" s="1"/>
  <c r="I36" i="86" s="1"/>
  <c r="AB30" i="11"/>
  <c r="I26" i="87" s="1"/>
  <c r="I36" i="87" s="1"/>
  <c r="AC30" i="11"/>
  <c r="I26" i="88" s="1"/>
  <c r="I36" i="88" s="1"/>
  <c r="AD30" i="11"/>
  <c r="I26" i="89" s="1"/>
  <c r="I36" i="89" s="1"/>
  <c r="AE30" i="11"/>
  <c r="I26" i="90" s="1"/>
  <c r="I36" i="90" s="1"/>
  <c r="AF30" i="11"/>
  <c r="I26" i="91" s="1"/>
  <c r="I36" i="91" s="1"/>
  <c r="AG30" i="11"/>
  <c r="I26" i="92" s="1"/>
  <c r="I36" i="92" s="1"/>
  <c r="D30" i="11"/>
  <c r="D29" i="11"/>
  <c r="D28" i="11"/>
  <c r="D27" i="11"/>
  <c r="D26" i="11"/>
  <c r="D25" i="11"/>
  <c r="D23" i="11"/>
  <c r="D22" i="11"/>
  <c r="D21" i="11"/>
  <c r="D20" i="11"/>
  <c r="D19" i="11"/>
  <c r="D18" i="11"/>
  <c r="D17" i="11"/>
  <c r="D16" i="11"/>
  <c r="D15" i="11"/>
  <c r="D14" i="11"/>
  <c r="D12" i="11"/>
  <c r="D11" i="11"/>
  <c r="D10" i="11"/>
  <c r="D9" i="11"/>
  <c r="D7" i="11"/>
  <c r="D6" i="11"/>
  <c r="D5" i="11"/>
  <c r="C6" i="11"/>
  <c r="C7" i="11"/>
  <c r="C9" i="11"/>
  <c r="C10" i="11"/>
  <c r="C11" i="11"/>
  <c r="C12" i="11"/>
  <c r="C14" i="11"/>
  <c r="C15" i="11"/>
  <c r="C16" i="11"/>
  <c r="C17" i="11"/>
  <c r="C18" i="11"/>
  <c r="C19" i="11"/>
  <c r="C20" i="11"/>
  <c r="C21" i="11"/>
  <c r="C22" i="11"/>
  <c r="C23" i="11"/>
  <c r="C25" i="11"/>
  <c r="C26" i="11"/>
  <c r="C27" i="11"/>
  <c r="C28" i="11"/>
  <c r="C29" i="11"/>
  <c r="C30" i="11"/>
  <c r="C5" i="11"/>
  <c r="AE8" i="11"/>
  <c r="AD8" i="11"/>
  <c r="AA8" i="11"/>
  <c r="Z8" i="11"/>
  <c r="W8" i="11"/>
  <c r="V8" i="11"/>
  <c r="S8" i="11"/>
  <c r="R8" i="11"/>
  <c r="O8" i="11"/>
  <c r="N8" i="11"/>
  <c r="K8" i="11"/>
  <c r="J8" i="11"/>
  <c r="G8" i="11"/>
  <c r="F8" i="11"/>
  <c r="D8" i="11"/>
  <c r="C8" i="11"/>
  <c r="F5" i="11"/>
  <c r="E5" i="11"/>
  <c r="E15" i="112" l="1"/>
  <c r="I33" i="112" s="1"/>
  <c r="E15" i="102"/>
  <c r="I33" i="102" s="1"/>
  <c r="E15" i="111"/>
  <c r="I33" i="111" s="1"/>
  <c r="E15" i="110"/>
  <c r="I33" i="110" s="1"/>
  <c r="E15" i="109"/>
  <c r="I33" i="109" s="1"/>
  <c r="E15" i="106"/>
  <c r="I33" i="106" s="1"/>
  <c r="E15" i="101"/>
  <c r="I33" i="101" s="1"/>
  <c r="E15" i="100"/>
  <c r="I33" i="100" s="1"/>
  <c r="E15" i="99"/>
  <c r="I33" i="99" s="1"/>
  <c r="E15" i="98"/>
  <c r="I33" i="98" s="1"/>
  <c r="E15" i="108"/>
  <c r="I33" i="108" s="1"/>
  <c r="E15" i="104"/>
  <c r="I33" i="104" s="1"/>
  <c r="E15" i="97"/>
  <c r="I33" i="97" s="1"/>
  <c r="E15" i="92"/>
  <c r="E15" i="89"/>
  <c r="E15" i="88"/>
  <c r="E15" i="91"/>
  <c r="E15" i="86"/>
  <c r="E15" i="84"/>
  <c r="E15" i="83"/>
  <c r="E15" i="107"/>
  <c r="I33" i="107" s="1"/>
  <c r="E15" i="103"/>
  <c r="I33" i="103" s="1"/>
  <c r="E15" i="96"/>
  <c r="I33" i="96" s="1"/>
  <c r="E15" i="94"/>
  <c r="I33" i="94" s="1"/>
  <c r="E15" i="85"/>
  <c r="E15" i="81"/>
  <c r="E15" i="79"/>
  <c r="E15" i="105"/>
  <c r="I33" i="105" s="1"/>
  <c r="E15" i="95"/>
  <c r="I33" i="95" s="1"/>
  <c r="E15" i="90"/>
  <c r="E15" i="82"/>
  <c r="E15" i="77"/>
  <c r="E15" i="74"/>
  <c r="E15" i="93"/>
  <c r="I33" i="93" s="1"/>
  <c r="E15" i="75"/>
  <c r="E15" i="78"/>
  <c r="E15" i="76"/>
  <c r="E15" i="80"/>
  <c r="E15" i="87"/>
  <c r="E15" i="73"/>
  <c r="E15" i="71"/>
  <c r="E15" i="68"/>
  <c r="E15" i="69"/>
  <c r="E15" i="66"/>
  <c r="E15" i="65"/>
  <c r="E15" i="63"/>
  <c r="E15" i="64"/>
  <c r="E15" i="70"/>
  <c r="E15" i="67"/>
  <c r="D14" i="9"/>
  <c r="E36" i="89"/>
  <c r="F42" i="89" s="1"/>
  <c r="E36" i="85"/>
  <c r="F42" i="85" s="1"/>
  <c r="E36" i="77"/>
  <c r="F42" i="77" s="1"/>
  <c r="E36" i="73"/>
  <c r="F42" i="73" s="1"/>
  <c r="E36" i="68"/>
  <c r="F42" i="68" s="1"/>
  <c r="E36" i="64"/>
  <c r="F42" i="64" s="1"/>
  <c r="E70" i="91"/>
  <c r="E63" i="91"/>
  <c r="G63" i="91" s="1"/>
  <c r="E70" i="87"/>
  <c r="E63" i="87"/>
  <c r="G63" i="87" s="1"/>
  <c r="E70" i="83"/>
  <c r="E63" i="83"/>
  <c r="G63" i="83" s="1"/>
  <c r="E63" i="79"/>
  <c r="G63" i="79" s="1"/>
  <c r="E70" i="79"/>
  <c r="E70" i="75"/>
  <c r="E63" i="75"/>
  <c r="G63" i="75" s="1"/>
  <c r="E70" i="70"/>
  <c r="E63" i="70"/>
  <c r="G63" i="70" s="1"/>
  <c r="E63" i="66"/>
  <c r="G63" i="66" s="1"/>
  <c r="E70" i="66"/>
  <c r="H58" i="90"/>
  <c r="H58" i="69"/>
  <c r="H58" i="65"/>
  <c r="H58" i="92"/>
  <c r="E58" i="92"/>
  <c r="A58" i="88"/>
  <c r="E58" i="88"/>
  <c r="E58" i="84"/>
  <c r="E58" i="80"/>
  <c r="E58" i="76"/>
  <c r="E58" i="71"/>
  <c r="E58" i="67"/>
  <c r="A58" i="63"/>
  <c r="E58" i="63"/>
  <c r="B29" i="90"/>
  <c r="A29" i="90"/>
  <c r="A29" i="86"/>
  <c r="A58" i="86"/>
  <c r="B29" i="86"/>
  <c r="A29" i="82"/>
  <c r="B29" i="82"/>
  <c r="A58" i="82"/>
  <c r="A29" i="78"/>
  <c r="B29" i="78"/>
  <c r="A29" i="74"/>
  <c r="B29" i="74"/>
  <c r="A58" i="74"/>
  <c r="A58" i="69"/>
  <c r="A29" i="69"/>
  <c r="B29" i="69"/>
  <c r="A29" i="65"/>
  <c r="A58" i="65"/>
  <c r="B29" i="65"/>
  <c r="I36" i="71"/>
  <c r="I36" i="67"/>
  <c r="I36" i="63"/>
  <c r="Q45" i="90"/>
  <c r="T41" i="90"/>
  <c r="Q37" i="90"/>
  <c r="Q33" i="90"/>
  <c r="U26" i="90"/>
  <c r="T44" i="90"/>
  <c r="R40" i="90"/>
  <c r="R36" i="90"/>
  <c r="Q32" i="90"/>
  <c r="Q23" i="90"/>
  <c r="L23" i="90" s="1"/>
  <c r="Q39" i="90"/>
  <c r="T31" i="90"/>
  <c r="Q43" i="90"/>
  <c r="T46" i="90"/>
  <c r="T38" i="90"/>
  <c r="U30" i="90"/>
  <c r="R35" i="90"/>
  <c r="U42" i="90"/>
  <c r="U34" i="90"/>
  <c r="T23" i="90"/>
  <c r="U31" i="90"/>
  <c r="T35" i="90"/>
  <c r="U38" i="90"/>
  <c r="Q42" i="90"/>
  <c r="U46" i="90"/>
  <c r="R30" i="90"/>
  <c r="M30" i="90" s="1"/>
  <c r="T33" i="90"/>
  <c r="L33" i="90" s="1"/>
  <c r="U36" i="90"/>
  <c r="M36" i="90" s="1"/>
  <c r="T39" i="90"/>
  <c r="T43" i="90"/>
  <c r="L43" i="90" s="1"/>
  <c r="H72" i="90" s="1"/>
  <c r="H74" i="90" s="1"/>
  <c r="J73" i="90" s="1"/>
  <c r="Q46" i="90"/>
  <c r="T30" i="90"/>
  <c r="T34" i="90"/>
  <c r="R38" i="90"/>
  <c r="R41" i="90"/>
  <c r="U45" i="90"/>
  <c r="R24" i="90"/>
  <c r="R32" i="90"/>
  <c r="T36" i="90"/>
  <c r="R39" i="90"/>
  <c r="R43" i="90"/>
  <c r="Q31" i="90"/>
  <c r="L31" i="90" s="1"/>
  <c r="R34" i="90"/>
  <c r="M34" i="90" s="1"/>
  <c r="T37" i="90"/>
  <c r="L37" i="90" s="1"/>
  <c r="U40" i="90"/>
  <c r="M40" i="90" s="1"/>
  <c r="Q44" i="90"/>
  <c r="R31" i="90"/>
  <c r="M31" i="90" s="1"/>
  <c r="Q35" i="90"/>
  <c r="L35" i="90" s="1"/>
  <c r="T42" i="90"/>
  <c r="L42" i="90" s="1"/>
  <c r="E72" i="90" s="1"/>
  <c r="R46" i="90"/>
  <c r="M46" i="90" s="1"/>
  <c r="R33" i="90"/>
  <c r="T40" i="90"/>
  <c r="U24" i="90"/>
  <c r="M24" i="90" s="1"/>
  <c r="Q41" i="90"/>
  <c r="Q36" i="90"/>
  <c r="L36" i="90" s="1"/>
  <c r="I37" i="90" s="1"/>
  <c r="U43" i="90"/>
  <c r="M43" i="90" s="1"/>
  <c r="Q34" i="90"/>
  <c r="L34" i="90" s="1"/>
  <c r="I34" i="90" s="1"/>
  <c r="U41" i="90"/>
  <c r="U35" i="90"/>
  <c r="R42" i="90"/>
  <c r="M42" i="90" s="1"/>
  <c r="R26" i="90"/>
  <c r="M26" i="90" s="1"/>
  <c r="U37" i="90"/>
  <c r="M37" i="90" s="1"/>
  <c r="R44" i="90"/>
  <c r="Q30" i="90"/>
  <c r="L30" i="90" s="1"/>
  <c r="R45" i="90"/>
  <c r="M45" i="90" s="1"/>
  <c r="U33" i="90"/>
  <c r="R37" i="90"/>
  <c r="U39" i="90"/>
  <c r="T32" i="90"/>
  <c r="T45" i="90"/>
  <c r="Q40" i="90"/>
  <c r="L40" i="90" s="1"/>
  <c r="H60" i="90" s="1"/>
  <c r="U32" i="90"/>
  <c r="U44" i="90"/>
  <c r="Q38" i="90"/>
  <c r="L38" i="90" s="1"/>
  <c r="Q45" i="86"/>
  <c r="Q43" i="86"/>
  <c r="T41" i="86"/>
  <c r="Q39" i="86"/>
  <c r="Q37" i="86"/>
  <c r="R35" i="86"/>
  <c r="Q33" i="86"/>
  <c r="T31" i="86"/>
  <c r="U26" i="86"/>
  <c r="U46" i="86"/>
  <c r="U44" i="86"/>
  <c r="U42" i="86"/>
  <c r="T40" i="86"/>
  <c r="U38" i="86"/>
  <c r="T36" i="86"/>
  <c r="U34" i="86"/>
  <c r="R32" i="86"/>
  <c r="U30" i="86"/>
  <c r="R24" i="86"/>
  <c r="T44" i="86"/>
  <c r="R40" i="86"/>
  <c r="R36" i="86"/>
  <c r="Q32" i="86"/>
  <c r="T23" i="86"/>
  <c r="T46" i="86"/>
  <c r="T38" i="86"/>
  <c r="Q30" i="86"/>
  <c r="R43" i="86"/>
  <c r="R39" i="86"/>
  <c r="T35" i="86"/>
  <c r="U31" i="86"/>
  <c r="Q23" i="86"/>
  <c r="L23" i="86" s="1"/>
  <c r="Q42" i="86"/>
  <c r="Q34" i="86"/>
  <c r="U41" i="86"/>
  <c r="R33" i="86"/>
  <c r="R37" i="86"/>
  <c r="R45" i="86"/>
  <c r="U24" i="86"/>
  <c r="T32" i="86"/>
  <c r="L32" i="86" s="1"/>
  <c r="U35" i="86"/>
  <c r="M35" i="86" s="1"/>
  <c r="T39" i="86"/>
  <c r="L39" i="86" s="1"/>
  <c r="R42" i="86"/>
  <c r="M42" i="86" s="1"/>
  <c r="T45" i="86"/>
  <c r="L45" i="86" s="1"/>
  <c r="R26" i="86"/>
  <c r="M26" i="86" s="1"/>
  <c r="U32" i="86"/>
  <c r="Q36" i="86"/>
  <c r="L36" i="86" s="1"/>
  <c r="U39" i="86"/>
  <c r="T42" i="86"/>
  <c r="R46" i="86"/>
  <c r="M46" i="86" s="1"/>
  <c r="U36" i="86"/>
  <c r="M36" i="86" s="1"/>
  <c r="Q46" i="86"/>
  <c r="L46" i="86" s="1"/>
  <c r="T30" i="86"/>
  <c r="L30" i="86" s="1"/>
  <c r="U33" i="86"/>
  <c r="M33" i="86" s="1"/>
  <c r="U37" i="86"/>
  <c r="M37" i="86" s="1"/>
  <c r="Q40" i="86"/>
  <c r="L40" i="86" s="1"/>
  <c r="U43" i="86"/>
  <c r="M43" i="86" s="1"/>
  <c r="R30" i="86"/>
  <c r="M30" i="86" s="1"/>
  <c r="T37" i="86"/>
  <c r="L37" i="86" s="1"/>
  <c r="E37" i="86" s="1"/>
  <c r="T43" i="86"/>
  <c r="R31" i="86"/>
  <c r="M31" i="86" s="1"/>
  <c r="R38" i="86"/>
  <c r="M38" i="86" s="1"/>
  <c r="R44" i="86"/>
  <c r="M44" i="86" s="1"/>
  <c r="Q31" i="86"/>
  <c r="L31" i="86" s="1"/>
  <c r="Q38" i="86"/>
  <c r="L38" i="86" s="1"/>
  <c r="Q44" i="86"/>
  <c r="L44" i="86" s="1"/>
  <c r="U45" i="86"/>
  <c r="M45" i="86" s="1"/>
  <c r="Q41" i="86"/>
  <c r="Q35" i="86"/>
  <c r="L35" i="86" s="1"/>
  <c r="E34" i="86" s="1"/>
  <c r="T33" i="86"/>
  <c r="R41" i="86"/>
  <c r="M41" i="86" s="1"/>
  <c r="R34" i="86"/>
  <c r="U40" i="86"/>
  <c r="T34" i="86"/>
  <c r="L34" i="86" s="1"/>
  <c r="T46" i="82"/>
  <c r="U42" i="82"/>
  <c r="T38" i="82"/>
  <c r="U34" i="82"/>
  <c r="U30" i="82"/>
  <c r="Q45" i="82"/>
  <c r="T41" i="82"/>
  <c r="Q37" i="82"/>
  <c r="Q33" i="82"/>
  <c r="U26" i="82"/>
  <c r="T44" i="82"/>
  <c r="R36" i="82"/>
  <c r="R40" i="82"/>
  <c r="Q32" i="82"/>
  <c r="T31" i="82"/>
  <c r="Q43" i="82"/>
  <c r="R35" i="82"/>
  <c r="Q23" i="82"/>
  <c r="L23" i="82" s="1"/>
  <c r="Q39" i="82"/>
  <c r="R24" i="82"/>
  <c r="M24" i="82" s="1"/>
  <c r="R32" i="82"/>
  <c r="T36" i="82"/>
  <c r="T40" i="82"/>
  <c r="U44" i="82"/>
  <c r="U24" i="82"/>
  <c r="R34" i="82"/>
  <c r="M34" i="82" s="1"/>
  <c r="U36" i="82"/>
  <c r="Q41" i="82"/>
  <c r="L41" i="82" s="1"/>
  <c r="A72" i="82" s="1"/>
  <c r="A74" i="82" s="1"/>
  <c r="D73" i="82" s="1"/>
  <c r="Q44" i="82"/>
  <c r="L44" i="82" s="1"/>
  <c r="T30" i="82"/>
  <c r="T34" i="82"/>
  <c r="U37" i="82"/>
  <c r="R41" i="82"/>
  <c r="U43" i="82"/>
  <c r="R46" i="82"/>
  <c r="R33" i="82"/>
  <c r="R37" i="82"/>
  <c r="U41" i="82"/>
  <c r="R45" i="82"/>
  <c r="T32" i="82"/>
  <c r="T39" i="82"/>
  <c r="R42" i="82"/>
  <c r="R31" i="82"/>
  <c r="Q35" i="82"/>
  <c r="L35" i="82" s="1"/>
  <c r="R38" i="82"/>
  <c r="R44" i="82"/>
  <c r="M44" i="82" s="1"/>
  <c r="Q30" i="82"/>
  <c r="U38" i="82"/>
  <c r="U46" i="82"/>
  <c r="T37" i="82"/>
  <c r="R26" i="82"/>
  <c r="M26" i="82" s="1"/>
  <c r="Q36" i="82"/>
  <c r="L36" i="82" s="1"/>
  <c r="T42" i="82"/>
  <c r="U31" i="82"/>
  <c r="R39" i="82"/>
  <c r="T33" i="82"/>
  <c r="Q38" i="82"/>
  <c r="L38" i="82" s="1"/>
  <c r="T43" i="82"/>
  <c r="T35" i="82"/>
  <c r="Q31" i="82"/>
  <c r="L31" i="82" s="1"/>
  <c r="U40" i="82"/>
  <c r="U33" i="82"/>
  <c r="U45" i="82"/>
  <c r="Q42" i="82"/>
  <c r="U35" i="82"/>
  <c r="T45" i="82"/>
  <c r="U39" i="82"/>
  <c r="T23" i="82"/>
  <c r="R43" i="82"/>
  <c r="Q46" i="82"/>
  <c r="L46" i="82" s="1"/>
  <c r="Q40" i="82"/>
  <c r="L40" i="82" s="1"/>
  <c r="Q34" i="82"/>
  <c r="L34" i="82" s="1"/>
  <c r="I34" i="82" s="1"/>
  <c r="R30" i="82"/>
  <c r="M30" i="82" s="1"/>
  <c r="U32" i="82"/>
  <c r="T44" i="78"/>
  <c r="R40" i="78"/>
  <c r="R36" i="78"/>
  <c r="Q32" i="78"/>
  <c r="Q23" i="78"/>
  <c r="L23" i="78" s="1"/>
  <c r="Q43" i="78"/>
  <c r="Q39" i="78"/>
  <c r="R35" i="78"/>
  <c r="T31" i="78"/>
  <c r="U42" i="78"/>
  <c r="U34" i="78"/>
  <c r="T38" i="78"/>
  <c r="Q45" i="78"/>
  <c r="U26" i="78"/>
  <c r="T41" i="78"/>
  <c r="Q33" i="78"/>
  <c r="T46" i="78"/>
  <c r="U30" i="78"/>
  <c r="Q37" i="78"/>
  <c r="R33" i="78"/>
  <c r="R37" i="78"/>
  <c r="U41" i="78"/>
  <c r="R45" i="78"/>
  <c r="T32" i="78"/>
  <c r="T39" i="78"/>
  <c r="R42" i="78"/>
  <c r="M42" i="78" s="1"/>
  <c r="R31" i="78"/>
  <c r="T34" i="78"/>
  <c r="R38" i="78"/>
  <c r="T42" i="78"/>
  <c r="R46" i="78"/>
  <c r="Q30" i="78"/>
  <c r="Q34" i="78"/>
  <c r="U38" i="78"/>
  <c r="Q42" i="78"/>
  <c r="U46" i="78"/>
  <c r="R30" i="78"/>
  <c r="U35" i="78"/>
  <c r="T37" i="78"/>
  <c r="T45" i="78"/>
  <c r="R26" i="78"/>
  <c r="M26" i="78" s="1"/>
  <c r="U32" i="78"/>
  <c r="Q35" i="78"/>
  <c r="U39" i="78"/>
  <c r="U43" i="78"/>
  <c r="U31" i="78"/>
  <c r="R39" i="78"/>
  <c r="T33" i="78"/>
  <c r="Q38" i="78"/>
  <c r="L38" i="78" s="1"/>
  <c r="T43" i="78"/>
  <c r="Q36" i="78"/>
  <c r="R44" i="78"/>
  <c r="R32" i="78"/>
  <c r="T40" i="78"/>
  <c r="U24" i="78"/>
  <c r="R34" i="78"/>
  <c r="M34" i="78" s="1"/>
  <c r="Q44" i="78"/>
  <c r="L44" i="78" s="1"/>
  <c r="T30" i="78"/>
  <c r="U37" i="78"/>
  <c r="U45" i="78"/>
  <c r="R24" i="78"/>
  <c r="M24" i="78" s="1"/>
  <c r="U44" i="78"/>
  <c r="U36" i="78"/>
  <c r="R41" i="78"/>
  <c r="M41" i="78" s="1"/>
  <c r="T35" i="78"/>
  <c r="Q31" i="78"/>
  <c r="L31" i="78" s="1"/>
  <c r="U40" i="78"/>
  <c r="U33" i="78"/>
  <c r="T36" i="78"/>
  <c r="Q41" i="78"/>
  <c r="L41" i="78" s="1"/>
  <c r="A72" i="78" s="1"/>
  <c r="A74" i="78" s="1"/>
  <c r="D73" i="78" s="1"/>
  <c r="T23" i="78"/>
  <c r="Q40" i="78"/>
  <c r="L40" i="78" s="1"/>
  <c r="Q46" i="78"/>
  <c r="L46" i="78" s="1"/>
  <c r="R43" i="78"/>
  <c r="M43" i="78" s="1"/>
  <c r="Q43" i="74"/>
  <c r="Q39" i="74"/>
  <c r="R35" i="74"/>
  <c r="T31" i="74"/>
  <c r="T46" i="74"/>
  <c r="U42" i="74"/>
  <c r="T38" i="74"/>
  <c r="U34" i="74"/>
  <c r="U30" i="74"/>
  <c r="T41" i="74"/>
  <c r="Q33" i="74"/>
  <c r="Q37" i="74"/>
  <c r="R36" i="74"/>
  <c r="R40" i="74"/>
  <c r="Q32" i="74"/>
  <c r="Q45" i="74"/>
  <c r="U26" i="74"/>
  <c r="T44" i="74"/>
  <c r="Q23" i="74"/>
  <c r="L23" i="74" s="1"/>
  <c r="R33" i="74"/>
  <c r="R37" i="74"/>
  <c r="U41" i="74"/>
  <c r="R45" i="74"/>
  <c r="T32" i="74"/>
  <c r="T39" i="74"/>
  <c r="R42" i="74"/>
  <c r="M42" i="74" s="1"/>
  <c r="T34" i="74"/>
  <c r="U37" i="74"/>
  <c r="R41" i="74"/>
  <c r="Q30" i="74"/>
  <c r="Q34" i="74"/>
  <c r="U38" i="74"/>
  <c r="Q42" i="74"/>
  <c r="U46" i="74"/>
  <c r="R30" i="74"/>
  <c r="M30" i="74" s="1"/>
  <c r="U35" i="74"/>
  <c r="T37" i="74"/>
  <c r="T45" i="74"/>
  <c r="R26" i="74"/>
  <c r="M26" i="74" s="1"/>
  <c r="U32" i="74"/>
  <c r="Q35" i="74"/>
  <c r="R38" i="74"/>
  <c r="M38" i="74" s="1"/>
  <c r="T42" i="74"/>
  <c r="U45" i="74"/>
  <c r="T23" i="74"/>
  <c r="T35" i="74"/>
  <c r="R43" i="74"/>
  <c r="Q31" i="74"/>
  <c r="L31" i="74" s="1"/>
  <c r="U40" i="74"/>
  <c r="Q46" i="74"/>
  <c r="L46" i="74" s="1"/>
  <c r="U33" i="74"/>
  <c r="U39" i="74"/>
  <c r="R46" i="74"/>
  <c r="R24" i="74"/>
  <c r="T36" i="74"/>
  <c r="U44" i="74"/>
  <c r="U36" i="74"/>
  <c r="Q41" i="74"/>
  <c r="Q40" i="74"/>
  <c r="T40" i="74"/>
  <c r="R34" i="74"/>
  <c r="M34" i="74" s="1"/>
  <c r="Q44" i="74"/>
  <c r="L44" i="74" s="1"/>
  <c r="R32" i="74"/>
  <c r="U24" i="74"/>
  <c r="R31" i="74"/>
  <c r="R44" i="74"/>
  <c r="M44" i="74" s="1"/>
  <c r="U31" i="74"/>
  <c r="Q38" i="74"/>
  <c r="L38" i="74" s="1"/>
  <c r="A60" i="74" s="1"/>
  <c r="U43" i="74"/>
  <c r="Q36" i="74"/>
  <c r="L36" i="74" s="1"/>
  <c r="R39" i="74"/>
  <c r="T43" i="74"/>
  <c r="T33" i="74"/>
  <c r="T30" i="74"/>
  <c r="T46" i="69"/>
  <c r="T44" i="69"/>
  <c r="Q42" i="69"/>
  <c r="R40" i="69"/>
  <c r="T38" i="69"/>
  <c r="R36" i="69"/>
  <c r="Q34" i="69"/>
  <c r="Q32" i="69"/>
  <c r="Q30" i="69"/>
  <c r="T23" i="69"/>
  <c r="R45" i="69"/>
  <c r="R43" i="69"/>
  <c r="U41" i="69"/>
  <c r="R39" i="69"/>
  <c r="R37" i="69"/>
  <c r="T35" i="69"/>
  <c r="R33" i="69"/>
  <c r="U31" i="69"/>
  <c r="Q23" i="69"/>
  <c r="L23" i="69" s="1"/>
  <c r="U44" i="69"/>
  <c r="T40" i="69"/>
  <c r="T36" i="69"/>
  <c r="R32" i="69"/>
  <c r="R24" i="69"/>
  <c r="Q43" i="69"/>
  <c r="Q39" i="69"/>
  <c r="R35" i="69"/>
  <c r="T31" i="69"/>
  <c r="Q45" i="69"/>
  <c r="Q37" i="69"/>
  <c r="U26" i="69"/>
  <c r="T41" i="69"/>
  <c r="Q33" i="69"/>
  <c r="U46" i="69"/>
  <c r="U30" i="69"/>
  <c r="U34" i="69"/>
  <c r="U42" i="69"/>
  <c r="U38" i="69"/>
  <c r="T33" i="69"/>
  <c r="L33" i="69" s="1"/>
  <c r="T37" i="69"/>
  <c r="L37" i="69" s="1"/>
  <c r="E37" i="69" s="1"/>
  <c r="Q41" i="69"/>
  <c r="T45" i="69"/>
  <c r="L45" i="69" s="1"/>
  <c r="R26" i="69"/>
  <c r="M26" i="69" s="1"/>
  <c r="U33" i="69"/>
  <c r="M33" i="69" s="1"/>
  <c r="U37" i="69"/>
  <c r="M37" i="69" s="1"/>
  <c r="R41" i="69"/>
  <c r="U45" i="69"/>
  <c r="M45" i="69" s="1"/>
  <c r="T39" i="69"/>
  <c r="L39" i="69" s="1"/>
  <c r="R31" i="69"/>
  <c r="U39" i="69"/>
  <c r="M39" i="69" s="1"/>
  <c r="U24" i="69"/>
  <c r="M24" i="69" s="1"/>
  <c r="Q44" i="69"/>
  <c r="U32" i="69"/>
  <c r="M32" i="69" s="1"/>
  <c r="R44" i="69"/>
  <c r="R30" i="69"/>
  <c r="M30" i="69" s="1"/>
  <c r="R34" i="69"/>
  <c r="M34" i="69" s="1"/>
  <c r="Q38" i="69"/>
  <c r="L38" i="69" s="1"/>
  <c r="R42" i="69"/>
  <c r="Q46" i="69"/>
  <c r="L46" i="69" s="1"/>
  <c r="T30" i="69"/>
  <c r="L30" i="69" s="1"/>
  <c r="T34" i="69"/>
  <c r="L34" i="69" s="1"/>
  <c r="R38" i="69"/>
  <c r="M38" i="69" s="1"/>
  <c r="T42" i="69"/>
  <c r="L42" i="69" s="1"/>
  <c r="E72" i="69" s="1"/>
  <c r="R46" i="69"/>
  <c r="Q31" i="69"/>
  <c r="U35" i="69"/>
  <c r="M35" i="69" s="1"/>
  <c r="T43" i="69"/>
  <c r="L43" i="69" s="1"/>
  <c r="H72" i="69" s="1"/>
  <c r="H74" i="69" s="1"/>
  <c r="J73" i="69" s="1"/>
  <c r="Q35" i="69"/>
  <c r="L35" i="69" s="1"/>
  <c r="U43" i="69"/>
  <c r="M43" i="69" s="1"/>
  <c r="U36" i="69"/>
  <c r="M36" i="69" s="1"/>
  <c r="Q36" i="69"/>
  <c r="T32" i="69"/>
  <c r="L32" i="69" s="1"/>
  <c r="I31" i="69" s="1"/>
  <c r="U40" i="69"/>
  <c r="M40" i="69" s="1"/>
  <c r="Q40" i="69"/>
  <c r="Q45" i="65"/>
  <c r="R43" i="65"/>
  <c r="R40" i="65"/>
  <c r="T38" i="65"/>
  <c r="R36" i="65"/>
  <c r="Q34" i="65"/>
  <c r="Q32" i="65"/>
  <c r="Q30" i="65"/>
  <c r="R24" i="65"/>
  <c r="T46" i="65"/>
  <c r="Q42" i="65"/>
  <c r="R39" i="65"/>
  <c r="R37" i="65"/>
  <c r="T35" i="65"/>
  <c r="R33" i="65"/>
  <c r="U31" i="65"/>
  <c r="T23" i="65"/>
  <c r="T40" i="65"/>
  <c r="T44" i="65"/>
  <c r="U38" i="65"/>
  <c r="U34" i="65"/>
  <c r="U30" i="65"/>
  <c r="R45" i="65"/>
  <c r="Q37" i="65"/>
  <c r="U26" i="65"/>
  <c r="Q39" i="65"/>
  <c r="Q23" i="65"/>
  <c r="L23" i="65" s="1"/>
  <c r="Q33" i="65"/>
  <c r="R35" i="65"/>
  <c r="U41" i="65"/>
  <c r="T36" i="65"/>
  <c r="R32" i="65"/>
  <c r="T31" i="65"/>
  <c r="U44" i="65"/>
  <c r="R30" i="65"/>
  <c r="R34" i="65"/>
  <c r="M34" i="65" s="1"/>
  <c r="U40" i="65"/>
  <c r="M40" i="65" s="1"/>
  <c r="Q44" i="65"/>
  <c r="R26" i="65"/>
  <c r="M26" i="65" s="1"/>
  <c r="U32" i="65"/>
  <c r="M32" i="65" s="1"/>
  <c r="Q36" i="65"/>
  <c r="L36" i="65" s="1"/>
  <c r="Q40" i="65"/>
  <c r="L40" i="65" s="1"/>
  <c r="H60" i="65" s="1"/>
  <c r="U43" i="65"/>
  <c r="T41" i="65"/>
  <c r="U24" i="65"/>
  <c r="U35" i="65"/>
  <c r="R42" i="65"/>
  <c r="T34" i="65"/>
  <c r="L34" i="65" s="1"/>
  <c r="I34" i="65" s="1"/>
  <c r="U45" i="65"/>
  <c r="M45" i="65" s="1"/>
  <c r="T39" i="65"/>
  <c r="L39" i="65" s="1"/>
  <c r="E60" i="65" s="1"/>
  <c r="Q35" i="65"/>
  <c r="U46" i="65"/>
  <c r="Q31" i="65"/>
  <c r="L31" i="65" s="1"/>
  <c r="T37" i="65"/>
  <c r="Q41" i="65"/>
  <c r="U33" i="65"/>
  <c r="M33" i="65" s="1"/>
  <c r="U37" i="65"/>
  <c r="M37" i="65" s="1"/>
  <c r="R41" i="65"/>
  <c r="M41" i="65" s="1"/>
  <c r="R44" i="65"/>
  <c r="T32" i="65"/>
  <c r="L32" i="65" s="1"/>
  <c r="I31" i="65" s="1"/>
  <c r="Q38" i="65"/>
  <c r="T45" i="65"/>
  <c r="T30" i="65"/>
  <c r="R38" i="65"/>
  <c r="M38" i="65" s="1"/>
  <c r="T42" i="65"/>
  <c r="L42" i="65" s="1"/>
  <c r="E72" i="65" s="1"/>
  <c r="U42" i="65"/>
  <c r="T33" i="65"/>
  <c r="L33" i="65" s="1"/>
  <c r="T43" i="65"/>
  <c r="L43" i="65" s="1"/>
  <c r="H72" i="65" s="1"/>
  <c r="H74" i="65" s="1"/>
  <c r="J73" i="65" s="1"/>
  <c r="J68" i="65" s="1"/>
  <c r="J74" i="65" s="1"/>
  <c r="R31" i="65"/>
  <c r="Q43" i="65"/>
  <c r="U36" i="65"/>
  <c r="M36" i="65" s="1"/>
  <c r="Q46" i="65"/>
  <c r="L46" i="65" s="1"/>
  <c r="U39" i="65"/>
  <c r="M39" i="65" s="1"/>
  <c r="R46" i="65"/>
  <c r="H65" i="91"/>
  <c r="E65" i="91"/>
  <c r="J63" i="91"/>
  <c r="A94" i="91" s="1"/>
  <c r="H65" i="87"/>
  <c r="M36" i="87"/>
  <c r="E65" i="87"/>
  <c r="J63" i="87"/>
  <c r="A94" i="87" s="1"/>
  <c r="H65" i="83"/>
  <c r="E65" i="83"/>
  <c r="M35" i="83"/>
  <c r="J63" i="83"/>
  <c r="A94" i="83" s="1"/>
  <c r="H65" i="79"/>
  <c r="E65" i="79"/>
  <c r="J63" i="79"/>
  <c r="A94" i="79" s="1"/>
  <c r="H65" i="75"/>
  <c r="E65" i="75"/>
  <c r="L32" i="75"/>
  <c r="I31" i="75" s="1"/>
  <c r="J63" i="75"/>
  <c r="A94" i="75" s="1"/>
  <c r="H65" i="70"/>
  <c r="E65" i="70"/>
  <c r="J63" i="70"/>
  <c r="A94" i="70" s="1"/>
  <c r="H65" i="66"/>
  <c r="E65" i="66"/>
  <c r="L40" i="66"/>
  <c r="H60" i="66" s="1"/>
  <c r="J63" i="66"/>
  <c r="A94" i="66" s="1"/>
  <c r="J72" i="100"/>
  <c r="J70" i="100"/>
  <c r="J64" i="100" s="1"/>
  <c r="A98" i="95"/>
  <c r="A91" i="110"/>
  <c r="E36" i="92"/>
  <c r="F42" i="92" s="1"/>
  <c r="E36" i="88"/>
  <c r="F42" i="88" s="1"/>
  <c r="E36" i="84"/>
  <c r="F42" i="84" s="1"/>
  <c r="E36" i="80"/>
  <c r="F42" i="80" s="1"/>
  <c r="E36" i="76"/>
  <c r="F42" i="76" s="1"/>
  <c r="E63" i="64"/>
  <c r="G63" i="64" s="1"/>
  <c r="H70" i="64"/>
  <c r="E70" i="90"/>
  <c r="E63" i="90"/>
  <c r="G63" i="90" s="1"/>
  <c r="E63" i="86"/>
  <c r="G63" i="86" s="1"/>
  <c r="E70" i="86"/>
  <c r="E70" i="82"/>
  <c r="E63" i="82"/>
  <c r="G63" i="82" s="1"/>
  <c r="E70" i="78"/>
  <c r="E63" i="78"/>
  <c r="G63" i="78" s="1"/>
  <c r="E70" i="74"/>
  <c r="E63" i="74"/>
  <c r="G63" i="74" s="1"/>
  <c r="E70" i="69"/>
  <c r="E63" i="69"/>
  <c r="G63" i="69" s="1"/>
  <c r="E63" i="65"/>
  <c r="G63" i="65" s="1"/>
  <c r="E70" i="65"/>
  <c r="H58" i="77"/>
  <c r="H58" i="68"/>
  <c r="H58" i="64"/>
  <c r="A58" i="91"/>
  <c r="E58" i="91"/>
  <c r="A58" i="87"/>
  <c r="E58" i="87"/>
  <c r="E58" i="83"/>
  <c r="A58" i="79"/>
  <c r="E58" i="79"/>
  <c r="E58" i="75"/>
  <c r="H58" i="70"/>
  <c r="E58" i="70"/>
  <c r="E58" i="66"/>
  <c r="A58" i="67"/>
  <c r="A29" i="89"/>
  <c r="B29" i="89"/>
  <c r="A58" i="89"/>
  <c r="A29" i="85"/>
  <c r="A58" i="85"/>
  <c r="B29" i="85"/>
  <c r="A29" i="81"/>
  <c r="A58" i="81"/>
  <c r="B29" i="81"/>
  <c r="A29" i="77"/>
  <c r="A58" i="77"/>
  <c r="B29" i="77"/>
  <c r="A29" i="73"/>
  <c r="A58" i="73"/>
  <c r="B29" i="73"/>
  <c r="A29" i="68"/>
  <c r="A58" i="68"/>
  <c r="B29" i="68"/>
  <c r="A29" i="64"/>
  <c r="B29" i="64"/>
  <c r="I36" i="66"/>
  <c r="Q45" i="89"/>
  <c r="Q43" i="89"/>
  <c r="T41" i="89"/>
  <c r="Q39" i="89"/>
  <c r="Q37" i="89"/>
  <c r="R35" i="89"/>
  <c r="Q33" i="89"/>
  <c r="T31" i="89"/>
  <c r="U26" i="89"/>
  <c r="U46" i="89"/>
  <c r="U44" i="89"/>
  <c r="U42" i="89"/>
  <c r="T40" i="89"/>
  <c r="U38" i="89"/>
  <c r="T36" i="89"/>
  <c r="U34" i="89"/>
  <c r="R32" i="89"/>
  <c r="U30" i="89"/>
  <c r="R24" i="89"/>
  <c r="T46" i="89"/>
  <c r="Q42" i="89"/>
  <c r="T38" i="89"/>
  <c r="Q34" i="89"/>
  <c r="Q30" i="89"/>
  <c r="T44" i="89"/>
  <c r="R40" i="89"/>
  <c r="Q32" i="89"/>
  <c r="R45" i="89"/>
  <c r="U41" i="89"/>
  <c r="R37" i="89"/>
  <c r="R33" i="89"/>
  <c r="R36" i="89"/>
  <c r="T23" i="89"/>
  <c r="R43" i="89"/>
  <c r="Q23" i="89"/>
  <c r="L23" i="89" s="1"/>
  <c r="T35" i="89"/>
  <c r="U31" i="89"/>
  <c r="R39" i="89"/>
  <c r="T32" i="89"/>
  <c r="T39" i="89"/>
  <c r="R42" i="89"/>
  <c r="M42" i="89" s="1"/>
  <c r="R26" i="89"/>
  <c r="U39" i="89"/>
  <c r="T42" i="89"/>
  <c r="R30" i="89"/>
  <c r="U35" i="89"/>
  <c r="T37" i="89"/>
  <c r="T45" i="89"/>
  <c r="U32" i="89"/>
  <c r="M32" i="89" s="1"/>
  <c r="T34" i="89"/>
  <c r="U37" i="89"/>
  <c r="Q40" i="89"/>
  <c r="U45" i="89"/>
  <c r="M45" i="89" s="1"/>
  <c r="Q31" i="89"/>
  <c r="L31" i="89" s="1"/>
  <c r="U40" i="89"/>
  <c r="Q46" i="89"/>
  <c r="T30" i="89"/>
  <c r="L30" i="89" s="1"/>
  <c r="Q35" i="89"/>
  <c r="L35" i="89" s="1"/>
  <c r="R41" i="89"/>
  <c r="R46" i="89"/>
  <c r="M46" i="89" s="1"/>
  <c r="U36" i="89"/>
  <c r="M36" i="89" s="1"/>
  <c r="Q41" i="89"/>
  <c r="R31" i="89"/>
  <c r="Q36" i="89"/>
  <c r="U24" i="89"/>
  <c r="M24" i="89" s="1"/>
  <c r="T33" i="89"/>
  <c r="T43" i="89"/>
  <c r="U43" i="89"/>
  <c r="R34" i="89"/>
  <c r="M34" i="89" s="1"/>
  <c r="Q44" i="89"/>
  <c r="U33" i="89"/>
  <c r="R44" i="89"/>
  <c r="R38" i="89"/>
  <c r="M38" i="89" s="1"/>
  <c r="Q38" i="89"/>
  <c r="R45" i="85"/>
  <c r="R43" i="85"/>
  <c r="U41" i="85"/>
  <c r="R39" i="85"/>
  <c r="R37" i="85"/>
  <c r="T35" i="85"/>
  <c r="R33" i="85"/>
  <c r="U31" i="85"/>
  <c r="Q23" i="85"/>
  <c r="L23" i="85" s="1"/>
  <c r="Q45" i="85"/>
  <c r="Q43" i="85"/>
  <c r="T41" i="85"/>
  <c r="Q39" i="85"/>
  <c r="Q37" i="85"/>
  <c r="R35" i="85"/>
  <c r="Q33" i="85"/>
  <c r="T31" i="85"/>
  <c r="U26" i="85"/>
  <c r="U44" i="85"/>
  <c r="T40" i="85"/>
  <c r="T36" i="85"/>
  <c r="R32" i="85"/>
  <c r="R24" i="85"/>
  <c r="U46" i="85"/>
  <c r="U38" i="85"/>
  <c r="U30" i="85"/>
  <c r="T44" i="85"/>
  <c r="R40" i="85"/>
  <c r="R36" i="85"/>
  <c r="Q32" i="85"/>
  <c r="T23" i="85"/>
  <c r="U42" i="85"/>
  <c r="U34" i="85"/>
  <c r="Q34" i="85"/>
  <c r="T46" i="85"/>
  <c r="Q30" i="85"/>
  <c r="Q42" i="85"/>
  <c r="T38" i="85"/>
  <c r="U24" i="85"/>
  <c r="M24" i="85" s="1"/>
  <c r="R34" i="85"/>
  <c r="U36" i="85"/>
  <c r="Q41" i="85"/>
  <c r="L41" i="85" s="1"/>
  <c r="A72" i="85" s="1"/>
  <c r="A74" i="85" s="1"/>
  <c r="D73" i="85" s="1"/>
  <c r="Q44" i="85"/>
  <c r="L44" i="85" s="1"/>
  <c r="T30" i="85"/>
  <c r="Q35" i="85"/>
  <c r="L35" i="85" s="1"/>
  <c r="R38" i="85"/>
  <c r="R41" i="85"/>
  <c r="M41" i="85" s="1"/>
  <c r="U43" i="85"/>
  <c r="R46" i="85"/>
  <c r="M46" i="85" s="1"/>
  <c r="T32" i="85"/>
  <c r="T39" i="85"/>
  <c r="L39" i="85" s="1"/>
  <c r="E60" i="85" s="1"/>
  <c r="R42" i="85"/>
  <c r="M42" i="85" s="1"/>
  <c r="R31" i="85"/>
  <c r="M31" i="85" s="1"/>
  <c r="U33" i="85"/>
  <c r="Q36" i="85"/>
  <c r="L36" i="85" s="1"/>
  <c r="R44" i="85"/>
  <c r="R30" i="85"/>
  <c r="M30" i="85" s="1"/>
  <c r="U35" i="85"/>
  <c r="T45" i="85"/>
  <c r="L45" i="85" s="1"/>
  <c r="T42" i="85"/>
  <c r="Q31" i="85"/>
  <c r="L31" i="85" s="1"/>
  <c r="U40" i="85"/>
  <c r="Q46" i="85"/>
  <c r="L46" i="85" s="1"/>
  <c r="U32" i="85"/>
  <c r="U37" i="85"/>
  <c r="Q38" i="85"/>
  <c r="Q40" i="85"/>
  <c r="L40" i="85" s="1"/>
  <c r="H60" i="85" s="1"/>
  <c r="T33" i="85"/>
  <c r="T43" i="85"/>
  <c r="T34" i="85"/>
  <c r="U45" i="85"/>
  <c r="T37" i="85"/>
  <c r="U39" i="85"/>
  <c r="R26" i="85"/>
  <c r="M26" i="85" s="1"/>
  <c r="T46" i="81"/>
  <c r="T44" i="81"/>
  <c r="Q42" i="81"/>
  <c r="R40" i="81"/>
  <c r="T38" i="81"/>
  <c r="R36" i="81"/>
  <c r="Q34" i="81"/>
  <c r="Q32" i="81"/>
  <c r="Q30" i="81"/>
  <c r="R24" i="81"/>
  <c r="R45" i="81"/>
  <c r="R43" i="81"/>
  <c r="U41" i="81"/>
  <c r="R39" i="81"/>
  <c r="R37" i="81"/>
  <c r="T35" i="81"/>
  <c r="R33" i="81"/>
  <c r="U31" i="81"/>
  <c r="T23" i="81"/>
  <c r="Q45" i="81"/>
  <c r="T41" i="81"/>
  <c r="Q37" i="81"/>
  <c r="Q33" i="81"/>
  <c r="U26" i="81"/>
  <c r="Q39" i="81"/>
  <c r="T31" i="81"/>
  <c r="U46" i="81"/>
  <c r="U38" i="81"/>
  <c r="U30" i="81"/>
  <c r="U44" i="81"/>
  <c r="T40" i="81"/>
  <c r="T36" i="81"/>
  <c r="R32" i="81"/>
  <c r="Q43" i="81"/>
  <c r="R35" i="81"/>
  <c r="Q23" i="81"/>
  <c r="L23" i="81" s="1"/>
  <c r="U42" i="81"/>
  <c r="U34" i="81"/>
  <c r="R30" i="81"/>
  <c r="U35" i="81"/>
  <c r="M35" i="81" s="1"/>
  <c r="T37" i="81"/>
  <c r="T45" i="81"/>
  <c r="T30" i="81"/>
  <c r="Q35" i="81"/>
  <c r="L35" i="81" s="1"/>
  <c r="R38" i="81"/>
  <c r="R41" i="81"/>
  <c r="M41" i="81" s="1"/>
  <c r="U43" i="81"/>
  <c r="R46" i="81"/>
  <c r="M46" i="81" s="1"/>
  <c r="Q31" i="81"/>
  <c r="T33" i="81"/>
  <c r="Q38" i="81"/>
  <c r="U40" i="81"/>
  <c r="T43" i="81"/>
  <c r="Q46" i="81"/>
  <c r="L46" i="81" s="1"/>
  <c r="R31" i="81"/>
  <c r="U33" i="81"/>
  <c r="M33" i="81" s="1"/>
  <c r="Q36" i="81"/>
  <c r="R44" i="81"/>
  <c r="M44" i="81" s="1"/>
  <c r="U24" i="81"/>
  <c r="R34" i="81"/>
  <c r="M34" i="81" s="1"/>
  <c r="Q44" i="81"/>
  <c r="R26" i="81"/>
  <c r="U39" i="81"/>
  <c r="T39" i="81"/>
  <c r="T34" i="81"/>
  <c r="Q40" i="81"/>
  <c r="L40" i="81" s="1"/>
  <c r="U45" i="81"/>
  <c r="U37" i="81"/>
  <c r="Q41" i="81"/>
  <c r="L41" i="81" s="1"/>
  <c r="A72" i="81" s="1"/>
  <c r="A74" i="81" s="1"/>
  <c r="D73" i="81" s="1"/>
  <c r="T42" i="81"/>
  <c r="T32" i="81"/>
  <c r="R42" i="81"/>
  <c r="M42" i="81" s="1"/>
  <c r="U32" i="81"/>
  <c r="U36" i="81"/>
  <c r="U46" i="77"/>
  <c r="U42" i="77"/>
  <c r="R40" i="77"/>
  <c r="U31" i="77"/>
  <c r="T46" i="77"/>
  <c r="U41" i="77"/>
  <c r="R39" i="77"/>
  <c r="T31" i="77"/>
  <c r="R24" i="77"/>
  <c r="T41" i="77"/>
  <c r="U30" i="77"/>
  <c r="Q39" i="77"/>
  <c r="T44" i="77"/>
  <c r="Q45" i="77"/>
  <c r="Q23" i="77"/>
  <c r="L23" i="77" s="1"/>
  <c r="T40" i="77"/>
  <c r="R45" i="77"/>
  <c r="T23" i="77"/>
  <c r="U34" i="77"/>
  <c r="Q32" i="77"/>
  <c r="Q37" i="77"/>
  <c r="U43" i="77"/>
  <c r="U39" i="77"/>
  <c r="Q35" i="77"/>
  <c r="L35" i="77" s="1"/>
  <c r="R31" i="77"/>
  <c r="T45" i="77"/>
  <c r="Q41" i="77"/>
  <c r="T37" i="77"/>
  <c r="T33" i="77"/>
  <c r="R30" i="77"/>
  <c r="M30" i="77" s="1"/>
  <c r="T35" i="77"/>
  <c r="Q33" i="77"/>
  <c r="T38" i="77"/>
  <c r="R46" i="77"/>
  <c r="T42" i="77"/>
  <c r="R38" i="77"/>
  <c r="M38" i="77" s="1"/>
  <c r="T34" i="77"/>
  <c r="T30" i="77"/>
  <c r="Q44" i="77"/>
  <c r="L44" i="77" s="1"/>
  <c r="U40" i="77"/>
  <c r="U36" i="77"/>
  <c r="T32" i="77"/>
  <c r="R32" i="77"/>
  <c r="T36" i="77"/>
  <c r="Q42" i="77"/>
  <c r="L42" i="77" s="1"/>
  <c r="E72" i="77" s="1"/>
  <c r="R35" i="77"/>
  <c r="M35" i="77" s="1"/>
  <c r="U45" i="77"/>
  <c r="U37" i="77"/>
  <c r="R26" i="77"/>
  <c r="T39" i="77"/>
  <c r="L39" i="77" s="1"/>
  <c r="E60" i="77" s="1"/>
  <c r="Q31" i="77"/>
  <c r="R37" i="77"/>
  <c r="R36" i="77"/>
  <c r="M36" i="77" s="1"/>
  <c r="R44" i="77"/>
  <c r="Q36" i="77"/>
  <c r="Q46" i="77"/>
  <c r="L46" i="77" s="1"/>
  <c r="Q38" i="77"/>
  <c r="L38" i="77" s="1"/>
  <c r="U26" i="77"/>
  <c r="U38" i="77"/>
  <c r="Q40" i="77"/>
  <c r="R42" i="77"/>
  <c r="Q34" i="77"/>
  <c r="U24" i="77"/>
  <c r="U33" i="77"/>
  <c r="U35" i="77"/>
  <c r="R43" i="77"/>
  <c r="M43" i="77" s="1"/>
  <c r="Q30" i="77"/>
  <c r="U32" i="77"/>
  <c r="R34" i="77"/>
  <c r="M34" i="77" s="1"/>
  <c r="U44" i="77"/>
  <c r="R33" i="77"/>
  <c r="Q43" i="77"/>
  <c r="R41" i="77"/>
  <c r="T43" i="77"/>
  <c r="T46" i="73"/>
  <c r="U42" i="73"/>
  <c r="Q39" i="73"/>
  <c r="Q37" i="73"/>
  <c r="R35" i="73"/>
  <c r="Q33" i="73"/>
  <c r="T31" i="73"/>
  <c r="U26" i="73"/>
  <c r="Q45" i="73"/>
  <c r="T41" i="73"/>
  <c r="U38" i="73"/>
  <c r="T36" i="73"/>
  <c r="U34" i="73"/>
  <c r="R32" i="73"/>
  <c r="U30" i="73"/>
  <c r="R24" i="73"/>
  <c r="T44" i="73"/>
  <c r="T38" i="73"/>
  <c r="Q34" i="73"/>
  <c r="Q30" i="73"/>
  <c r="R40" i="73"/>
  <c r="Q32" i="73"/>
  <c r="T23" i="73"/>
  <c r="T35" i="73"/>
  <c r="Q23" i="73"/>
  <c r="L23" i="73" s="1"/>
  <c r="Q43" i="73"/>
  <c r="R37" i="73"/>
  <c r="R33" i="73"/>
  <c r="R36" i="73"/>
  <c r="R39" i="73"/>
  <c r="U31" i="73"/>
  <c r="T40" i="73"/>
  <c r="U44" i="73"/>
  <c r="T32" i="73"/>
  <c r="T39" i="73"/>
  <c r="R42" i="73"/>
  <c r="M42" i="73" s="1"/>
  <c r="T30" i="73"/>
  <c r="Q35" i="73"/>
  <c r="R38" i="73"/>
  <c r="M38" i="73" s="1"/>
  <c r="R41" i="73"/>
  <c r="M41" i="73" s="1"/>
  <c r="R44" i="73"/>
  <c r="M44" i="73" s="1"/>
  <c r="U41" i="73"/>
  <c r="R45" i="73"/>
  <c r="R30" i="73"/>
  <c r="M30" i="73" s="1"/>
  <c r="U35" i="73"/>
  <c r="T37" i="73"/>
  <c r="T45" i="73"/>
  <c r="R31" i="73"/>
  <c r="M31" i="73" s="1"/>
  <c r="U33" i="73"/>
  <c r="Q36" i="73"/>
  <c r="T42" i="73"/>
  <c r="Q31" i="73"/>
  <c r="U40" i="73"/>
  <c r="Q46" i="73"/>
  <c r="U46" i="73"/>
  <c r="U36" i="73"/>
  <c r="M36" i="73" s="1"/>
  <c r="Q41" i="73"/>
  <c r="U32" i="73"/>
  <c r="U37" i="73"/>
  <c r="U43" i="73"/>
  <c r="R43" i="73"/>
  <c r="R34" i="73"/>
  <c r="M34" i="73" s="1"/>
  <c r="Q44" i="73"/>
  <c r="L44" i="73" s="1"/>
  <c r="T34" i="73"/>
  <c r="L34" i="73" s="1"/>
  <c r="I34" i="73" s="1"/>
  <c r="R46" i="73"/>
  <c r="U24" i="73"/>
  <c r="Q40" i="73"/>
  <c r="Q38" i="73"/>
  <c r="U39" i="73"/>
  <c r="Q42" i="73"/>
  <c r="L42" i="73" s="1"/>
  <c r="E72" i="73" s="1"/>
  <c r="E74" i="73" s="1"/>
  <c r="G73" i="73" s="1"/>
  <c r="T43" i="73"/>
  <c r="U45" i="73"/>
  <c r="M45" i="73" s="1"/>
  <c r="R26" i="73"/>
  <c r="T33" i="73"/>
  <c r="Q45" i="68"/>
  <c r="Q43" i="68"/>
  <c r="T41" i="68"/>
  <c r="Q39" i="68"/>
  <c r="Q37" i="68"/>
  <c r="R35" i="68"/>
  <c r="Q33" i="68"/>
  <c r="T31" i="68"/>
  <c r="U26" i="68"/>
  <c r="U46" i="68"/>
  <c r="U44" i="68"/>
  <c r="U42" i="68"/>
  <c r="T40" i="68"/>
  <c r="U38" i="68"/>
  <c r="M38" i="68" s="1"/>
  <c r="T36" i="68"/>
  <c r="U34" i="68"/>
  <c r="R32" i="68"/>
  <c r="U30" i="68"/>
  <c r="R24" i="68"/>
  <c r="R45" i="68"/>
  <c r="U41" i="68"/>
  <c r="R37" i="68"/>
  <c r="R33" i="68"/>
  <c r="T44" i="68"/>
  <c r="R40" i="68"/>
  <c r="R36" i="68"/>
  <c r="Q32" i="68"/>
  <c r="T23" i="68"/>
  <c r="T46" i="68"/>
  <c r="T38" i="68"/>
  <c r="L38" i="68" s="1"/>
  <c r="A60" i="68" s="1"/>
  <c r="Q30" i="68"/>
  <c r="Q42" i="68"/>
  <c r="Q34" i="68"/>
  <c r="R39" i="68"/>
  <c r="T35" i="68"/>
  <c r="R43" i="68"/>
  <c r="U31" i="68"/>
  <c r="Q23" i="68"/>
  <c r="L23" i="68" s="1"/>
  <c r="U24" i="68"/>
  <c r="M24" i="68" s="1"/>
  <c r="Q31" i="68"/>
  <c r="U35" i="68"/>
  <c r="M35" i="68" s="1"/>
  <c r="T39" i="68"/>
  <c r="L39" i="68" s="1"/>
  <c r="E60" i="68" s="1"/>
  <c r="T43" i="68"/>
  <c r="L43" i="68" s="1"/>
  <c r="H72" i="68" s="1"/>
  <c r="H74" i="68" s="1"/>
  <c r="J73" i="68" s="1"/>
  <c r="R31" i="68"/>
  <c r="M31" i="68" s="1"/>
  <c r="T34" i="68"/>
  <c r="U37" i="68"/>
  <c r="M37" i="68" s="1"/>
  <c r="R41" i="68"/>
  <c r="M41" i="68" s="1"/>
  <c r="U45" i="68"/>
  <c r="M45" i="68" s="1"/>
  <c r="T33" i="68"/>
  <c r="L33" i="68" s="1"/>
  <c r="T45" i="68"/>
  <c r="L45" i="68" s="1"/>
  <c r="U33" i="68"/>
  <c r="M33" i="68" s="1"/>
  <c r="U39" i="68"/>
  <c r="M39" i="68" s="1"/>
  <c r="R30" i="68"/>
  <c r="Q38" i="68"/>
  <c r="T32" i="68"/>
  <c r="L32" i="68" s="1"/>
  <c r="U36" i="68"/>
  <c r="M36" i="68" s="1"/>
  <c r="U40" i="68"/>
  <c r="M40" i="68" s="1"/>
  <c r="Q44" i="68"/>
  <c r="U32" i="68"/>
  <c r="M32" i="68" s="1"/>
  <c r="Q35" i="68"/>
  <c r="R38" i="68"/>
  <c r="T42" i="68"/>
  <c r="L42" i="68" s="1"/>
  <c r="E72" i="68" s="1"/>
  <c r="E74" i="68" s="1"/>
  <c r="G73" i="68" s="1"/>
  <c r="R46" i="68"/>
  <c r="T37" i="68"/>
  <c r="L37" i="68" s="1"/>
  <c r="Q41" i="68"/>
  <c r="R26" i="68"/>
  <c r="Q36" i="68"/>
  <c r="U43" i="68"/>
  <c r="M43" i="68" s="1"/>
  <c r="R34" i="68"/>
  <c r="Q46" i="68"/>
  <c r="L46" i="68" s="1"/>
  <c r="R44" i="68"/>
  <c r="M44" i="68" s="1"/>
  <c r="R42" i="68"/>
  <c r="T30" i="68"/>
  <c r="L30" i="68" s="1"/>
  <c r="Q40" i="68"/>
  <c r="U46" i="64"/>
  <c r="T46" i="64"/>
  <c r="T44" i="64"/>
  <c r="Q42" i="64"/>
  <c r="R40" i="64"/>
  <c r="T38" i="64"/>
  <c r="R36" i="64"/>
  <c r="Q34" i="64"/>
  <c r="Q32" i="64"/>
  <c r="Q30" i="64"/>
  <c r="T23" i="64"/>
  <c r="R45" i="64"/>
  <c r="R43" i="64"/>
  <c r="U41" i="64"/>
  <c r="R39" i="64"/>
  <c r="R37" i="64"/>
  <c r="T35" i="64"/>
  <c r="R33" i="64"/>
  <c r="U31" i="64"/>
  <c r="Q23" i="64"/>
  <c r="L23" i="64" s="1"/>
  <c r="U42" i="64"/>
  <c r="U38" i="64"/>
  <c r="U34" i="64"/>
  <c r="U30" i="64"/>
  <c r="Q45" i="64"/>
  <c r="Q37" i="64"/>
  <c r="Q33" i="64"/>
  <c r="U26" i="64"/>
  <c r="Q43" i="64"/>
  <c r="R35" i="64"/>
  <c r="T41" i="64"/>
  <c r="U44" i="64"/>
  <c r="T40" i="64"/>
  <c r="T36" i="64"/>
  <c r="R32" i="64"/>
  <c r="R24" i="64"/>
  <c r="Q39" i="64"/>
  <c r="T31" i="64"/>
  <c r="U24" i="64"/>
  <c r="T32" i="64"/>
  <c r="L32" i="64" s="1"/>
  <c r="I31" i="64" s="1"/>
  <c r="T39" i="64"/>
  <c r="L39" i="64" s="1"/>
  <c r="T43" i="64"/>
  <c r="L43" i="64" s="1"/>
  <c r="H72" i="64" s="1"/>
  <c r="H74" i="64" s="1"/>
  <c r="J73" i="64" s="1"/>
  <c r="J68" i="64" s="1"/>
  <c r="J74" i="64" s="1"/>
  <c r="R31" i="64"/>
  <c r="M31" i="64" s="1"/>
  <c r="Q40" i="64"/>
  <c r="R44" i="64"/>
  <c r="T37" i="64"/>
  <c r="L37" i="64" s="1"/>
  <c r="T45" i="64"/>
  <c r="L45" i="64" s="1"/>
  <c r="Q35" i="64"/>
  <c r="L35" i="64" s="1"/>
  <c r="E34" i="64" s="1"/>
  <c r="T42" i="64"/>
  <c r="L42" i="64" s="1"/>
  <c r="E72" i="64" s="1"/>
  <c r="E74" i="64" s="1"/>
  <c r="G73" i="64" s="1"/>
  <c r="Q38" i="64"/>
  <c r="L38" i="64" s="1"/>
  <c r="Q46" i="64"/>
  <c r="Q36" i="64"/>
  <c r="L36" i="64" s="1"/>
  <c r="T33" i="64"/>
  <c r="L33" i="64" s="1"/>
  <c r="U36" i="64"/>
  <c r="U40" i="64"/>
  <c r="M40" i="64" s="1"/>
  <c r="Q44" i="64"/>
  <c r="T34" i="64"/>
  <c r="U37" i="64"/>
  <c r="R41" i="64"/>
  <c r="R30" i="64"/>
  <c r="M30" i="64" s="1"/>
  <c r="R34" i="64"/>
  <c r="M34" i="64" s="1"/>
  <c r="Q41" i="64"/>
  <c r="L41" i="64" s="1"/>
  <c r="A72" i="64" s="1"/>
  <c r="A74" i="64" s="1"/>
  <c r="D73" i="64" s="1"/>
  <c r="R26" i="64"/>
  <c r="R38" i="64"/>
  <c r="M38" i="64" s="1"/>
  <c r="U45" i="64"/>
  <c r="Q31" i="64"/>
  <c r="L31" i="64" s="1"/>
  <c r="R42" i="64"/>
  <c r="U33" i="64"/>
  <c r="M33" i="64" s="1"/>
  <c r="U43" i="64"/>
  <c r="M43" i="64" s="1"/>
  <c r="U32" i="64"/>
  <c r="U35" i="64"/>
  <c r="M35" i="64" s="1"/>
  <c r="T30" i="64"/>
  <c r="L30" i="64" s="1"/>
  <c r="U39" i="64"/>
  <c r="M39" i="64" s="1"/>
  <c r="R46" i="64"/>
  <c r="M46" i="64" s="1"/>
  <c r="H65" i="90"/>
  <c r="E65" i="90"/>
  <c r="M39" i="90"/>
  <c r="M35" i="90"/>
  <c r="L41" i="90"/>
  <c r="A72" i="90" s="1"/>
  <c r="A74" i="90" s="1"/>
  <c r="D73" i="90" s="1"/>
  <c r="L44" i="90"/>
  <c r="L39" i="90"/>
  <c r="E60" i="90" s="1"/>
  <c r="L32" i="90"/>
  <c r="I31" i="90" s="1"/>
  <c r="L45" i="90"/>
  <c r="M38" i="90"/>
  <c r="M32" i="90"/>
  <c r="M44" i="90"/>
  <c r="J63" i="90"/>
  <c r="A94" i="90" s="1"/>
  <c r="H65" i="86"/>
  <c r="L33" i="86"/>
  <c r="E31" i="86" s="1"/>
  <c r="M40" i="86"/>
  <c r="L43" i="86"/>
  <c r="H72" i="86" s="1"/>
  <c r="H74" i="86" s="1"/>
  <c r="J73" i="86" s="1"/>
  <c r="J68" i="86" s="1"/>
  <c r="M32" i="86"/>
  <c r="M39" i="86"/>
  <c r="M34" i="86"/>
  <c r="E65" i="86"/>
  <c r="L41" i="86"/>
  <c r="A72" i="86" s="1"/>
  <c r="A74" i="86" s="1"/>
  <c r="D73" i="86" s="1"/>
  <c r="L42" i="86"/>
  <c r="E72" i="86" s="1"/>
  <c r="E74" i="86" s="1"/>
  <c r="G73" i="86" s="1"/>
  <c r="M24" i="86"/>
  <c r="J63" i="86"/>
  <c r="H65" i="82"/>
  <c r="L32" i="82"/>
  <c r="L39" i="82"/>
  <c r="E65" i="82"/>
  <c r="M35" i="82"/>
  <c r="L37" i="82"/>
  <c r="L45" i="82"/>
  <c r="M42" i="82"/>
  <c r="L42" i="82"/>
  <c r="E72" i="82" s="1"/>
  <c r="E74" i="82" s="1"/>
  <c r="G73" i="82" s="1"/>
  <c r="L33" i="82"/>
  <c r="L43" i="82"/>
  <c r="H72" i="82" s="1"/>
  <c r="H74" i="82" s="1"/>
  <c r="J73" i="82" s="1"/>
  <c r="L30" i="82"/>
  <c r="M37" i="82"/>
  <c r="M43" i="82"/>
  <c r="M36" i="82"/>
  <c r="M45" i="82"/>
  <c r="M40" i="82"/>
  <c r="J63" i="82"/>
  <c r="A94" i="82" s="1"/>
  <c r="H65" i="78"/>
  <c r="M35" i="78"/>
  <c r="L37" i="78"/>
  <c r="L45" i="78"/>
  <c r="M30" i="78"/>
  <c r="L33" i="78"/>
  <c r="M40" i="78"/>
  <c r="J60" i="78" s="1"/>
  <c r="L43" i="78"/>
  <c r="H72" i="78" s="1"/>
  <c r="H74" i="78" s="1"/>
  <c r="J73" i="78" s="1"/>
  <c r="L30" i="78"/>
  <c r="L39" i="78"/>
  <c r="E65" i="78"/>
  <c r="L32" i="78"/>
  <c r="L34" i="78"/>
  <c r="I34" i="78" s="1"/>
  <c r="M36" i="78"/>
  <c r="J63" i="78"/>
  <c r="A94" i="78" s="1"/>
  <c r="H65" i="74"/>
  <c r="M35" i="74"/>
  <c r="L37" i="74"/>
  <c r="L45" i="74"/>
  <c r="L41" i="74"/>
  <c r="A72" i="74" s="1"/>
  <c r="A74" i="74" s="1"/>
  <c r="D73" i="74" s="1"/>
  <c r="M32" i="74"/>
  <c r="M45" i="74"/>
  <c r="L33" i="74"/>
  <c r="M40" i="74"/>
  <c r="L43" i="74"/>
  <c r="H72" i="74" s="1"/>
  <c r="H74" i="74" s="1"/>
  <c r="J73" i="74" s="1"/>
  <c r="M36" i="74"/>
  <c r="L32" i="74"/>
  <c r="I31" i="74" s="1"/>
  <c r="E65" i="74"/>
  <c r="L34" i="74"/>
  <c r="I34" i="74" s="1"/>
  <c r="M37" i="74"/>
  <c r="L39" i="74"/>
  <c r="J63" i="74"/>
  <c r="A94" i="74" s="1"/>
  <c r="H65" i="69"/>
  <c r="M42" i="69"/>
  <c r="M41" i="69"/>
  <c r="E65" i="69"/>
  <c r="L44" i="69"/>
  <c r="L40" i="69"/>
  <c r="H60" i="69" s="1"/>
  <c r="L31" i="69"/>
  <c r="M44" i="69"/>
  <c r="J63" i="69"/>
  <c r="A94" i="69" s="1"/>
  <c r="H65" i="65"/>
  <c r="L37" i="65"/>
  <c r="E37" i="65" s="1"/>
  <c r="E65" i="65"/>
  <c r="L38" i="65"/>
  <c r="A60" i="65" s="1"/>
  <c r="L44" i="65"/>
  <c r="M35" i="65"/>
  <c r="L45" i="65"/>
  <c r="M24" i="65"/>
  <c r="L30" i="65"/>
  <c r="M43" i="65"/>
  <c r="J63" i="65"/>
  <c r="A94" i="65" s="1"/>
  <c r="L41" i="65"/>
  <c r="A72" i="65" s="1"/>
  <c r="A74" i="65" s="1"/>
  <c r="D73" i="65" s="1"/>
  <c r="J65" i="103"/>
  <c r="A98" i="103"/>
  <c r="E36" i="91"/>
  <c r="F42" i="91" s="1"/>
  <c r="E36" i="87"/>
  <c r="F42" i="87" s="1"/>
  <c r="E36" i="83"/>
  <c r="F42" i="83" s="1"/>
  <c r="E36" i="79"/>
  <c r="F42" i="79" s="1"/>
  <c r="E36" i="75"/>
  <c r="F42" i="75" s="1"/>
  <c r="E36" i="70"/>
  <c r="F42" i="70" s="1"/>
  <c r="E63" i="89"/>
  <c r="G63" i="89" s="1"/>
  <c r="A94" i="89" s="1"/>
  <c r="E70" i="89"/>
  <c r="E70" i="85"/>
  <c r="E63" i="85"/>
  <c r="G63" i="85" s="1"/>
  <c r="E70" i="81"/>
  <c r="E63" i="81"/>
  <c r="G63" i="81" s="1"/>
  <c r="A94" i="81" s="1"/>
  <c r="E70" i="77"/>
  <c r="E63" i="77"/>
  <c r="G63" i="77" s="1"/>
  <c r="A94" i="77" s="1"/>
  <c r="E70" i="73"/>
  <c r="E63" i="73"/>
  <c r="G63" i="73" s="1"/>
  <c r="A94" i="73" s="1"/>
  <c r="E70" i="68"/>
  <c r="E63" i="68"/>
  <c r="G63" i="68" s="1"/>
  <c r="H58" i="88"/>
  <c r="H58" i="84"/>
  <c r="H58" i="80"/>
  <c r="H58" i="76"/>
  <c r="H58" i="67"/>
  <c r="H58" i="63"/>
  <c r="A58" i="90"/>
  <c r="E58" i="90"/>
  <c r="J59" i="90" s="1"/>
  <c r="H58" i="86"/>
  <c r="E58" i="86"/>
  <c r="J59" i="86" s="1"/>
  <c r="H58" i="82"/>
  <c r="E58" i="82"/>
  <c r="E58" i="78"/>
  <c r="H58" i="74"/>
  <c r="E58" i="74"/>
  <c r="E58" i="69"/>
  <c r="J59" i="69" s="1"/>
  <c r="E58" i="65"/>
  <c r="J59" i="65" s="1"/>
  <c r="A58" i="66"/>
  <c r="A29" i="92"/>
  <c r="B29" i="92"/>
  <c r="A58" i="92"/>
  <c r="B29" i="88"/>
  <c r="A58" i="84"/>
  <c r="A29" i="84"/>
  <c r="B29" i="84"/>
  <c r="A29" i="80"/>
  <c r="B29" i="80"/>
  <c r="A58" i="80"/>
  <c r="A58" i="76"/>
  <c r="A29" i="76"/>
  <c r="B29" i="76"/>
  <c r="A58" i="71"/>
  <c r="A29" i="71"/>
  <c r="B29" i="71"/>
  <c r="B29" i="67"/>
  <c r="A29" i="67"/>
  <c r="A29" i="63"/>
  <c r="B29" i="63"/>
  <c r="A94" i="85"/>
  <c r="A94" i="68"/>
  <c r="I36" i="82"/>
  <c r="I36" i="65"/>
  <c r="T46" i="92"/>
  <c r="U42" i="92"/>
  <c r="T38" i="92"/>
  <c r="U34" i="92"/>
  <c r="U30" i="92"/>
  <c r="Q45" i="92"/>
  <c r="T41" i="92"/>
  <c r="Q37" i="92"/>
  <c r="Q33" i="92"/>
  <c r="U26" i="92"/>
  <c r="R40" i="92"/>
  <c r="Q32" i="92"/>
  <c r="R36" i="92"/>
  <c r="Q39" i="92"/>
  <c r="T31" i="92"/>
  <c r="T44" i="92"/>
  <c r="Q23" i="92"/>
  <c r="L23" i="92" s="1"/>
  <c r="Q43" i="92"/>
  <c r="R35" i="92"/>
  <c r="R33" i="92"/>
  <c r="R37" i="92"/>
  <c r="U41" i="92"/>
  <c r="U44" i="92"/>
  <c r="U24" i="92"/>
  <c r="R34" i="92"/>
  <c r="U36" i="92"/>
  <c r="Q41" i="92"/>
  <c r="L41" i="92" s="1"/>
  <c r="A72" i="92" s="1"/>
  <c r="A74" i="92" s="1"/>
  <c r="D73" i="92" s="1"/>
  <c r="Q44" i="92"/>
  <c r="L44" i="92" s="1"/>
  <c r="R31" i="92"/>
  <c r="Q35" i="92"/>
  <c r="R38" i="92"/>
  <c r="R44" i="92"/>
  <c r="Q30" i="92"/>
  <c r="L30" i="92" s="1"/>
  <c r="Q34" i="92"/>
  <c r="U38" i="92"/>
  <c r="Q42" i="92"/>
  <c r="R45" i="92"/>
  <c r="T32" i="92"/>
  <c r="T39" i="92"/>
  <c r="R42" i="92"/>
  <c r="M42" i="92" s="1"/>
  <c r="U32" i="92"/>
  <c r="Q36" i="92"/>
  <c r="U39" i="92"/>
  <c r="T42" i="92"/>
  <c r="U31" i="92"/>
  <c r="R39" i="92"/>
  <c r="U46" i="92"/>
  <c r="T37" i="92"/>
  <c r="R26" i="92"/>
  <c r="M26" i="92" s="1"/>
  <c r="R32" i="92"/>
  <c r="T40" i="92"/>
  <c r="T33" i="92"/>
  <c r="Q38" i="92"/>
  <c r="L38" i="92" s="1"/>
  <c r="T43" i="92"/>
  <c r="T30" i="92"/>
  <c r="U37" i="92"/>
  <c r="U43" i="92"/>
  <c r="M43" i="92" s="1"/>
  <c r="R24" i="92"/>
  <c r="M24" i="92" s="1"/>
  <c r="Q46" i="92"/>
  <c r="R41" i="92"/>
  <c r="M41" i="92" s="1"/>
  <c r="T35" i="92"/>
  <c r="R30" i="92"/>
  <c r="U33" i="92"/>
  <c r="U45" i="92"/>
  <c r="T36" i="92"/>
  <c r="Q31" i="92"/>
  <c r="U40" i="92"/>
  <c r="T34" i="92"/>
  <c r="R46" i="92"/>
  <c r="M46" i="92" s="1"/>
  <c r="T23" i="92"/>
  <c r="Q40" i="92"/>
  <c r="L40" i="92" s="1"/>
  <c r="R43" i="92"/>
  <c r="U35" i="92"/>
  <c r="M35" i="92" s="1"/>
  <c r="T45" i="92"/>
  <c r="Q45" i="88"/>
  <c r="Q43" i="88"/>
  <c r="T41" i="88"/>
  <c r="Q39" i="88"/>
  <c r="Q37" i="88"/>
  <c r="R35" i="88"/>
  <c r="Q33" i="88"/>
  <c r="T31" i="88"/>
  <c r="R24" i="88"/>
  <c r="U46" i="88"/>
  <c r="U44" i="88"/>
  <c r="U42" i="88"/>
  <c r="T40" i="88"/>
  <c r="U38" i="88"/>
  <c r="T36" i="88"/>
  <c r="U34" i="88"/>
  <c r="R32" i="88"/>
  <c r="U30" i="88"/>
  <c r="T23" i="88"/>
  <c r="T46" i="88"/>
  <c r="Q42" i="88"/>
  <c r="T38" i="88"/>
  <c r="Q34" i="88"/>
  <c r="Q30" i="88"/>
  <c r="R36" i="88"/>
  <c r="R45" i="88"/>
  <c r="U41" i="88"/>
  <c r="R37" i="88"/>
  <c r="R33" i="88"/>
  <c r="U26" i="88"/>
  <c r="T44" i="88"/>
  <c r="R40" i="88"/>
  <c r="Q32" i="88"/>
  <c r="Q23" i="88"/>
  <c r="L23" i="88" s="1"/>
  <c r="T35" i="88"/>
  <c r="U31" i="88"/>
  <c r="R43" i="88"/>
  <c r="R39" i="88"/>
  <c r="U24" i="88"/>
  <c r="M24" i="88" s="1"/>
  <c r="R34" i="88"/>
  <c r="M34" i="88" s="1"/>
  <c r="U36" i="88"/>
  <c r="Q41" i="88"/>
  <c r="Q44" i="88"/>
  <c r="L44" i="88" s="1"/>
  <c r="R26" i="88"/>
  <c r="M26" i="88" s="1"/>
  <c r="U39" i="88"/>
  <c r="T42" i="88"/>
  <c r="T32" i="88"/>
  <c r="L32" i="88" s="1"/>
  <c r="I31" i="88" s="1"/>
  <c r="T39" i="88"/>
  <c r="R42" i="88"/>
  <c r="U32" i="88"/>
  <c r="T34" i="88"/>
  <c r="L34" i="88" s="1"/>
  <c r="I34" i="88" s="1"/>
  <c r="U37" i="88"/>
  <c r="Q40" i="88"/>
  <c r="L40" i="88" s="1"/>
  <c r="U45" i="88"/>
  <c r="T37" i="88"/>
  <c r="L37" i="88" s="1"/>
  <c r="E37" i="88" s="1"/>
  <c r="R38" i="88"/>
  <c r="M38" i="88" s="1"/>
  <c r="U43" i="88"/>
  <c r="T33" i="88"/>
  <c r="Q38" i="88"/>
  <c r="L38" i="88" s="1"/>
  <c r="A60" i="88" s="1"/>
  <c r="T43" i="88"/>
  <c r="U33" i="88"/>
  <c r="R44" i="88"/>
  <c r="Q31" i="88"/>
  <c r="L31" i="88" s="1"/>
  <c r="U40" i="88"/>
  <c r="R31" i="88"/>
  <c r="M31" i="88" s="1"/>
  <c r="U35" i="88"/>
  <c r="T45" i="88"/>
  <c r="Q35" i="88"/>
  <c r="R46" i="88"/>
  <c r="M46" i="88" s="1"/>
  <c r="Q46" i="88"/>
  <c r="L46" i="88" s="1"/>
  <c r="Q36" i="88"/>
  <c r="L36" i="88" s="1"/>
  <c r="I37" i="88" s="1"/>
  <c r="R41" i="88"/>
  <c r="T30" i="88"/>
  <c r="R30" i="88"/>
  <c r="Q43" i="84"/>
  <c r="Q39" i="84"/>
  <c r="R35" i="84"/>
  <c r="T31" i="84"/>
  <c r="T46" i="84"/>
  <c r="U42" i="84"/>
  <c r="T38" i="84"/>
  <c r="U34" i="84"/>
  <c r="U30" i="84"/>
  <c r="T41" i="84"/>
  <c r="Q33" i="84"/>
  <c r="Q45" i="84"/>
  <c r="U26" i="84"/>
  <c r="R40" i="84"/>
  <c r="Q32" i="84"/>
  <c r="Q37" i="84"/>
  <c r="R36" i="84"/>
  <c r="T44" i="84"/>
  <c r="Q23" i="84"/>
  <c r="L23" i="84" s="1"/>
  <c r="R33" i="84"/>
  <c r="R37" i="84"/>
  <c r="U41" i="84"/>
  <c r="U44" i="84"/>
  <c r="U24" i="84"/>
  <c r="Q31" i="84"/>
  <c r="T33" i="84"/>
  <c r="Q38" i="84"/>
  <c r="L38" i="84" s="1"/>
  <c r="U40" i="84"/>
  <c r="M40" i="84" s="1"/>
  <c r="T43" i="84"/>
  <c r="Q46" i="84"/>
  <c r="L46" i="84" s="1"/>
  <c r="T30" i="84"/>
  <c r="Q36" i="84"/>
  <c r="Q40" i="84"/>
  <c r="R44" i="84"/>
  <c r="Q30" i="84"/>
  <c r="L30" i="84" s="1"/>
  <c r="Q34" i="84"/>
  <c r="L34" i="84" s="1"/>
  <c r="U38" i="84"/>
  <c r="Q42" i="84"/>
  <c r="L42" i="84" s="1"/>
  <c r="E72" i="84" s="1"/>
  <c r="R45" i="84"/>
  <c r="R34" i="84"/>
  <c r="M34" i="84" s="1"/>
  <c r="U36" i="84"/>
  <c r="Q41" i="84"/>
  <c r="L41" i="84" s="1"/>
  <c r="A72" i="84" s="1"/>
  <c r="A74" i="84" s="1"/>
  <c r="D73" i="84" s="1"/>
  <c r="J66" i="84" s="1"/>
  <c r="D74" i="84" s="1"/>
  <c r="J72" i="84" s="1"/>
  <c r="J65" i="84" s="1"/>
  <c r="Q44" i="84"/>
  <c r="R31" i="84"/>
  <c r="U33" i="84"/>
  <c r="U37" i="84"/>
  <c r="R41" i="84"/>
  <c r="U45" i="84"/>
  <c r="T23" i="84"/>
  <c r="T35" i="84"/>
  <c r="R43" i="84"/>
  <c r="T39" i="84"/>
  <c r="L39" i="84" s="1"/>
  <c r="E60" i="84" s="1"/>
  <c r="R38" i="84"/>
  <c r="M38" i="84" s="1"/>
  <c r="R46" i="84"/>
  <c r="R24" i="84"/>
  <c r="T36" i="84"/>
  <c r="R30" i="84"/>
  <c r="U35" i="84"/>
  <c r="T45" i="84"/>
  <c r="U32" i="84"/>
  <c r="M32" i="84" s="1"/>
  <c r="U39" i="84"/>
  <c r="R32" i="84"/>
  <c r="T37" i="84"/>
  <c r="R26" i="84"/>
  <c r="U43" i="84"/>
  <c r="R39" i="84"/>
  <c r="M39" i="84" s="1"/>
  <c r="T32" i="84"/>
  <c r="R42" i="84"/>
  <c r="M42" i="84" s="1"/>
  <c r="T34" i="84"/>
  <c r="T40" i="84"/>
  <c r="Q35" i="84"/>
  <c r="U31" i="84"/>
  <c r="T42" i="84"/>
  <c r="U46" i="84"/>
  <c r="T44" i="80"/>
  <c r="R40" i="80"/>
  <c r="Q37" i="80"/>
  <c r="R35" i="80"/>
  <c r="Q33" i="80"/>
  <c r="T31" i="80"/>
  <c r="T23" i="80"/>
  <c r="Q43" i="80"/>
  <c r="Q39" i="80"/>
  <c r="T36" i="80"/>
  <c r="U34" i="80"/>
  <c r="R32" i="80"/>
  <c r="U30" i="80"/>
  <c r="U26" i="80"/>
  <c r="Q23" i="80"/>
  <c r="L23" i="80" s="1"/>
  <c r="U42" i="80"/>
  <c r="R36" i="80"/>
  <c r="Q32" i="80"/>
  <c r="R24" i="80"/>
  <c r="T46" i="80"/>
  <c r="Q34" i="80"/>
  <c r="Q45" i="80"/>
  <c r="R37" i="80"/>
  <c r="T41" i="80"/>
  <c r="T35" i="80"/>
  <c r="U31" i="80"/>
  <c r="T38" i="80"/>
  <c r="Q30" i="80"/>
  <c r="R33" i="80"/>
  <c r="U38" i="80"/>
  <c r="Q42" i="80"/>
  <c r="U46" i="80"/>
  <c r="R30" i="80"/>
  <c r="M30" i="80" s="1"/>
  <c r="R34" i="80"/>
  <c r="M34" i="80" s="1"/>
  <c r="Q38" i="80"/>
  <c r="L38" i="80" s="1"/>
  <c r="T43" i="80"/>
  <c r="R26" i="80"/>
  <c r="U33" i="80"/>
  <c r="U37" i="80"/>
  <c r="R41" i="80"/>
  <c r="M41" i="80" s="1"/>
  <c r="U45" i="80"/>
  <c r="R39" i="80"/>
  <c r="M39" i="80" s="1"/>
  <c r="R43" i="80"/>
  <c r="Q31" i="80"/>
  <c r="U35" i="80"/>
  <c r="T39" i="80"/>
  <c r="L39" i="80" s="1"/>
  <c r="E60" i="80" s="1"/>
  <c r="Q44" i="80"/>
  <c r="T30" i="80"/>
  <c r="T34" i="80"/>
  <c r="R38" i="80"/>
  <c r="M38" i="80" s="1"/>
  <c r="T42" i="80"/>
  <c r="R46" i="80"/>
  <c r="M46" i="80" s="1"/>
  <c r="T40" i="80"/>
  <c r="U24" i="80"/>
  <c r="M24" i="80" s="1"/>
  <c r="U36" i="80"/>
  <c r="T45" i="80"/>
  <c r="Q35" i="80"/>
  <c r="L35" i="80" s="1"/>
  <c r="U43" i="80"/>
  <c r="U41" i="80"/>
  <c r="Q41" i="80"/>
  <c r="L41" i="80" s="1"/>
  <c r="A72" i="80" s="1"/>
  <c r="A74" i="80" s="1"/>
  <c r="D73" i="80" s="1"/>
  <c r="T37" i="80"/>
  <c r="Q46" i="80"/>
  <c r="L46" i="80" s="1"/>
  <c r="Q36" i="80"/>
  <c r="R44" i="80"/>
  <c r="M44" i="80" s="1"/>
  <c r="T33" i="80"/>
  <c r="U32" i="80"/>
  <c r="M32" i="80" s="1"/>
  <c r="U44" i="80"/>
  <c r="U40" i="80"/>
  <c r="U39" i="80"/>
  <c r="R45" i="80"/>
  <c r="M45" i="80" s="1"/>
  <c r="R42" i="80"/>
  <c r="Q40" i="80"/>
  <c r="L40" i="80" s="1"/>
  <c r="R31" i="80"/>
  <c r="T32" i="80"/>
  <c r="T46" i="76"/>
  <c r="T44" i="76"/>
  <c r="Q42" i="76"/>
  <c r="R40" i="76"/>
  <c r="T38" i="76"/>
  <c r="R36" i="76"/>
  <c r="Q34" i="76"/>
  <c r="Q32" i="76"/>
  <c r="Q30" i="76"/>
  <c r="T23" i="76"/>
  <c r="R45" i="76"/>
  <c r="R43" i="76"/>
  <c r="U41" i="76"/>
  <c r="R39" i="76"/>
  <c r="R37" i="76"/>
  <c r="T35" i="76"/>
  <c r="R33" i="76"/>
  <c r="U31" i="76"/>
  <c r="Q23" i="76"/>
  <c r="L23" i="76" s="1"/>
  <c r="Q43" i="76"/>
  <c r="Q39" i="76"/>
  <c r="R35" i="76"/>
  <c r="T31" i="76"/>
  <c r="T41" i="76"/>
  <c r="Q33" i="76"/>
  <c r="U44" i="76"/>
  <c r="T40" i="76"/>
  <c r="R32" i="76"/>
  <c r="U46" i="76"/>
  <c r="U42" i="76"/>
  <c r="U38" i="76"/>
  <c r="U34" i="76"/>
  <c r="U30" i="76"/>
  <c r="Q45" i="76"/>
  <c r="Q37" i="76"/>
  <c r="U26" i="76"/>
  <c r="T36" i="76"/>
  <c r="R24" i="76"/>
  <c r="U24" i="76"/>
  <c r="R34" i="76"/>
  <c r="M34" i="76" s="1"/>
  <c r="U36" i="76"/>
  <c r="Q41" i="76"/>
  <c r="Q44" i="76"/>
  <c r="R31" i="76"/>
  <c r="M31" i="76" s="1"/>
  <c r="U33" i="76"/>
  <c r="Q36" i="76"/>
  <c r="L36" i="76" s="1"/>
  <c r="R44" i="76"/>
  <c r="T32" i="76"/>
  <c r="L32" i="76" s="1"/>
  <c r="I31" i="76" s="1"/>
  <c r="T39" i="76"/>
  <c r="R42" i="76"/>
  <c r="M42" i="76" s="1"/>
  <c r="R26" i="76"/>
  <c r="U39" i="76"/>
  <c r="M39" i="76" s="1"/>
  <c r="T42" i="76"/>
  <c r="T37" i="76"/>
  <c r="T34" i="76"/>
  <c r="Q40" i="76"/>
  <c r="L40" i="76" s="1"/>
  <c r="H60" i="76" s="1"/>
  <c r="U45" i="76"/>
  <c r="T33" i="76"/>
  <c r="Q38" i="76"/>
  <c r="L38" i="76" s="1"/>
  <c r="T43" i="76"/>
  <c r="L43" i="76" s="1"/>
  <c r="H72" i="76" s="1"/>
  <c r="H74" i="76" s="1"/>
  <c r="J73" i="76" s="1"/>
  <c r="T30" i="76"/>
  <c r="Q35" i="76"/>
  <c r="R41" i="76"/>
  <c r="M41" i="76" s="1"/>
  <c r="R46" i="76"/>
  <c r="M46" i="76" s="1"/>
  <c r="Q31" i="76"/>
  <c r="L31" i="76" s="1"/>
  <c r="U40" i="76"/>
  <c r="U43" i="76"/>
  <c r="U35" i="76"/>
  <c r="T45" i="76"/>
  <c r="Q46" i="76"/>
  <c r="R38" i="76"/>
  <c r="M38" i="76" s="1"/>
  <c r="U37" i="76"/>
  <c r="M37" i="76" s="1"/>
  <c r="R30" i="76"/>
  <c r="M30" i="76" s="1"/>
  <c r="U32" i="76"/>
  <c r="U46" i="71"/>
  <c r="U44" i="71"/>
  <c r="U42" i="71"/>
  <c r="T40" i="71"/>
  <c r="U38" i="71"/>
  <c r="T36" i="71"/>
  <c r="U34" i="71"/>
  <c r="R32" i="71"/>
  <c r="U30" i="71"/>
  <c r="T44" i="71"/>
  <c r="Q42" i="71"/>
  <c r="R40" i="71"/>
  <c r="T38" i="71"/>
  <c r="R36" i="71"/>
  <c r="Q34" i="71"/>
  <c r="Q32" i="71"/>
  <c r="Q30" i="71"/>
  <c r="R24" i="71"/>
  <c r="Q45" i="71"/>
  <c r="T41" i="71"/>
  <c r="Q37" i="71"/>
  <c r="Q33" i="71"/>
  <c r="U26" i="71"/>
  <c r="R43" i="71"/>
  <c r="R39" i="71"/>
  <c r="T35" i="71"/>
  <c r="U31" i="71"/>
  <c r="T23" i="71"/>
  <c r="U41" i="71"/>
  <c r="R33" i="71"/>
  <c r="R45" i="71"/>
  <c r="R37" i="71"/>
  <c r="R35" i="71"/>
  <c r="Q39" i="71"/>
  <c r="T31" i="71"/>
  <c r="Q43" i="71"/>
  <c r="Q23" i="71"/>
  <c r="L23" i="71" s="1"/>
  <c r="T32" i="71"/>
  <c r="L32" i="71" s="1"/>
  <c r="I31" i="71" s="1"/>
  <c r="U36" i="71"/>
  <c r="M36" i="71" s="1"/>
  <c r="T39" i="71"/>
  <c r="L39" i="71" s="1"/>
  <c r="T43" i="71"/>
  <c r="L43" i="71" s="1"/>
  <c r="H72" i="71" s="1"/>
  <c r="H74" i="71" s="1"/>
  <c r="J73" i="71" s="1"/>
  <c r="R26" i="71"/>
  <c r="U33" i="71"/>
  <c r="M33" i="71" s="1"/>
  <c r="U37" i="71"/>
  <c r="M37" i="71" s="1"/>
  <c r="Q40" i="71"/>
  <c r="R44" i="71"/>
  <c r="M44" i="71" s="1"/>
  <c r="R34" i="71"/>
  <c r="M34" i="71" s="1"/>
  <c r="Q41" i="71"/>
  <c r="R31" i="71"/>
  <c r="M31" i="71" s="1"/>
  <c r="R46" i="71"/>
  <c r="U35" i="71"/>
  <c r="M35" i="71" s="1"/>
  <c r="U39" i="71"/>
  <c r="T33" i="71"/>
  <c r="L33" i="71" s="1"/>
  <c r="E31" i="71" s="1"/>
  <c r="U40" i="71"/>
  <c r="M40" i="71" s="1"/>
  <c r="Q44" i="71"/>
  <c r="T30" i="71"/>
  <c r="L30" i="71" s="1"/>
  <c r="T34" i="71"/>
  <c r="L34" i="71" s="1"/>
  <c r="I34" i="71" s="1"/>
  <c r="R38" i="71"/>
  <c r="M38" i="71" s="1"/>
  <c r="R41" i="71"/>
  <c r="U45" i="71"/>
  <c r="M45" i="71" s="1"/>
  <c r="R30" i="71"/>
  <c r="T37" i="71"/>
  <c r="L37" i="71" s="1"/>
  <c r="E37" i="71" s="1"/>
  <c r="T45" i="71"/>
  <c r="L45" i="71" s="1"/>
  <c r="Q35" i="71"/>
  <c r="T42" i="71"/>
  <c r="L42" i="71" s="1"/>
  <c r="E72" i="71" s="1"/>
  <c r="T46" i="71"/>
  <c r="Q31" i="71"/>
  <c r="R42" i="71"/>
  <c r="U32" i="71"/>
  <c r="M32" i="71" s="1"/>
  <c r="U43" i="71"/>
  <c r="M43" i="71" s="1"/>
  <c r="U24" i="71"/>
  <c r="M24" i="71" s="1"/>
  <c r="Q38" i="71"/>
  <c r="L38" i="71" s="1"/>
  <c r="Q46" i="71"/>
  <c r="Q36" i="71"/>
  <c r="L36" i="71" s="1"/>
  <c r="I37" i="71" s="1"/>
  <c r="R46" i="67"/>
  <c r="U44" i="67"/>
  <c r="R43" i="67"/>
  <c r="Q42" i="67"/>
  <c r="T40" i="67"/>
  <c r="R39" i="67"/>
  <c r="R38" i="67"/>
  <c r="T36" i="67"/>
  <c r="L36" i="67" s="1"/>
  <c r="I37" i="67" s="1"/>
  <c r="R35" i="67"/>
  <c r="Q34" i="67"/>
  <c r="U32" i="67"/>
  <c r="T31" i="67"/>
  <c r="L31" i="67" s="1"/>
  <c r="Q30" i="67"/>
  <c r="T23" i="67"/>
  <c r="U45" i="67"/>
  <c r="T44" i="67"/>
  <c r="Q43" i="67"/>
  <c r="U41" i="67"/>
  <c r="R40" i="67"/>
  <c r="Q39" i="67"/>
  <c r="U37" i="67"/>
  <c r="R36" i="67"/>
  <c r="Q35" i="67"/>
  <c r="U33" i="67"/>
  <c r="M33" i="67" s="1"/>
  <c r="R32" i="67"/>
  <c r="R31" i="67"/>
  <c r="U26" i="67"/>
  <c r="Q23" i="67"/>
  <c r="L23" i="67" s="1"/>
  <c r="T46" i="67"/>
  <c r="U43" i="67"/>
  <c r="R41" i="67"/>
  <c r="T38" i="67"/>
  <c r="L38" i="67" s="1"/>
  <c r="A60" i="67" s="1"/>
  <c r="T35" i="67"/>
  <c r="Q33" i="67"/>
  <c r="T30" i="67"/>
  <c r="R45" i="67"/>
  <c r="U42" i="67"/>
  <c r="Q40" i="67"/>
  <c r="R37" i="67"/>
  <c r="U34" i="67"/>
  <c r="M34" i="67" s="1"/>
  <c r="Q32" i="67"/>
  <c r="R26" i="67"/>
  <c r="U46" i="67"/>
  <c r="T41" i="67"/>
  <c r="L41" i="67" s="1"/>
  <c r="A72" i="67" s="1"/>
  <c r="A74" i="67" s="1"/>
  <c r="D73" i="67" s="1"/>
  <c r="Q36" i="67"/>
  <c r="U30" i="67"/>
  <c r="Q46" i="67"/>
  <c r="R44" i="67"/>
  <c r="U38" i="67"/>
  <c r="R33" i="67"/>
  <c r="Q37" i="67"/>
  <c r="T34" i="67"/>
  <c r="L34" i="67" s="1"/>
  <c r="I34" i="67" s="1"/>
  <c r="U39" i="67"/>
  <c r="Q45" i="67"/>
  <c r="R24" i="67"/>
  <c r="T42" i="67"/>
  <c r="U31" i="67"/>
  <c r="U24" i="67"/>
  <c r="M24" i="67" s="1"/>
  <c r="Q31" i="67"/>
  <c r="U35" i="67"/>
  <c r="M35" i="67" s="1"/>
  <c r="T39" i="67"/>
  <c r="L39" i="67" s="1"/>
  <c r="T43" i="67"/>
  <c r="L43" i="67" s="1"/>
  <c r="H72" i="67" s="1"/>
  <c r="H74" i="67" s="1"/>
  <c r="J73" i="67" s="1"/>
  <c r="T33" i="67"/>
  <c r="L33" i="67" s="1"/>
  <c r="Q41" i="67"/>
  <c r="R30" i="67"/>
  <c r="R42" i="67"/>
  <c r="T32" i="67"/>
  <c r="L32" i="67" s="1"/>
  <c r="U36" i="67"/>
  <c r="M36" i="67" s="1"/>
  <c r="U40" i="67"/>
  <c r="M40" i="67" s="1"/>
  <c r="Q44" i="67"/>
  <c r="T37" i="67"/>
  <c r="L37" i="67" s="1"/>
  <c r="T45" i="67"/>
  <c r="L45" i="67" s="1"/>
  <c r="Q38" i="67"/>
  <c r="R34" i="67"/>
  <c r="Q45" i="63"/>
  <c r="T41" i="63"/>
  <c r="Q37" i="63"/>
  <c r="Q33" i="63"/>
  <c r="U26" i="63"/>
  <c r="T44" i="63"/>
  <c r="R40" i="63"/>
  <c r="R36" i="63"/>
  <c r="Q32" i="63"/>
  <c r="U42" i="63"/>
  <c r="U34" i="63"/>
  <c r="Q39" i="63"/>
  <c r="Q43" i="63"/>
  <c r="T31" i="63"/>
  <c r="Q23" i="63"/>
  <c r="L23" i="63" s="1"/>
  <c r="T46" i="63"/>
  <c r="T38" i="63"/>
  <c r="U30" i="63"/>
  <c r="R35" i="63"/>
  <c r="Q30" i="63"/>
  <c r="Q34" i="63"/>
  <c r="U38" i="63"/>
  <c r="Q42" i="63"/>
  <c r="U46" i="63"/>
  <c r="R30" i="63"/>
  <c r="R34" i="63"/>
  <c r="M34" i="63" s="1"/>
  <c r="Q38" i="63"/>
  <c r="L38" i="63" s="1"/>
  <c r="R42" i="63"/>
  <c r="Q46" i="63"/>
  <c r="R31" i="63"/>
  <c r="M31" i="63" s="1"/>
  <c r="T34" i="63"/>
  <c r="R38" i="63"/>
  <c r="T42" i="63"/>
  <c r="R46" i="63"/>
  <c r="M46" i="63" s="1"/>
  <c r="R32" i="63"/>
  <c r="T40" i="63"/>
  <c r="U24" i="63"/>
  <c r="M24" i="63" s="1"/>
  <c r="U40" i="63"/>
  <c r="M40" i="63" s="1"/>
  <c r="R26" i="63"/>
  <c r="M26" i="63" s="1"/>
  <c r="Q36" i="63"/>
  <c r="R33" i="63"/>
  <c r="R45" i="63"/>
  <c r="T33" i="63"/>
  <c r="L33" i="63" s="1"/>
  <c r="T45" i="63"/>
  <c r="L45" i="63" s="1"/>
  <c r="U37" i="63"/>
  <c r="M37" i="63" s="1"/>
  <c r="U45" i="63"/>
  <c r="T23" i="63"/>
  <c r="U31" i="63"/>
  <c r="T35" i="63"/>
  <c r="R39" i="63"/>
  <c r="R43" i="63"/>
  <c r="Q31" i="63"/>
  <c r="U35" i="63"/>
  <c r="M35" i="63" s="1"/>
  <c r="T39" i="63"/>
  <c r="L39" i="63" s="1"/>
  <c r="T43" i="63"/>
  <c r="L43" i="63" s="1"/>
  <c r="H72" i="63" s="1"/>
  <c r="H74" i="63" s="1"/>
  <c r="J73" i="63" s="1"/>
  <c r="U32" i="63"/>
  <c r="Q35" i="63"/>
  <c r="L35" i="63" s="1"/>
  <c r="E34" i="63" s="1"/>
  <c r="U39" i="63"/>
  <c r="M39" i="63" s="1"/>
  <c r="E60" i="63" s="1"/>
  <c r="U43" i="63"/>
  <c r="M43" i="63" s="1"/>
  <c r="R24" i="63"/>
  <c r="T36" i="63"/>
  <c r="L36" i="63" s="1"/>
  <c r="U44" i="63"/>
  <c r="M44" i="63" s="1"/>
  <c r="T32" i="63"/>
  <c r="L32" i="63" s="1"/>
  <c r="U36" i="63"/>
  <c r="M36" i="63" s="1"/>
  <c r="Q44" i="63"/>
  <c r="U33" i="63"/>
  <c r="Q40" i="63"/>
  <c r="R44" i="63"/>
  <c r="U41" i="63"/>
  <c r="T37" i="63"/>
  <c r="L37" i="63" s="1"/>
  <c r="E37" i="63" s="1"/>
  <c r="T30" i="63"/>
  <c r="L30" i="63" s="1"/>
  <c r="R41" i="63"/>
  <c r="R37" i="63"/>
  <c r="Q41" i="63"/>
  <c r="L41" i="63" s="1"/>
  <c r="A72" i="63" s="1"/>
  <c r="A74" i="63" s="1"/>
  <c r="D73" i="63" s="1"/>
  <c r="H65" i="89"/>
  <c r="M35" i="89"/>
  <c r="L37" i="89"/>
  <c r="E37" i="89" s="1"/>
  <c r="L45" i="89"/>
  <c r="L34" i="89"/>
  <c r="I34" i="89" s="1"/>
  <c r="M37" i="89"/>
  <c r="L33" i="89"/>
  <c r="M40" i="89"/>
  <c r="L43" i="89"/>
  <c r="H72" i="89" s="1"/>
  <c r="H74" i="89" s="1"/>
  <c r="J73" i="89" s="1"/>
  <c r="J68" i="89" s="1"/>
  <c r="J74" i="89" s="1"/>
  <c r="M30" i="89"/>
  <c r="M43" i="89"/>
  <c r="L32" i="89"/>
  <c r="E65" i="89"/>
  <c r="L42" i="89"/>
  <c r="E72" i="89" s="1"/>
  <c r="E74" i="89" s="1"/>
  <c r="G73" i="89" s="1"/>
  <c r="L39" i="89"/>
  <c r="E60" i="89" s="1"/>
  <c r="L46" i="89"/>
  <c r="M39" i="89"/>
  <c r="M33" i="89"/>
  <c r="L38" i="89"/>
  <c r="J63" i="89"/>
  <c r="H65" i="85"/>
  <c r="L32" i="85"/>
  <c r="I31" i="85" s="1"/>
  <c r="E65" i="85"/>
  <c r="M33" i="85"/>
  <c r="M35" i="85"/>
  <c r="L37" i="85"/>
  <c r="L38" i="85"/>
  <c r="M39" i="85"/>
  <c r="L42" i="85"/>
  <c r="E72" i="85" s="1"/>
  <c r="E74" i="85" s="1"/>
  <c r="G73" i="85" s="1"/>
  <c r="M40" i="85"/>
  <c r="M32" i="85"/>
  <c r="M37" i="85"/>
  <c r="M36" i="85"/>
  <c r="M43" i="85"/>
  <c r="L30" i="85"/>
  <c r="L33" i="85"/>
  <c r="E31" i="85" s="1"/>
  <c r="L43" i="85"/>
  <c r="H72" i="85" s="1"/>
  <c r="H74" i="85" s="1"/>
  <c r="J73" i="85" s="1"/>
  <c r="L34" i="85"/>
  <c r="M45" i="85"/>
  <c r="J63" i="85"/>
  <c r="H65" i="81"/>
  <c r="L33" i="81"/>
  <c r="M40" i="81"/>
  <c r="L43" i="81"/>
  <c r="H72" i="81" s="1"/>
  <c r="H74" i="81" s="1"/>
  <c r="J73" i="81" s="1"/>
  <c r="M30" i="81"/>
  <c r="M36" i="81"/>
  <c r="L38" i="81"/>
  <c r="M39" i="81"/>
  <c r="L42" i="81"/>
  <c r="E72" i="81" s="1"/>
  <c r="E74" i="81" s="1"/>
  <c r="G73" i="81" s="1"/>
  <c r="L39" i="81"/>
  <c r="E60" i="81" s="1"/>
  <c r="L34" i="81"/>
  <c r="M45" i="81"/>
  <c r="L45" i="81"/>
  <c r="L30" i="81"/>
  <c r="L37" i="81"/>
  <c r="M24" i="81"/>
  <c r="L32" i="81"/>
  <c r="I31" i="81" s="1"/>
  <c r="M32" i="81"/>
  <c r="M43" i="81"/>
  <c r="E65" i="81"/>
  <c r="M37" i="81"/>
  <c r="J63" i="81"/>
  <c r="M45" i="77"/>
  <c r="E65" i="77"/>
  <c r="L33" i="77"/>
  <c r="L40" i="77"/>
  <c r="M46" i="77"/>
  <c r="M39" i="77"/>
  <c r="L45" i="77"/>
  <c r="M37" i="77"/>
  <c r="L34" i="77"/>
  <c r="I34" i="77" s="1"/>
  <c r="H65" i="77"/>
  <c r="M40" i="77"/>
  <c r="J63" i="77"/>
  <c r="H65" i="73"/>
  <c r="M35" i="73"/>
  <c r="L37" i="73"/>
  <c r="E37" i="73" s="1"/>
  <c r="L45" i="73"/>
  <c r="L38" i="73"/>
  <c r="A60" i="73" s="1"/>
  <c r="M33" i="73"/>
  <c r="M24" i="73"/>
  <c r="L33" i="73"/>
  <c r="M40" i="73"/>
  <c r="L43" i="73"/>
  <c r="H72" i="73" s="1"/>
  <c r="H74" i="73" s="1"/>
  <c r="J73" i="73" s="1"/>
  <c r="L46" i="73"/>
  <c r="M39" i="73"/>
  <c r="M46" i="73"/>
  <c r="M32" i="73"/>
  <c r="M37" i="73"/>
  <c r="M43" i="73"/>
  <c r="L32" i="73"/>
  <c r="E65" i="73"/>
  <c r="L39" i="73"/>
  <c r="L30" i="73"/>
  <c r="L31" i="73"/>
  <c r="J63" i="73"/>
  <c r="H65" i="68"/>
  <c r="E65" i="68"/>
  <c r="L35" i="68"/>
  <c r="E34" i="68" s="1"/>
  <c r="M42" i="68"/>
  <c r="M26" i="68"/>
  <c r="L31" i="68"/>
  <c r="L40" i="68"/>
  <c r="H60" i="68" s="1"/>
  <c r="L44" i="68"/>
  <c r="L41" i="68"/>
  <c r="A72" i="68" s="1"/>
  <c r="A74" i="68" s="1"/>
  <c r="D73" i="68" s="1"/>
  <c r="M30" i="68"/>
  <c r="L34" i="68"/>
  <c r="L36" i="68"/>
  <c r="J63" i="68"/>
  <c r="H65" i="64"/>
  <c r="M36" i="64"/>
  <c r="E65" i="64"/>
  <c r="L34" i="64"/>
  <c r="I34" i="64" s="1"/>
  <c r="M37" i="64"/>
  <c r="L44" i="64"/>
  <c r="L40" i="64"/>
  <c r="H60" i="64" s="1"/>
  <c r="M24" i="64"/>
  <c r="M42" i="64"/>
  <c r="M32" i="64"/>
  <c r="M45" i="64"/>
  <c r="J63" i="64"/>
  <c r="A94" i="64" s="1"/>
  <c r="AR64" i="11"/>
  <c r="E36" i="90"/>
  <c r="F42" i="90" s="1"/>
  <c r="J37" i="90"/>
  <c r="A89" i="90" s="1"/>
  <c r="E36" i="86"/>
  <c r="F42" i="86" s="1"/>
  <c r="J37" i="86"/>
  <c r="A89" i="86" s="1"/>
  <c r="E36" i="78"/>
  <c r="F42" i="78" s="1"/>
  <c r="E36" i="74"/>
  <c r="F42" i="74" s="1"/>
  <c r="J37" i="74"/>
  <c r="A89" i="74" s="1"/>
  <c r="E36" i="69"/>
  <c r="F42" i="69" s="1"/>
  <c r="E70" i="92"/>
  <c r="E63" i="92"/>
  <c r="G63" i="92" s="1"/>
  <c r="E63" i="88"/>
  <c r="G63" i="88" s="1"/>
  <c r="E70" i="88"/>
  <c r="E70" i="84"/>
  <c r="E63" i="84"/>
  <c r="G63" i="84" s="1"/>
  <c r="E70" i="80"/>
  <c r="E63" i="80"/>
  <c r="G63" i="80" s="1"/>
  <c r="A94" i="80" s="1"/>
  <c r="E70" i="76"/>
  <c r="E63" i="76"/>
  <c r="G63" i="76" s="1"/>
  <c r="E70" i="71"/>
  <c r="E63" i="71"/>
  <c r="G63" i="71" s="1"/>
  <c r="A94" i="71" s="1"/>
  <c r="E70" i="67"/>
  <c r="E63" i="67"/>
  <c r="G63" i="67" s="1"/>
  <c r="E70" i="63"/>
  <c r="E63" i="63"/>
  <c r="G63" i="63" s="1"/>
  <c r="A94" i="63" s="1"/>
  <c r="H58" i="91"/>
  <c r="H58" i="87"/>
  <c r="H58" i="83"/>
  <c r="J60" i="83" s="1"/>
  <c r="H58" i="79"/>
  <c r="H58" i="75"/>
  <c r="H58" i="66"/>
  <c r="H58" i="89"/>
  <c r="E58" i="89"/>
  <c r="J59" i="89" s="1"/>
  <c r="H58" i="85"/>
  <c r="E58" i="85"/>
  <c r="H58" i="81"/>
  <c r="J60" i="81" s="1"/>
  <c r="E58" i="81"/>
  <c r="E58" i="77"/>
  <c r="H58" i="73"/>
  <c r="E58" i="73"/>
  <c r="J59" i="73" s="1"/>
  <c r="E58" i="68"/>
  <c r="A58" i="64"/>
  <c r="E58" i="64"/>
  <c r="A58" i="78"/>
  <c r="B29" i="91"/>
  <c r="A29" i="87"/>
  <c r="B29" i="87"/>
  <c r="B29" i="83"/>
  <c r="A29" i="83"/>
  <c r="A58" i="83"/>
  <c r="A29" i="79"/>
  <c r="B29" i="79"/>
  <c r="A58" i="75"/>
  <c r="A29" i="75"/>
  <c r="A29" i="70"/>
  <c r="B29" i="70"/>
  <c r="A58" i="70"/>
  <c r="A29" i="66"/>
  <c r="B29" i="66"/>
  <c r="A94" i="92"/>
  <c r="I36" i="81"/>
  <c r="R45" i="91"/>
  <c r="T41" i="91"/>
  <c r="Q39" i="91"/>
  <c r="U30" i="91"/>
  <c r="Q23" i="91"/>
  <c r="L23" i="91" s="1"/>
  <c r="Q45" i="91"/>
  <c r="T40" i="91"/>
  <c r="L40" i="91" s="1"/>
  <c r="H60" i="91" s="1"/>
  <c r="U34" i="91"/>
  <c r="U46" i="91"/>
  <c r="R40" i="91"/>
  <c r="R24" i="91"/>
  <c r="T44" i="91"/>
  <c r="U31" i="91"/>
  <c r="T46" i="91"/>
  <c r="R39" i="91"/>
  <c r="T23" i="91"/>
  <c r="U42" i="91"/>
  <c r="M42" i="91" s="1"/>
  <c r="T31" i="91"/>
  <c r="U41" i="91"/>
  <c r="Q33" i="91"/>
  <c r="L33" i="91" s="1"/>
  <c r="E31" i="91" s="1"/>
  <c r="T38" i="91"/>
  <c r="U45" i="91"/>
  <c r="M45" i="91" s="1"/>
  <c r="R41" i="91"/>
  <c r="M41" i="91" s="1"/>
  <c r="U37" i="91"/>
  <c r="U33" i="91"/>
  <c r="R26" i="91"/>
  <c r="T43" i="91"/>
  <c r="T39" i="91"/>
  <c r="L39" i="91" s="1"/>
  <c r="E60" i="91" s="1"/>
  <c r="U35" i="91"/>
  <c r="Q31" i="91"/>
  <c r="L31" i="91" s="1"/>
  <c r="R33" i="91"/>
  <c r="M33" i="91" s="1"/>
  <c r="R37" i="91"/>
  <c r="M37" i="91" s="1"/>
  <c r="R43" i="91"/>
  <c r="U24" i="91"/>
  <c r="R35" i="91"/>
  <c r="M35" i="91" s="1"/>
  <c r="R44" i="91"/>
  <c r="M44" i="91" s="1"/>
  <c r="Q40" i="91"/>
  <c r="Q36" i="91"/>
  <c r="L36" i="91" s="1"/>
  <c r="U32" i="91"/>
  <c r="Q46" i="91"/>
  <c r="L46" i="91" s="1"/>
  <c r="R42" i="91"/>
  <c r="Q38" i="91"/>
  <c r="L38" i="91" s="1"/>
  <c r="R34" i="91"/>
  <c r="U26" i="91"/>
  <c r="Q34" i="91"/>
  <c r="U38" i="91"/>
  <c r="U44" i="91"/>
  <c r="Q30" i="91"/>
  <c r="L30" i="91" s="1"/>
  <c r="Q43" i="91"/>
  <c r="L43" i="91" s="1"/>
  <c r="H72" i="91" s="1"/>
  <c r="H74" i="91" s="1"/>
  <c r="J73" i="91" s="1"/>
  <c r="U39" i="91"/>
  <c r="M39" i="91" s="1"/>
  <c r="R31" i="91"/>
  <c r="M31" i="91" s="1"/>
  <c r="Q41" i="91"/>
  <c r="L41" i="91" s="1"/>
  <c r="A72" i="91" s="1"/>
  <c r="A74" i="91" s="1"/>
  <c r="D73" i="91" s="1"/>
  <c r="T33" i="91"/>
  <c r="T35" i="91"/>
  <c r="Q32" i="91"/>
  <c r="R46" i="91"/>
  <c r="M46" i="91" s="1"/>
  <c r="R38" i="91"/>
  <c r="T30" i="91"/>
  <c r="U40" i="91"/>
  <c r="M40" i="91" s="1"/>
  <c r="T32" i="91"/>
  <c r="L32" i="91" s="1"/>
  <c r="I31" i="91" s="1"/>
  <c r="T36" i="91"/>
  <c r="Q37" i="91"/>
  <c r="L37" i="91" s="1"/>
  <c r="T42" i="91"/>
  <c r="Q44" i="91"/>
  <c r="L44" i="91" s="1"/>
  <c r="R32" i="91"/>
  <c r="M32" i="91" s="1"/>
  <c r="Q35" i="91"/>
  <c r="L35" i="91" s="1"/>
  <c r="E34" i="91" s="1"/>
  <c r="T37" i="91"/>
  <c r="T34" i="91"/>
  <c r="U36" i="91"/>
  <c r="Q42" i="91"/>
  <c r="L42" i="91" s="1"/>
  <c r="E72" i="91" s="1"/>
  <c r="E74" i="91" s="1"/>
  <c r="G73" i="91" s="1"/>
  <c r="R30" i="91"/>
  <c r="R36" i="91"/>
  <c r="M36" i="91" s="1"/>
  <c r="U43" i="91"/>
  <c r="T45" i="91"/>
  <c r="L45" i="91" s="1"/>
  <c r="T44" i="87"/>
  <c r="R40" i="87"/>
  <c r="R36" i="87"/>
  <c r="Q32" i="87"/>
  <c r="Q23" i="87"/>
  <c r="L23" i="87" s="1"/>
  <c r="Q43" i="87"/>
  <c r="Q39" i="87"/>
  <c r="R35" i="87"/>
  <c r="T31" i="87"/>
  <c r="U42" i="87"/>
  <c r="U34" i="87"/>
  <c r="T46" i="87"/>
  <c r="U30" i="87"/>
  <c r="T41" i="87"/>
  <c r="Q33" i="87"/>
  <c r="T38" i="87"/>
  <c r="Q37" i="87"/>
  <c r="Q45" i="87"/>
  <c r="U26" i="87"/>
  <c r="T23" i="87"/>
  <c r="U31" i="87"/>
  <c r="T35" i="87"/>
  <c r="R39" i="87"/>
  <c r="R43" i="87"/>
  <c r="M43" i="87" s="1"/>
  <c r="Q31" i="87"/>
  <c r="L31" i="87" s="1"/>
  <c r="T33" i="87"/>
  <c r="L33" i="87" s="1"/>
  <c r="E31" i="87" s="1"/>
  <c r="Q38" i="87"/>
  <c r="U40" i="87"/>
  <c r="M40" i="87" s="1"/>
  <c r="T43" i="87"/>
  <c r="L43" i="87" s="1"/>
  <c r="H72" i="87" s="1"/>
  <c r="H74" i="87" s="1"/>
  <c r="J73" i="87" s="1"/>
  <c r="Q46" i="87"/>
  <c r="L46" i="87" s="1"/>
  <c r="T30" i="87"/>
  <c r="L30" i="87" s="1"/>
  <c r="T34" i="87"/>
  <c r="R38" i="87"/>
  <c r="T42" i="87"/>
  <c r="R46" i="87"/>
  <c r="R24" i="87"/>
  <c r="M24" i="87" s="1"/>
  <c r="R32" i="87"/>
  <c r="T36" i="87"/>
  <c r="T40" i="87"/>
  <c r="U44" i="87"/>
  <c r="U24" i="87"/>
  <c r="R34" i="87"/>
  <c r="M34" i="87" s="1"/>
  <c r="U36" i="87"/>
  <c r="Q41" i="87"/>
  <c r="Q44" i="87"/>
  <c r="L44" i="87" s="1"/>
  <c r="R31" i="87"/>
  <c r="M31" i="87" s="1"/>
  <c r="Q35" i="87"/>
  <c r="U39" i="87"/>
  <c r="U43" i="87"/>
  <c r="R37" i="87"/>
  <c r="M37" i="87" s="1"/>
  <c r="R45" i="87"/>
  <c r="T32" i="87"/>
  <c r="L32" i="87" s="1"/>
  <c r="R42" i="87"/>
  <c r="R26" i="87"/>
  <c r="M26" i="87" s="1"/>
  <c r="Q36" i="87"/>
  <c r="R44" i="87"/>
  <c r="M44" i="87" s="1"/>
  <c r="Q30" i="87"/>
  <c r="U38" i="87"/>
  <c r="U46" i="87"/>
  <c r="T37" i="87"/>
  <c r="L37" i="87" s="1"/>
  <c r="E37" i="87" s="1"/>
  <c r="U37" i="87"/>
  <c r="U45" i="87"/>
  <c r="Q34" i="87"/>
  <c r="R30" i="87"/>
  <c r="M30" i="87" s="1"/>
  <c r="U33" i="87"/>
  <c r="U41" i="87"/>
  <c r="Q40" i="87"/>
  <c r="L40" i="87" s="1"/>
  <c r="Q42" i="87"/>
  <c r="U35" i="87"/>
  <c r="M35" i="87" s="1"/>
  <c r="T45" i="87"/>
  <c r="L45" i="87" s="1"/>
  <c r="R41" i="87"/>
  <c r="U32" i="87"/>
  <c r="R33" i="87"/>
  <c r="M33" i="87" s="1"/>
  <c r="T39" i="87"/>
  <c r="L39" i="87" s="1"/>
  <c r="U46" i="83"/>
  <c r="U44" i="83"/>
  <c r="U42" i="83"/>
  <c r="T40" i="83"/>
  <c r="U38" i="83"/>
  <c r="T36" i="83"/>
  <c r="U34" i="83"/>
  <c r="R32" i="83"/>
  <c r="U30" i="83"/>
  <c r="U26" i="83"/>
  <c r="T46" i="83"/>
  <c r="L46" i="83" s="1"/>
  <c r="T44" i="83"/>
  <c r="Q42" i="83"/>
  <c r="R40" i="83"/>
  <c r="T38" i="83"/>
  <c r="R36" i="83"/>
  <c r="Q34" i="83"/>
  <c r="Q32" i="83"/>
  <c r="Q30" i="83"/>
  <c r="R24" i="83"/>
  <c r="R43" i="83"/>
  <c r="R39" i="83"/>
  <c r="T35" i="83"/>
  <c r="U31" i="83"/>
  <c r="T23" i="83"/>
  <c r="R45" i="83"/>
  <c r="R37" i="83"/>
  <c r="Q43" i="83"/>
  <c r="Q39" i="83"/>
  <c r="R35" i="83"/>
  <c r="T31" i="83"/>
  <c r="Q23" i="83"/>
  <c r="L23" i="83" s="1"/>
  <c r="U41" i="83"/>
  <c r="T41" i="83"/>
  <c r="R33" i="83"/>
  <c r="Q37" i="83"/>
  <c r="Q45" i="83"/>
  <c r="Q33" i="83"/>
  <c r="Q31" i="83"/>
  <c r="L31" i="83" s="1"/>
  <c r="U35" i="83"/>
  <c r="T39" i="83"/>
  <c r="L39" i="83" s="1"/>
  <c r="T43" i="83"/>
  <c r="L43" i="83" s="1"/>
  <c r="H72" i="83" s="1"/>
  <c r="H74" i="83" s="1"/>
  <c r="J73" i="83" s="1"/>
  <c r="R26" i="83"/>
  <c r="M26" i="83" s="1"/>
  <c r="U33" i="83"/>
  <c r="M33" i="83" s="1"/>
  <c r="U37" i="83"/>
  <c r="M37" i="83" s="1"/>
  <c r="R41" i="83"/>
  <c r="U45" i="83"/>
  <c r="M45" i="83" s="1"/>
  <c r="T32" i="83"/>
  <c r="L32" i="83" s="1"/>
  <c r="U36" i="83"/>
  <c r="M36" i="83" s="1"/>
  <c r="U40" i="83"/>
  <c r="M40" i="83" s="1"/>
  <c r="Q44" i="83"/>
  <c r="L44" i="83" s="1"/>
  <c r="T30" i="83"/>
  <c r="L30" i="83" s="1"/>
  <c r="T34" i="83"/>
  <c r="L34" i="83" s="1"/>
  <c r="R38" i="83"/>
  <c r="T42" i="83"/>
  <c r="L42" i="83" s="1"/>
  <c r="E72" i="83" s="1"/>
  <c r="E74" i="83" s="1"/>
  <c r="G73" i="83" s="1"/>
  <c r="R46" i="83"/>
  <c r="U24" i="83"/>
  <c r="M24" i="83" s="1"/>
  <c r="T37" i="83"/>
  <c r="L37" i="83" s="1"/>
  <c r="T45" i="83"/>
  <c r="L45" i="83" s="1"/>
  <c r="Q35" i="83"/>
  <c r="U43" i="83"/>
  <c r="M43" i="83" s="1"/>
  <c r="R30" i="83"/>
  <c r="Q38" i="83"/>
  <c r="L38" i="83" s="1"/>
  <c r="Q46" i="83"/>
  <c r="Q36" i="83"/>
  <c r="L36" i="83" s="1"/>
  <c r="I37" i="83" s="1"/>
  <c r="R44" i="83"/>
  <c r="M44" i="83" s="1"/>
  <c r="R42" i="83"/>
  <c r="M42" i="83" s="1"/>
  <c r="Q40" i="83"/>
  <c r="L40" i="83" s="1"/>
  <c r="H60" i="83" s="1"/>
  <c r="T33" i="83"/>
  <c r="L33" i="83" s="1"/>
  <c r="E31" i="83" s="1"/>
  <c r="R31" i="83"/>
  <c r="M31" i="83" s="1"/>
  <c r="R34" i="83"/>
  <c r="M34" i="83" s="1"/>
  <c r="U32" i="83"/>
  <c r="M32" i="83" s="1"/>
  <c r="U39" i="83"/>
  <c r="M39" i="83" s="1"/>
  <c r="Q41" i="83"/>
  <c r="L41" i="83" s="1"/>
  <c r="A72" i="83" s="1"/>
  <c r="A74" i="83" s="1"/>
  <c r="D73" i="83" s="1"/>
  <c r="J66" i="83" s="1"/>
  <c r="Q45" i="79"/>
  <c r="Q43" i="79"/>
  <c r="T41" i="79"/>
  <c r="L41" i="79" s="1"/>
  <c r="A72" i="79" s="1"/>
  <c r="A74" i="79" s="1"/>
  <c r="D73" i="79" s="1"/>
  <c r="Q39" i="79"/>
  <c r="Q37" i="79"/>
  <c r="R35" i="79"/>
  <c r="Q33" i="79"/>
  <c r="T31" i="79"/>
  <c r="U26" i="79"/>
  <c r="U46" i="79"/>
  <c r="M46" i="79" s="1"/>
  <c r="U44" i="79"/>
  <c r="U42" i="79"/>
  <c r="T40" i="79"/>
  <c r="U38" i="79"/>
  <c r="T36" i="79"/>
  <c r="U34" i="79"/>
  <c r="M34" i="79" s="1"/>
  <c r="R32" i="79"/>
  <c r="U30" i="79"/>
  <c r="R24" i="79"/>
  <c r="T46" i="79"/>
  <c r="Q42" i="79"/>
  <c r="T38" i="79"/>
  <c r="L38" i="79" s="1"/>
  <c r="Q34" i="79"/>
  <c r="Q30" i="79"/>
  <c r="T44" i="79"/>
  <c r="L44" i="79" s="1"/>
  <c r="R36" i="79"/>
  <c r="T23" i="79"/>
  <c r="R39" i="79"/>
  <c r="U31" i="79"/>
  <c r="R45" i="79"/>
  <c r="U41" i="79"/>
  <c r="R37" i="79"/>
  <c r="R33" i="79"/>
  <c r="R40" i="79"/>
  <c r="Q32" i="79"/>
  <c r="R43" i="79"/>
  <c r="T35" i="79"/>
  <c r="Q23" i="79"/>
  <c r="L23" i="79" s="1"/>
  <c r="Q31" i="79"/>
  <c r="L31" i="79" s="1"/>
  <c r="T33" i="79"/>
  <c r="L33" i="79" s="1"/>
  <c r="Q38" i="79"/>
  <c r="U40" i="79"/>
  <c r="M40" i="79" s="1"/>
  <c r="T43" i="79"/>
  <c r="L43" i="79" s="1"/>
  <c r="H72" i="79" s="1"/>
  <c r="H74" i="79" s="1"/>
  <c r="J73" i="79" s="1"/>
  <c r="Q46" i="79"/>
  <c r="L46" i="79" s="1"/>
  <c r="T30" i="79"/>
  <c r="L30" i="79" s="1"/>
  <c r="Q35" i="79"/>
  <c r="R38" i="79"/>
  <c r="M38" i="79" s="1"/>
  <c r="R41" i="79"/>
  <c r="U43" i="79"/>
  <c r="M43" i="79" s="1"/>
  <c r="R46" i="79"/>
  <c r="U24" i="79"/>
  <c r="M24" i="79" s="1"/>
  <c r="R34" i="79"/>
  <c r="U36" i="79"/>
  <c r="M36" i="79" s="1"/>
  <c r="Q41" i="79"/>
  <c r="Q44" i="79"/>
  <c r="R31" i="79"/>
  <c r="U33" i="79"/>
  <c r="M33" i="79" s="1"/>
  <c r="Q36" i="79"/>
  <c r="R44" i="79"/>
  <c r="M44" i="79" s="1"/>
  <c r="T39" i="79"/>
  <c r="L39" i="79" s="1"/>
  <c r="E60" i="79" s="1"/>
  <c r="R26" i="79"/>
  <c r="M26" i="79" s="1"/>
  <c r="U39" i="79"/>
  <c r="M39" i="79" s="1"/>
  <c r="R30" i="79"/>
  <c r="M30" i="79" s="1"/>
  <c r="U35" i="79"/>
  <c r="M35" i="79" s="1"/>
  <c r="T45" i="79"/>
  <c r="L45" i="79" s="1"/>
  <c r="T34" i="79"/>
  <c r="L34" i="79" s="1"/>
  <c r="I34" i="79" s="1"/>
  <c r="Q40" i="79"/>
  <c r="U45" i="79"/>
  <c r="M45" i="79" s="1"/>
  <c r="T37" i="79"/>
  <c r="L37" i="79" s="1"/>
  <c r="E37" i="79" s="1"/>
  <c r="U37" i="79"/>
  <c r="M37" i="79" s="1"/>
  <c r="T32" i="79"/>
  <c r="L32" i="79" s="1"/>
  <c r="R42" i="79"/>
  <c r="M42" i="79" s="1"/>
  <c r="T42" i="79"/>
  <c r="L42" i="79" s="1"/>
  <c r="E72" i="79" s="1"/>
  <c r="E74" i="79" s="1"/>
  <c r="G73" i="79" s="1"/>
  <c r="U32" i="79"/>
  <c r="M32" i="79" s="1"/>
  <c r="Q39" i="75"/>
  <c r="R35" i="75"/>
  <c r="T31" i="75"/>
  <c r="T38" i="75"/>
  <c r="L38" i="75" s="1"/>
  <c r="U34" i="75"/>
  <c r="U30" i="75"/>
  <c r="Q37" i="75"/>
  <c r="U26" i="75"/>
  <c r="R36" i="75"/>
  <c r="Q23" i="75"/>
  <c r="L23" i="75" s="1"/>
  <c r="Q33" i="75"/>
  <c r="Q32" i="75"/>
  <c r="Q43" i="75"/>
  <c r="T23" i="75"/>
  <c r="U31" i="75"/>
  <c r="T35" i="75"/>
  <c r="R39" i="75"/>
  <c r="M39" i="75" s="1"/>
  <c r="R43" i="75"/>
  <c r="U40" i="75"/>
  <c r="T43" i="75"/>
  <c r="L43" i="75" s="1"/>
  <c r="H72" i="75" s="1"/>
  <c r="H74" i="75" s="1"/>
  <c r="J73" i="75" s="1"/>
  <c r="Q31" i="75"/>
  <c r="T33" i="75"/>
  <c r="L33" i="75" s="1"/>
  <c r="R26" i="75"/>
  <c r="M26" i="75" s="1"/>
  <c r="U32" i="75"/>
  <c r="Q35" i="75"/>
  <c r="L35" i="75" s="1"/>
  <c r="E34" i="75" s="1"/>
  <c r="R38" i="75"/>
  <c r="T42" i="75"/>
  <c r="R46" i="75"/>
  <c r="R40" i="75"/>
  <c r="T44" i="75"/>
  <c r="R24" i="75"/>
  <c r="M24" i="75" s="1"/>
  <c r="R32" i="75"/>
  <c r="M32" i="75" s="1"/>
  <c r="T36" i="75"/>
  <c r="T40" i="75"/>
  <c r="U44" i="75"/>
  <c r="Q38" i="75"/>
  <c r="Q41" i="75"/>
  <c r="Q44" i="75"/>
  <c r="L44" i="75" s="1"/>
  <c r="R34" i="75"/>
  <c r="M34" i="75" s="1"/>
  <c r="U36" i="75"/>
  <c r="M36" i="75" s="1"/>
  <c r="Q36" i="75"/>
  <c r="L36" i="75" s="1"/>
  <c r="I37" i="75" s="1"/>
  <c r="U39" i="75"/>
  <c r="U43" i="75"/>
  <c r="Q45" i="75"/>
  <c r="R33" i="75"/>
  <c r="U41" i="75"/>
  <c r="T45" i="75"/>
  <c r="T32" i="75"/>
  <c r="U33" i="75"/>
  <c r="M33" i="75" s="1"/>
  <c r="Q40" i="75"/>
  <c r="L40" i="75" s="1"/>
  <c r="T46" i="75"/>
  <c r="Q34" i="75"/>
  <c r="Q42" i="75"/>
  <c r="T39" i="75"/>
  <c r="L39" i="75" s="1"/>
  <c r="Q46" i="75"/>
  <c r="L46" i="75" s="1"/>
  <c r="T37" i="75"/>
  <c r="L37" i="75" s="1"/>
  <c r="E37" i="75" s="1"/>
  <c r="T34" i="75"/>
  <c r="R41" i="75"/>
  <c r="M41" i="75" s="1"/>
  <c r="Q30" i="75"/>
  <c r="U46" i="75"/>
  <c r="R30" i="75"/>
  <c r="M30" i="75" s="1"/>
  <c r="R31" i="75"/>
  <c r="U45" i="75"/>
  <c r="U42" i="75"/>
  <c r="U38" i="75"/>
  <c r="U35" i="75"/>
  <c r="M35" i="75" s="1"/>
  <c r="U37" i="75"/>
  <c r="M37" i="75" s="1"/>
  <c r="R37" i="75"/>
  <c r="R45" i="75"/>
  <c r="T30" i="75"/>
  <c r="L30" i="75" s="1"/>
  <c r="T41" i="75"/>
  <c r="R42" i="75"/>
  <c r="M42" i="75" s="1"/>
  <c r="U24" i="75"/>
  <c r="R44" i="75"/>
  <c r="R45" i="70"/>
  <c r="Q45" i="70"/>
  <c r="T41" i="70"/>
  <c r="T38" i="70"/>
  <c r="U34" i="70"/>
  <c r="T31" i="70"/>
  <c r="L31" i="70" s="1"/>
  <c r="Q23" i="70"/>
  <c r="L23" i="70" s="1"/>
  <c r="T44" i="70"/>
  <c r="T40" i="70"/>
  <c r="Q37" i="70"/>
  <c r="Q33" i="70"/>
  <c r="U30" i="70"/>
  <c r="M30" i="70" s="1"/>
  <c r="U24" i="70"/>
  <c r="M24" i="70" s="1"/>
  <c r="T46" i="70"/>
  <c r="L46" i="70" s="1"/>
  <c r="Q39" i="70"/>
  <c r="U31" i="70"/>
  <c r="T23" i="70"/>
  <c r="Q43" i="70"/>
  <c r="R36" i="70"/>
  <c r="Q30" i="70"/>
  <c r="R39" i="70"/>
  <c r="R24" i="70"/>
  <c r="U46" i="70"/>
  <c r="M46" i="70" s="1"/>
  <c r="Q32" i="70"/>
  <c r="U41" i="70"/>
  <c r="M41" i="70" s="1"/>
  <c r="R35" i="70"/>
  <c r="U42" i="70"/>
  <c r="U43" i="70"/>
  <c r="M43" i="70" s="1"/>
  <c r="U39" i="70"/>
  <c r="M39" i="70" s="1"/>
  <c r="Q35" i="70"/>
  <c r="R31" i="70"/>
  <c r="M31" i="70" s="1"/>
  <c r="T45" i="70"/>
  <c r="L45" i="70" s="1"/>
  <c r="Q41" i="70"/>
  <c r="L41" i="70" s="1"/>
  <c r="A72" i="70" s="1"/>
  <c r="A74" i="70" s="1"/>
  <c r="D73" i="70" s="1"/>
  <c r="T37" i="70"/>
  <c r="L37" i="70" s="1"/>
  <c r="T33" i="70"/>
  <c r="L33" i="70" s="1"/>
  <c r="E31" i="70" s="1"/>
  <c r="R30" i="70"/>
  <c r="T35" i="70"/>
  <c r="L35" i="70" s="1"/>
  <c r="E34" i="70" s="1"/>
  <c r="U45" i="70"/>
  <c r="M45" i="70" s="1"/>
  <c r="U37" i="70"/>
  <c r="M37" i="70" s="1"/>
  <c r="E37" i="70" s="1"/>
  <c r="R26" i="70"/>
  <c r="T39" i="70"/>
  <c r="L39" i="70" s="1"/>
  <c r="E60" i="70" s="1"/>
  <c r="Q31" i="70"/>
  <c r="R37" i="70"/>
  <c r="U32" i="70"/>
  <c r="M32" i="70" s="1"/>
  <c r="Q38" i="70"/>
  <c r="L38" i="70" s="1"/>
  <c r="A60" i="70" s="1"/>
  <c r="Q34" i="70"/>
  <c r="R46" i="70"/>
  <c r="T42" i="70"/>
  <c r="L42" i="70" s="1"/>
  <c r="E72" i="70" s="1"/>
  <c r="E74" i="70" s="1"/>
  <c r="G73" i="70" s="1"/>
  <c r="R38" i="70"/>
  <c r="T34" i="70"/>
  <c r="L34" i="70" s="1"/>
  <c r="T30" i="70"/>
  <c r="L30" i="70" s="1"/>
  <c r="Q44" i="70"/>
  <c r="L44" i="70" s="1"/>
  <c r="U40" i="70"/>
  <c r="M40" i="70" s="1"/>
  <c r="U36" i="70"/>
  <c r="M36" i="70" s="1"/>
  <c r="T32" i="70"/>
  <c r="L32" i="70" s="1"/>
  <c r="R32" i="70"/>
  <c r="T36" i="70"/>
  <c r="L36" i="70" s="1"/>
  <c r="I37" i="70" s="1"/>
  <c r="Q42" i="70"/>
  <c r="R41" i="70"/>
  <c r="U33" i="70"/>
  <c r="M33" i="70" s="1"/>
  <c r="T43" i="70"/>
  <c r="L43" i="70" s="1"/>
  <c r="H72" i="70" s="1"/>
  <c r="H74" i="70" s="1"/>
  <c r="J73" i="70" s="1"/>
  <c r="U35" i="70"/>
  <c r="M35" i="70" s="1"/>
  <c r="R33" i="70"/>
  <c r="R43" i="70"/>
  <c r="R40" i="70"/>
  <c r="R44" i="70"/>
  <c r="Q36" i="70"/>
  <c r="R42" i="70"/>
  <c r="U26" i="70"/>
  <c r="U44" i="70"/>
  <c r="M44" i="70" s="1"/>
  <c r="Q40" i="70"/>
  <c r="Q46" i="70"/>
  <c r="R34" i="70"/>
  <c r="M34" i="70" s="1"/>
  <c r="U38" i="70"/>
  <c r="M38" i="70" s="1"/>
  <c r="R46" i="66"/>
  <c r="U46" i="66"/>
  <c r="M46" i="66" s="1"/>
  <c r="R44" i="66"/>
  <c r="T41" i="66"/>
  <c r="U38" i="66"/>
  <c r="M38" i="66" s="1"/>
  <c r="Q37" i="66"/>
  <c r="T35" i="66"/>
  <c r="L35" i="66" s="1"/>
  <c r="E34" i="66" s="1"/>
  <c r="T34" i="66"/>
  <c r="L34" i="66" s="1"/>
  <c r="Q33" i="66"/>
  <c r="U31" i="66"/>
  <c r="M31" i="66" s="1"/>
  <c r="T30" i="66"/>
  <c r="L30" i="66" s="1"/>
  <c r="T46" i="66"/>
  <c r="U43" i="66"/>
  <c r="M43" i="66" s="1"/>
  <c r="R41" i="66"/>
  <c r="T38" i="66"/>
  <c r="T36" i="66"/>
  <c r="L36" i="66" s="1"/>
  <c r="R35" i="66"/>
  <c r="Q34" i="66"/>
  <c r="U32" i="66"/>
  <c r="M32" i="66" s="1"/>
  <c r="T31" i="66"/>
  <c r="Q30" i="66"/>
  <c r="R24" i="66"/>
  <c r="Q45" i="66"/>
  <c r="U39" i="66"/>
  <c r="M39" i="66" s="1"/>
  <c r="Q36" i="66"/>
  <c r="R33" i="66"/>
  <c r="U30" i="66"/>
  <c r="Q23" i="66"/>
  <c r="L23" i="66" s="1"/>
  <c r="T42" i="66"/>
  <c r="L42" i="66" s="1"/>
  <c r="E72" i="66" s="1"/>
  <c r="E74" i="66" s="1"/>
  <c r="G73" i="66" s="1"/>
  <c r="R37" i="66"/>
  <c r="U34" i="66"/>
  <c r="Q32" i="66"/>
  <c r="R26" i="66"/>
  <c r="R45" i="66"/>
  <c r="R36" i="66"/>
  <c r="R31" i="66"/>
  <c r="U42" i="66"/>
  <c r="U26" i="66"/>
  <c r="M26" i="66" s="1"/>
  <c r="U37" i="66"/>
  <c r="M37" i="66" s="1"/>
  <c r="Q35" i="66"/>
  <c r="R32" i="66"/>
  <c r="Q40" i="66"/>
  <c r="U33" i="66"/>
  <c r="M33" i="66" s="1"/>
  <c r="T23" i="66"/>
  <c r="U41" i="66"/>
  <c r="M41" i="66" s="1"/>
  <c r="R38" i="66"/>
  <c r="R43" i="66"/>
  <c r="R30" i="66"/>
  <c r="R34" i="66"/>
  <c r="U40" i="66"/>
  <c r="M40" i="66" s="1"/>
  <c r="Q44" i="66"/>
  <c r="L44" i="66" s="1"/>
  <c r="T40" i="66"/>
  <c r="U35" i="66"/>
  <c r="M35" i="66" s="1"/>
  <c r="T45" i="66"/>
  <c r="L45" i="66" s="1"/>
  <c r="Q42" i="66"/>
  <c r="U36" i="66"/>
  <c r="M36" i="66" s="1"/>
  <c r="Q46" i="66"/>
  <c r="L46" i="66" s="1"/>
  <c r="Q43" i="66"/>
  <c r="R39" i="66"/>
  <c r="U44" i="66"/>
  <c r="M44" i="66" s="1"/>
  <c r="U24" i="66"/>
  <c r="M24" i="66" s="1"/>
  <c r="Q31" i="66"/>
  <c r="L31" i="66" s="1"/>
  <c r="T37" i="66"/>
  <c r="L37" i="66" s="1"/>
  <c r="E37" i="66" s="1"/>
  <c r="Q41" i="66"/>
  <c r="L41" i="66" s="1"/>
  <c r="A72" i="66" s="1"/>
  <c r="A74" i="66" s="1"/>
  <c r="D73" i="66" s="1"/>
  <c r="Q39" i="66"/>
  <c r="T44" i="66"/>
  <c r="T32" i="66"/>
  <c r="L32" i="66" s="1"/>
  <c r="I31" i="66" s="1"/>
  <c r="Q38" i="66"/>
  <c r="R42" i="66"/>
  <c r="M42" i="66" s="1"/>
  <c r="R40" i="66"/>
  <c r="T39" i="66"/>
  <c r="L39" i="66" s="1"/>
  <c r="E60" i="66" s="1"/>
  <c r="U45" i="66"/>
  <c r="M45" i="66" s="1"/>
  <c r="T33" i="66"/>
  <c r="L33" i="66" s="1"/>
  <c r="T43" i="66"/>
  <c r="L43" i="66" s="1"/>
  <c r="H72" i="66" s="1"/>
  <c r="H74" i="66" s="1"/>
  <c r="J73" i="66" s="1"/>
  <c r="J68" i="66" s="1"/>
  <c r="J74" i="66" s="1"/>
  <c r="H65" i="92"/>
  <c r="L32" i="92"/>
  <c r="L39" i="92"/>
  <c r="E65" i="92"/>
  <c r="L42" i="92"/>
  <c r="E72" i="92" s="1"/>
  <c r="E74" i="92" s="1"/>
  <c r="G73" i="92" s="1"/>
  <c r="L37" i="92"/>
  <c r="L45" i="92"/>
  <c r="M34" i="92"/>
  <c r="M45" i="92"/>
  <c r="L33" i="92"/>
  <c r="L43" i="92"/>
  <c r="H72" i="92" s="1"/>
  <c r="H74" i="92" s="1"/>
  <c r="J73" i="92" s="1"/>
  <c r="M37" i="92"/>
  <c r="M44" i="92"/>
  <c r="M36" i="92"/>
  <c r="M40" i="92"/>
  <c r="J63" i="92"/>
  <c r="H65" i="88"/>
  <c r="L39" i="88"/>
  <c r="E60" i="88" s="1"/>
  <c r="E65" i="88"/>
  <c r="M32" i="88"/>
  <c r="M37" i="88"/>
  <c r="M45" i="88"/>
  <c r="M35" i="88"/>
  <c r="L45" i="88"/>
  <c r="L30" i="88"/>
  <c r="M43" i="88"/>
  <c r="L33" i="88"/>
  <c r="E31" i="88" s="1"/>
  <c r="L43" i="88"/>
  <c r="H72" i="88" s="1"/>
  <c r="H74" i="88" s="1"/>
  <c r="J73" i="88" s="1"/>
  <c r="M30" i="88"/>
  <c r="M33" i="88"/>
  <c r="M42" i="88"/>
  <c r="M39" i="88"/>
  <c r="L42" i="88"/>
  <c r="E72" i="88" s="1"/>
  <c r="M36" i="88"/>
  <c r="M40" i="88"/>
  <c r="J63" i="88"/>
  <c r="A94" i="88" s="1"/>
  <c r="H65" i="84"/>
  <c r="M36" i="84"/>
  <c r="M33" i="84"/>
  <c r="M26" i="84"/>
  <c r="L32" i="84"/>
  <c r="E65" i="84"/>
  <c r="M35" i="84"/>
  <c r="L45" i="84"/>
  <c r="M44" i="84"/>
  <c r="L33" i="84"/>
  <c r="L43" i="84"/>
  <c r="H72" i="84" s="1"/>
  <c r="H74" i="84" s="1"/>
  <c r="J73" i="84" s="1"/>
  <c r="L37" i="84"/>
  <c r="M30" i="84"/>
  <c r="J63" i="84"/>
  <c r="A94" i="84" s="1"/>
  <c r="M37" i="80"/>
  <c r="L30" i="80"/>
  <c r="M40" i="80"/>
  <c r="L33" i="80"/>
  <c r="L34" i="80"/>
  <c r="I34" i="80" s="1"/>
  <c r="E65" i="80"/>
  <c r="M36" i="80"/>
  <c r="M33" i="80"/>
  <c r="L37" i="80"/>
  <c r="M35" i="80"/>
  <c r="H65" i="80"/>
  <c r="L44" i="80"/>
  <c r="L45" i="80"/>
  <c r="L43" i="80"/>
  <c r="H72" i="80" s="1"/>
  <c r="H74" i="80" s="1"/>
  <c r="J73" i="80" s="1"/>
  <c r="L32" i="80"/>
  <c r="J63" i="80"/>
  <c r="H65" i="76"/>
  <c r="L39" i="76"/>
  <c r="E65" i="76"/>
  <c r="L42" i="76"/>
  <c r="E72" i="76" s="1"/>
  <c r="E74" i="76" s="1"/>
  <c r="G73" i="76" s="1"/>
  <c r="M35" i="76"/>
  <c r="L37" i="76"/>
  <c r="L45" i="76"/>
  <c r="M32" i="76"/>
  <c r="L34" i="76"/>
  <c r="I34" i="76" s="1"/>
  <c r="M45" i="76"/>
  <c r="M24" i="76"/>
  <c r="L33" i="76"/>
  <c r="L30" i="76"/>
  <c r="L46" i="76"/>
  <c r="M33" i="76"/>
  <c r="M36" i="76"/>
  <c r="M43" i="76"/>
  <c r="M40" i="76"/>
  <c r="J63" i="76"/>
  <c r="A94" i="76" s="1"/>
  <c r="H65" i="71"/>
  <c r="L31" i="71"/>
  <c r="M26" i="71"/>
  <c r="E65" i="71"/>
  <c r="M39" i="71"/>
  <c r="M30" i="71"/>
  <c r="M46" i="71"/>
  <c r="M42" i="71"/>
  <c r="L41" i="71"/>
  <c r="A72" i="71" s="1"/>
  <c r="A74" i="71" s="1"/>
  <c r="D73" i="71" s="1"/>
  <c r="M41" i="71"/>
  <c r="L40" i="71"/>
  <c r="H60" i="71" s="1"/>
  <c r="J63" i="71"/>
  <c r="H65" i="67"/>
  <c r="M42" i="67"/>
  <c r="M31" i="67"/>
  <c r="L40" i="67"/>
  <c r="H60" i="67" s="1"/>
  <c r="L30" i="67"/>
  <c r="M37" i="67"/>
  <c r="M45" i="67"/>
  <c r="M30" i="67"/>
  <c r="L46" i="67"/>
  <c r="M44" i="67"/>
  <c r="M38" i="67"/>
  <c r="L44" i="67"/>
  <c r="L35" i="67"/>
  <c r="M41" i="67"/>
  <c r="M26" i="67"/>
  <c r="M32" i="67"/>
  <c r="M39" i="67"/>
  <c r="L42" i="67"/>
  <c r="E72" i="67" s="1"/>
  <c r="E74" i="67" s="1"/>
  <c r="G73" i="67" s="1"/>
  <c r="M46" i="67"/>
  <c r="E65" i="67"/>
  <c r="M43" i="67"/>
  <c r="J63" i="67"/>
  <c r="A94" i="67" s="1"/>
  <c r="H65" i="63"/>
  <c r="E65" i="63"/>
  <c r="L34" i="63"/>
  <c r="M41" i="63"/>
  <c r="L42" i="63"/>
  <c r="E72" i="63" s="1"/>
  <c r="E74" i="63" s="1"/>
  <c r="G73" i="63" s="1"/>
  <c r="M45" i="63"/>
  <c r="J63" i="63"/>
  <c r="M32" i="63"/>
  <c r="M33" i="63"/>
  <c r="E31" i="63" s="1"/>
  <c r="J70" i="107"/>
  <c r="J64" i="107" s="1"/>
  <c r="J72" i="107"/>
  <c r="J65" i="107" s="1"/>
  <c r="A98" i="107" s="1"/>
  <c r="J72" i="98"/>
  <c r="J65" i="98" s="1"/>
  <c r="A98" i="98" s="1"/>
  <c r="A98" i="102"/>
  <c r="J72" i="109"/>
  <c r="J70" i="109"/>
  <c r="J64" i="109" s="1"/>
  <c r="F29" i="85"/>
  <c r="I33" i="85"/>
  <c r="E29" i="85"/>
  <c r="E30" i="85"/>
  <c r="I33" i="77"/>
  <c r="F29" i="77"/>
  <c r="E30" i="77" s="1"/>
  <c r="E29" i="77"/>
  <c r="I33" i="68"/>
  <c r="F29" i="68"/>
  <c r="E30" i="68"/>
  <c r="E29" i="68"/>
  <c r="I14" i="88"/>
  <c r="I14" i="80"/>
  <c r="I14" i="71"/>
  <c r="I14" i="63"/>
  <c r="AV106" i="11"/>
  <c r="AV105" i="11"/>
  <c r="AU105" i="11"/>
  <c r="AU106" i="11"/>
  <c r="I14" i="91"/>
  <c r="I14" i="87"/>
  <c r="I14" i="83"/>
  <c r="I14" i="79"/>
  <c r="I14" i="75"/>
  <c r="I14" i="70"/>
  <c r="I14" i="66"/>
  <c r="AV104" i="11"/>
  <c r="AU107" i="11"/>
  <c r="AU103" i="11"/>
  <c r="AK104" i="11"/>
  <c r="AK105" i="11"/>
  <c r="E29" i="89"/>
  <c r="E30" i="89"/>
  <c r="I33" i="89"/>
  <c r="F29" i="89"/>
  <c r="I33" i="81"/>
  <c r="E29" i="81"/>
  <c r="E30" i="81" s="1"/>
  <c r="F29" i="81"/>
  <c r="F29" i="73"/>
  <c r="E29" i="73"/>
  <c r="I33" i="73"/>
  <c r="E30" i="73"/>
  <c r="E29" i="64"/>
  <c r="E30" i="64"/>
  <c r="F29" i="64"/>
  <c r="I33" i="64"/>
  <c r="I14" i="92"/>
  <c r="I14" i="84"/>
  <c r="I14" i="76"/>
  <c r="I14" i="67"/>
  <c r="F29" i="90"/>
  <c r="I33" i="90"/>
  <c r="E29" i="90"/>
  <c r="E30" i="90" s="1"/>
  <c r="F29" i="86"/>
  <c r="E29" i="86"/>
  <c r="E30" i="86" s="1"/>
  <c r="I33" i="86"/>
  <c r="I33" i="82"/>
  <c r="E29" i="82"/>
  <c r="E30" i="82" s="1"/>
  <c r="F29" i="82"/>
  <c r="E30" i="78"/>
  <c r="F29" i="78"/>
  <c r="I33" i="78"/>
  <c r="E29" i="78"/>
  <c r="I33" i="74"/>
  <c r="E30" i="74"/>
  <c r="F29" i="74"/>
  <c r="E29" i="74"/>
  <c r="F29" i="69"/>
  <c r="I33" i="69"/>
  <c r="E30" i="69"/>
  <c r="E29" i="69"/>
  <c r="I33" i="65"/>
  <c r="E30" i="65"/>
  <c r="F29" i="65"/>
  <c r="E29" i="65"/>
  <c r="AW85" i="11"/>
  <c r="AW84" i="11"/>
  <c r="AV107" i="11"/>
  <c r="AV103" i="11"/>
  <c r="A91" i="111"/>
  <c r="D74" i="112"/>
  <c r="G74" i="112"/>
  <c r="J70" i="111"/>
  <c r="J64" i="111" s="1"/>
  <c r="J74" i="111"/>
  <c r="G74" i="111"/>
  <c r="J72" i="111" s="1"/>
  <c r="J65" i="111" s="1"/>
  <c r="G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J117" i="11"/>
  <c r="K117" i="11"/>
  <c r="K122" i="11" s="1"/>
  <c r="M117" i="11"/>
  <c r="M122" i="11" s="1"/>
  <c r="N117" i="11"/>
  <c r="N122" i="11" s="1"/>
  <c r="O117" i="11"/>
  <c r="P117" i="11"/>
  <c r="Q117" i="11"/>
  <c r="R117" i="11"/>
  <c r="R122" i="11" s="1"/>
  <c r="S117" i="11"/>
  <c r="T117" i="11"/>
  <c r="U117" i="11"/>
  <c r="U122" i="11" s="1"/>
  <c r="V117" i="11"/>
  <c r="W117" i="11"/>
  <c r="W122" i="11" s="1"/>
  <c r="Y117" i="11"/>
  <c r="Y122" i="11" s="1"/>
  <c r="Z117" i="11"/>
  <c r="AB117" i="11"/>
  <c r="AC117" i="11"/>
  <c r="AC122" i="11" s="1"/>
  <c r="AD117" i="11"/>
  <c r="AF117" i="11"/>
  <c r="AG117" i="11"/>
  <c r="AG122" i="11" s="1"/>
  <c r="D86" i="11"/>
  <c r="D65" i="11"/>
  <c r="J66" i="67" l="1"/>
  <c r="D74" i="67"/>
  <c r="J68" i="76"/>
  <c r="J74" i="76"/>
  <c r="J67" i="67"/>
  <c r="G74" i="67"/>
  <c r="E60" i="76"/>
  <c r="J67" i="92"/>
  <c r="G74" i="92"/>
  <c r="J68" i="70"/>
  <c r="J74" i="70"/>
  <c r="J66" i="70"/>
  <c r="D74" i="70"/>
  <c r="J66" i="91"/>
  <c r="D74" i="91"/>
  <c r="E36" i="81"/>
  <c r="F42" i="81" s="1"/>
  <c r="L36" i="84"/>
  <c r="J58" i="71"/>
  <c r="E60" i="74"/>
  <c r="I37" i="64"/>
  <c r="J37" i="64"/>
  <c r="A89" i="64" s="1"/>
  <c r="J67" i="68"/>
  <c r="G74" i="68"/>
  <c r="M44" i="77"/>
  <c r="J37" i="88"/>
  <c r="A89" i="88" s="1"/>
  <c r="Q122" i="11"/>
  <c r="Q125" i="11" s="1"/>
  <c r="J65" i="109"/>
  <c r="A98" i="109"/>
  <c r="J67" i="63"/>
  <c r="G74" i="63"/>
  <c r="J67" i="76"/>
  <c r="G74" i="76"/>
  <c r="J68" i="80"/>
  <c r="J74" i="80"/>
  <c r="E31" i="80"/>
  <c r="J68" i="84"/>
  <c r="J74" i="84"/>
  <c r="J70" i="84" s="1"/>
  <c r="J64" i="84" s="1"/>
  <c r="J68" i="92"/>
  <c r="J74" i="92"/>
  <c r="M42" i="70"/>
  <c r="J67" i="70"/>
  <c r="G74" i="70"/>
  <c r="I31" i="70"/>
  <c r="M26" i="70"/>
  <c r="M44" i="75"/>
  <c r="M31" i="75"/>
  <c r="E60" i="75"/>
  <c r="H60" i="75"/>
  <c r="M38" i="75"/>
  <c r="E31" i="75"/>
  <c r="M43" i="75"/>
  <c r="M31" i="79"/>
  <c r="M41" i="79"/>
  <c r="E31" i="79"/>
  <c r="M30" i="83"/>
  <c r="E37" i="83"/>
  <c r="M38" i="83"/>
  <c r="A60" i="83" s="1"/>
  <c r="M41" i="83"/>
  <c r="J68" i="83"/>
  <c r="J74" i="83"/>
  <c r="J70" i="83" s="1"/>
  <c r="J64" i="83" s="1"/>
  <c r="M42" i="87"/>
  <c r="M32" i="87"/>
  <c r="M38" i="87"/>
  <c r="J68" i="87"/>
  <c r="J74" i="87"/>
  <c r="M30" i="91"/>
  <c r="M34" i="91"/>
  <c r="M24" i="91"/>
  <c r="J59" i="85"/>
  <c r="J60" i="66"/>
  <c r="J60" i="87"/>
  <c r="J66" i="68"/>
  <c r="D74" i="68"/>
  <c r="E60" i="73"/>
  <c r="J67" i="81"/>
  <c r="G74" i="81"/>
  <c r="E31" i="81"/>
  <c r="E31" i="89"/>
  <c r="L44" i="63"/>
  <c r="I37" i="63"/>
  <c r="L46" i="63"/>
  <c r="M30" i="63"/>
  <c r="E37" i="67"/>
  <c r="I31" i="67"/>
  <c r="E31" i="67"/>
  <c r="L46" i="71"/>
  <c r="E74" i="71"/>
  <c r="G73" i="71" s="1"/>
  <c r="J68" i="71"/>
  <c r="J74" i="71"/>
  <c r="A60" i="76"/>
  <c r="M26" i="76"/>
  <c r="M44" i="76"/>
  <c r="L44" i="76"/>
  <c r="M31" i="80"/>
  <c r="E34" i="80"/>
  <c r="M26" i="80"/>
  <c r="L35" i="84"/>
  <c r="E34" i="84" s="1"/>
  <c r="M24" i="84"/>
  <c r="M43" i="84"/>
  <c r="M41" i="84"/>
  <c r="L44" i="84"/>
  <c r="M45" i="84"/>
  <c r="A60" i="84"/>
  <c r="M44" i="88"/>
  <c r="L41" i="88"/>
  <c r="A72" i="88" s="1"/>
  <c r="A74" i="88" s="1"/>
  <c r="D73" i="88" s="1"/>
  <c r="M33" i="92"/>
  <c r="E36" i="65"/>
  <c r="F42" i="65" s="1"/>
  <c r="J37" i="65"/>
  <c r="A89" i="65" s="1"/>
  <c r="J58" i="84"/>
  <c r="J60" i="82"/>
  <c r="J58" i="90"/>
  <c r="J60" i="80"/>
  <c r="E37" i="74"/>
  <c r="J66" i="90"/>
  <c r="D74" i="90"/>
  <c r="J70" i="90" s="1"/>
  <c r="J64" i="90" s="1"/>
  <c r="M26" i="64"/>
  <c r="M41" i="64"/>
  <c r="L46" i="64"/>
  <c r="M34" i="68"/>
  <c r="E31" i="68"/>
  <c r="L40" i="73"/>
  <c r="H60" i="73" s="1"/>
  <c r="J58" i="73"/>
  <c r="M41" i="77"/>
  <c r="E31" i="76"/>
  <c r="I31" i="80"/>
  <c r="E37" i="84"/>
  <c r="J67" i="79"/>
  <c r="G74" i="79"/>
  <c r="J67" i="83"/>
  <c r="D74" i="83" s="1"/>
  <c r="J72" i="83" s="1"/>
  <c r="J65" i="83" s="1"/>
  <c r="G74" i="83"/>
  <c r="J68" i="73"/>
  <c r="J74" i="73"/>
  <c r="E31" i="77"/>
  <c r="J67" i="89"/>
  <c r="G74" i="89"/>
  <c r="J66" i="63"/>
  <c r="D74" i="63"/>
  <c r="M31" i="84"/>
  <c r="I34" i="84"/>
  <c r="M31" i="92"/>
  <c r="J58" i="80"/>
  <c r="A91" i="80" s="1"/>
  <c r="J67" i="82"/>
  <c r="G74" i="82"/>
  <c r="I37" i="85"/>
  <c r="J37" i="85"/>
  <c r="A89" i="85" s="1"/>
  <c r="T122" i="11"/>
  <c r="T126" i="11" s="1"/>
  <c r="P122" i="11"/>
  <c r="P127" i="11" s="1"/>
  <c r="J66" i="71"/>
  <c r="D74" i="71"/>
  <c r="E31" i="84"/>
  <c r="E31" i="92"/>
  <c r="E31" i="66"/>
  <c r="M34" i="66"/>
  <c r="J67" i="66"/>
  <c r="G74" i="66"/>
  <c r="L40" i="70"/>
  <c r="H60" i="70" s="1"/>
  <c r="M45" i="75"/>
  <c r="L42" i="75"/>
  <c r="E72" i="75" s="1"/>
  <c r="E74" i="75" s="1"/>
  <c r="G73" i="75" s="1"/>
  <c r="J67" i="75" s="1"/>
  <c r="G74" i="75" s="1"/>
  <c r="L41" i="75"/>
  <c r="A72" i="75" s="1"/>
  <c r="A74" i="75" s="1"/>
  <c r="D73" i="75" s="1"/>
  <c r="J66" i="75" s="1"/>
  <c r="D74" i="75" s="1"/>
  <c r="J72" i="75" s="1"/>
  <c r="J65" i="75" s="1"/>
  <c r="M40" i="75"/>
  <c r="L31" i="75"/>
  <c r="I31" i="79"/>
  <c r="L40" i="79"/>
  <c r="H60" i="79" s="1"/>
  <c r="J68" i="79"/>
  <c r="J74" i="79"/>
  <c r="J66" i="79"/>
  <c r="D74" i="79"/>
  <c r="I34" i="83"/>
  <c r="E60" i="83"/>
  <c r="L42" i="87"/>
  <c r="E72" i="87" s="1"/>
  <c r="E74" i="87" s="1"/>
  <c r="G73" i="87" s="1"/>
  <c r="I31" i="87"/>
  <c r="L41" i="87"/>
  <c r="A72" i="87" s="1"/>
  <c r="A74" i="87" s="1"/>
  <c r="D73" i="87" s="1"/>
  <c r="J67" i="91"/>
  <c r="G74" i="91"/>
  <c r="E37" i="91"/>
  <c r="I37" i="91"/>
  <c r="M26" i="91"/>
  <c r="J58" i="83"/>
  <c r="A91" i="83" s="1"/>
  <c r="J58" i="64"/>
  <c r="J59" i="77"/>
  <c r="J60" i="85"/>
  <c r="J60" i="75"/>
  <c r="J60" i="91"/>
  <c r="I37" i="68"/>
  <c r="J37" i="68"/>
  <c r="A89" i="68" s="1"/>
  <c r="E31" i="73"/>
  <c r="E37" i="81"/>
  <c r="J68" i="85"/>
  <c r="J74" i="85"/>
  <c r="I31" i="89"/>
  <c r="L31" i="63"/>
  <c r="M38" i="63"/>
  <c r="M42" i="63"/>
  <c r="J68" i="67"/>
  <c r="J74" i="67"/>
  <c r="A60" i="71"/>
  <c r="L35" i="71"/>
  <c r="E34" i="71" s="1"/>
  <c r="E60" i="71"/>
  <c r="L35" i="76"/>
  <c r="E34" i="76" s="1"/>
  <c r="I37" i="76"/>
  <c r="J37" i="76"/>
  <c r="A89" i="76" s="1"/>
  <c r="L41" i="76"/>
  <c r="A72" i="76" s="1"/>
  <c r="A74" i="76" s="1"/>
  <c r="D73" i="76" s="1"/>
  <c r="H60" i="80"/>
  <c r="J66" i="80"/>
  <c r="D74" i="80"/>
  <c r="L31" i="80"/>
  <c r="M46" i="84"/>
  <c r="A98" i="84"/>
  <c r="E74" i="84"/>
  <c r="G73" i="84" s="1"/>
  <c r="H60" i="88"/>
  <c r="H60" i="92"/>
  <c r="L46" i="92"/>
  <c r="M38" i="92"/>
  <c r="A60" i="92" s="1"/>
  <c r="J66" i="92"/>
  <c r="D74" i="92"/>
  <c r="E36" i="82"/>
  <c r="F42" i="82" s="1"/>
  <c r="J37" i="82"/>
  <c r="A89" i="82" s="1"/>
  <c r="J58" i="66"/>
  <c r="J37" i="75"/>
  <c r="A89" i="75" s="1"/>
  <c r="J37" i="83"/>
  <c r="A89" i="83" s="1"/>
  <c r="J37" i="91"/>
  <c r="A89" i="91" s="1"/>
  <c r="J66" i="65"/>
  <c r="D74" i="65"/>
  <c r="J68" i="74"/>
  <c r="J74" i="74"/>
  <c r="J68" i="82"/>
  <c r="J74" i="82"/>
  <c r="J66" i="64"/>
  <c r="D74" i="64"/>
  <c r="A60" i="64"/>
  <c r="E37" i="64"/>
  <c r="E37" i="68"/>
  <c r="J67" i="73"/>
  <c r="G74" i="73"/>
  <c r="J72" i="73" s="1"/>
  <c r="J65" i="73" s="1"/>
  <c r="A98" i="73" s="1"/>
  <c r="L36" i="73"/>
  <c r="L35" i="73"/>
  <c r="E34" i="73" s="1"/>
  <c r="L43" i="77"/>
  <c r="H72" i="77" s="1"/>
  <c r="H74" i="77" s="1"/>
  <c r="J73" i="77" s="1"/>
  <c r="E34" i="77"/>
  <c r="L32" i="77"/>
  <c r="H60" i="81"/>
  <c r="M26" i="81"/>
  <c r="E34" i="85"/>
  <c r="V122" i="11"/>
  <c r="V124" i="11" s="1"/>
  <c r="J60" i="76"/>
  <c r="J37" i="70"/>
  <c r="A89" i="70" s="1"/>
  <c r="J66" i="86"/>
  <c r="J74" i="86" s="1"/>
  <c r="D74" i="86"/>
  <c r="J72" i="86" s="1"/>
  <c r="J65" i="86" s="1"/>
  <c r="E34" i="81"/>
  <c r="I31" i="84"/>
  <c r="E74" i="88"/>
  <c r="G73" i="88" s="1"/>
  <c r="E37" i="92"/>
  <c r="E60" i="92"/>
  <c r="S122" i="11"/>
  <c r="S125" i="11" s="1"/>
  <c r="O122" i="11"/>
  <c r="O127" i="11" s="1"/>
  <c r="J122" i="11"/>
  <c r="J127" i="11" s="1"/>
  <c r="I34" i="63"/>
  <c r="E34" i="67"/>
  <c r="E37" i="76"/>
  <c r="E37" i="80"/>
  <c r="J68" i="88"/>
  <c r="J74" i="88"/>
  <c r="L38" i="66"/>
  <c r="A60" i="66" s="1"/>
  <c r="J66" i="66"/>
  <c r="D74" i="66"/>
  <c r="M30" i="66"/>
  <c r="I37" i="66"/>
  <c r="I34" i="66"/>
  <c r="I34" i="70"/>
  <c r="L34" i="75"/>
  <c r="I34" i="75" s="1"/>
  <c r="L45" i="75"/>
  <c r="M46" i="75"/>
  <c r="J68" i="75"/>
  <c r="J74" i="75"/>
  <c r="A60" i="75"/>
  <c r="L36" i="79"/>
  <c r="L35" i="79"/>
  <c r="E34" i="79" s="1"/>
  <c r="A60" i="79"/>
  <c r="L35" i="83"/>
  <c r="E34" i="83" s="1"/>
  <c r="M46" i="83"/>
  <c r="I31" i="83"/>
  <c r="M41" i="87"/>
  <c r="H60" i="87"/>
  <c r="L34" i="87"/>
  <c r="I34" i="87" s="1"/>
  <c r="L36" i="87"/>
  <c r="M45" i="87"/>
  <c r="L35" i="87"/>
  <c r="E34" i="87" s="1"/>
  <c r="M46" i="87"/>
  <c r="L38" i="87"/>
  <c r="A60" i="87" s="1"/>
  <c r="M39" i="87"/>
  <c r="E60" i="87" s="1"/>
  <c r="M38" i="91"/>
  <c r="J58" i="91" s="1"/>
  <c r="J68" i="91"/>
  <c r="J74" i="91"/>
  <c r="L34" i="91"/>
  <c r="I34" i="91" s="1"/>
  <c r="M43" i="91"/>
  <c r="J58" i="70"/>
  <c r="J58" i="75"/>
  <c r="A91" i="75" s="1"/>
  <c r="J59" i="68"/>
  <c r="J59" i="81"/>
  <c r="I34" i="68"/>
  <c r="I31" i="73"/>
  <c r="H60" i="77"/>
  <c r="I34" i="81"/>
  <c r="J68" i="81"/>
  <c r="J74" i="81"/>
  <c r="J67" i="85"/>
  <c r="G74" i="85"/>
  <c r="E37" i="85"/>
  <c r="A60" i="89"/>
  <c r="L40" i="63"/>
  <c r="H60" i="63" s="1"/>
  <c r="I31" i="63"/>
  <c r="J74" i="63"/>
  <c r="J68" i="63"/>
  <c r="A60" i="63"/>
  <c r="E60" i="67"/>
  <c r="L44" i="71"/>
  <c r="M42" i="80"/>
  <c r="L36" i="80"/>
  <c r="M43" i="80"/>
  <c r="A60" i="80"/>
  <c r="L42" i="80"/>
  <c r="E72" i="80" s="1"/>
  <c r="E74" i="80" s="1"/>
  <c r="G73" i="80" s="1"/>
  <c r="L40" i="84"/>
  <c r="H60" i="84" s="1"/>
  <c r="L31" i="84"/>
  <c r="M37" i="84"/>
  <c r="M41" i="88"/>
  <c r="L35" i="88"/>
  <c r="E34" i="88" s="1"/>
  <c r="L31" i="92"/>
  <c r="M30" i="92"/>
  <c r="M32" i="92"/>
  <c r="I31" i="92" s="1"/>
  <c r="M39" i="92"/>
  <c r="L36" i="92"/>
  <c r="L34" i="92"/>
  <c r="I34" i="92" s="1"/>
  <c r="L35" i="92"/>
  <c r="E34" i="92" s="1"/>
  <c r="J58" i="76"/>
  <c r="J58" i="92"/>
  <c r="A91" i="92" s="1"/>
  <c r="J60" i="86"/>
  <c r="J60" i="67"/>
  <c r="J60" i="88"/>
  <c r="J66" i="74"/>
  <c r="D74" i="74"/>
  <c r="J72" i="74" s="1"/>
  <c r="J65" i="74" s="1"/>
  <c r="J68" i="78"/>
  <c r="J74" i="78"/>
  <c r="E37" i="82"/>
  <c r="J67" i="86"/>
  <c r="G74" i="86"/>
  <c r="J70" i="86" s="1"/>
  <c r="J64" i="86" s="1"/>
  <c r="J59" i="64"/>
  <c r="E31" i="64"/>
  <c r="J67" i="64"/>
  <c r="G74" i="64"/>
  <c r="M44" i="64"/>
  <c r="E60" i="64"/>
  <c r="M46" i="68"/>
  <c r="I31" i="68"/>
  <c r="J68" i="68"/>
  <c r="J74" i="68"/>
  <c r="M26" i="73"/>
  <c r="L41" i="73"/>
  <c r="A72" i="73" s="1"/>
  <c r="A74" i="73" s="1"/>
  <c r="D73" i="73" s="1"/>
  <c r="J66" i="73" s="1"/>
  <c r="D74" i="73" s="1"/>
  <c r="J70" i="73" s="1"/>
  <c r="J64" i="73" s="1"/>
  <c r="J58" i="68"/>
  <c r="J60" i="70"/>
  <c r="J59" i="83"/>
  <c r="J60" i="71"/>
  <c r="A94" i="86"/>
  <c r="M33" i="77"/>
  <c r="L30" i="77"/>
  <c r="L36" i="77"/>
  <c r="L31" i="77"/>
  <c r="M32" i="77"/>
  <c r="L41" i="77"/>
  <c r="A72" i="77" s="1"/>
  <c r="A74" i="77" s="1"/>
  <c r="D73" i="77" s="1"/>
  <c r="J66" i="77" s="1"/>
  <c r="J66" i="81"/>
  <c r="D74" i="81"/>
  <c r="L44" i="81"/>
  <c r="L36" i="81"/>
  <c r="I37" i="81" s="1"/>
  <c r="L31" i="81"/>
  <c r="M38" i="81"/>
  <c r="A60" i="81" s="1"/>
  <c r="M44" i="85"/>
  <c r="M34" i="85"/>
  <c r="I34" i="85" s="1"/>
  <c r="L44" i="89"/>
  <c r="L41" i="89"/>
  <c r="A72" i="89" s="1"/>
  <c r="A74" i="89" s="1"/>
  <c r="D73" i="89" s="1"/>
  <c r="E34" i="89"/>
  <c r="M26" i="89"/>
  <c r="J59" i="70"/>
  <c r="J58" i="79"/>
  <c r="J59" i="91"/>
  <c r="J60" i="77"/>
  <c r="J65" i="100"/>
  <c r="A98" i="100"/>
  <c r="M31" i="65"/>
  <c r="E74" i="65"/>
  <c r="G73" i="65" s="1"/>
  <c r="I37" i="65"/>
  <c r="L36" i="69"/>
  <c r="J68" i="69"/>
  <c r="J74" i="69"/>
  <c r="E74" i="69"/>
  <c r="G73" i="69" s="1"/>
  <c r="J67" i="69" s="1"/>
  <c r="E31" i="69"/>
  <c r="M31" i="74"/>
  <c r="M46" i="74"/>
  <c r="L35" i="74"/>
  <c r="E34" i="74" s="1"/>
  <c r="L42" i="74"/>
  <c r="E72" i="74" s="1"/>
  <c r="E74" i="74" s="1"/>
  <c r="G73" i="74" s="1"/>
  <c r="M41" i="74"/>
  <c r="L36" i="78"/>
  <c r="M39" i="78"/>
  <c r="J59" i="78" s="1"/>
  <c r="L35" i="78"/>
  <c r="E34" i="78" s="1"/>
  <c r="L42" i="78"/>
  <c r="E72" i="78" s="1"/>
  <c r="E74" i="78" s="1"/>
  <c r="G73" i="78" s="1"/>
  <c r="M46" i="78"/>
  <c r="M31" i="78"/>
  <c r="M45" i="78"/>
  <c r="M38" i="82"/>
  <c r="A60" i="82" s="1"/>
  <c r="M41" i="82"/>
  <c r="M32" i="82"/>
  <c r="I31" i="82" s="1"/>
  <c r="I37" i="86"/>
  <c r="E74" i="90"/>
  <c r="G73" i="90" s="1"/>
  <c r="J58" i="65"/>
  <c r="J58" i="69"/>
  <c r="A91" i="69" s="1"/>
  <c r="J59" i="67"/>
  <c r="J59" i="84"/>
  <c r="J60" i="92"/>
  <c r="E33" i="105"/>
  <c r="F41" i="105" s="1"/>
  <c r="F43" i="105" s="1"/>
  <c r="J34" i="105"/>
  <c r="A88" i="105" s="1"/>
  <c r="E33" i="94"/>
  <c r="F41" i="94" s="1"/>
  <c r="F43" i="94" s="1"/>
  <c r="J34" i="94"/>
  <c r="A88" i="94" s="1"/>
  <c r="J34" i="104"/>
  <c r="A88" i="104" s="1"/>
  <c r="E33" i="104"/>
  <c r="F41" i="104" s="1"/>
  <c r="F43" i="104" s="1"/>
  <c r="E33" i="100"/>
  <c r="F41" i="100" s="1"/>
  <c r="F43" i="100" s="1"/>
  <c r="J34" i="100"/>
  <c r="A88" i="100" s="1"/>
  <c r="E33" i="110"/>
  <c r="F41" i="110" s="1"/>
  <c r="F43" i="110" s="1"/>
  <c r="J34" i="110"/>
  <c r="A88" i="110" s="1"/>
  <c r="M33" i="74"/>
  <c r="E31" i="74" s="1"/>
  <c r="J66" i="78"/>
  <c r="D74" i="78"/>
  <c r="I37" i="82"/>
  <c r="E34" i="82"/>
  <c r="M33" i="82"/>
  <c r="E31" i="82" s="1"/>
  <c r="J66" i="82"/>
  <c r="D74" i="82"/>
  <c r="I34" i="86"/>
  <c r="E60" i="86"/>
  <c r="E34" i="90"/>
  <c r="E37" i="90"/>
  <c r="E36" i="63"/>
  <c r="F42" i="63" s="1"/>
  <c r="J37" i="63"/>
  <c r="A89" i="63" s="1"/>
  <c r="J58" i="74"/>
  <c r="J59" i="71"/>
  <c r="J59" i="88"/>
  <c r="J60" i="65"/>
  <c r="J34" i="96"/>
  <c r="A88" i="96" s="1"/>
  <c r="E33" i="96"/>
  <c r="F41" i="96" s="1"/>
  <c r="F43" i="96" s="1"/>
  <c r="E33" i="108"/>
  <c r="F41" i="108" s="1"/>
  <c r="F43" i="108" s="1"/>
  <c r="J34" i="108"/>
  <c r="A88" i="108" s="1"/>
  <c r="J34" i="101"/>
  <c r="A88" i="101" s="1"/>
  <c r="E33" i="101"/>
  <c r="F41" i="101" s="1"/>
  <c r="F43" i="101" s="1"/>
  <c r="E33" i="111"/>
  <c r="F41" i="111" s="1"/>
  <c r="F43" i="111" s="1"/>
  <c r="J34" i="111"/>
  <c r="A88" i="111" s="1"/>
  <c r="M42" i="77"/>
  <c r="A60" i="77"/>
  <c r="M26" i="77"/>
  <c r="E74" i="77"/>
  <c r="G73" i="77" s="1"/>
  <c r="M31" i="77"/>
  <c r="L37" i="77"/>
  <c r="E37" i="77" s="1"/>
  <c r="M24" i="77"/>
  <c r="M31" i="81"/>
  <c r="M38" i="85"/>
  <c r="J58" i="85" s="1"/>
  <c r="A91" i="85" s="1"/>
  <c r="J66" i="85"/>
  <c r="D74" i="85"/>
  <c r="M44" i="89"/>
  <c r="L36" i="89"/>
  <c r="L40" i="89"/>
  <c r="H60" i="89" s="1"/>
  <c r="J37" i="66"/>
  <c r="A89" i="66" s="1"/>
  <c r="E36" i="66"/>
  <c r="F42" i="66" s="1"/>
  <c r="J58" i="81"/>
  <c r="A91" i="81" s="1"/>
  <c r="J58" i="67"/>
  <c r="A91" i="67" s="1"/>
  <c r="J59" i="75"/>
  <c r="J59" i="87"/>
  <c r="J60" i="64"/>
  <c r="E31" i="65"/>
  <c r="M44" i="65"/>
  <c r="L35" i="65"/>
  <c r="E34" i="65" s="1"/>
  <c r="M42" i="65"/>
  <c r="M30" i="65"/>
  <c r="I34" i="69"/>
  <c r="A60" i="69"/>
  <c r="M31" i="69"/>
  <c r="L41" i="69"/>
  <c r="A72" i="69" s="1"/>
  <c r="A74" i="69" s="1"/>
  <c r="D73" i="69" s="1"/>
  <c r="M39" i="74"/>
  <c r="J59" i="74" s="1"/>
  <c r="L40" i="74"/>
  <c r="H60" i="74" s="1"/>
  <c r="M43" i="74"/>
  <c r="M32" i="78"/>
  <c r="I31" i="78" s="1"/>
  <c r="A60" i="78"/>
  <c r="M38" i="78"/>
  <c r="J58" i="78" s="1"/>
  <c r="M37" i="78"/>
  <c r="E37" i="78" s="1"/>
  <c r="H60" i="82"/>
  <c r="M39" i="82"/>
  <c r="E60" i="82" s="1"/>
  <c r="M31" i="82"/>
  <c r="M46" i="82"/>
  <c r="A60" i="86"/>
  <c r="M33" i="90"/>
  <c r="E31" i="90" s="1"/>
  <c r="M41" i="90"/>
  <c r="L46" i="90"/>
  <c r="E36" i="67"/>
  <c r="F42" i="67" s="1"/>
  <c r="J37" i="67"/>
  <c r="A89" i="67" s="1"/>
  <c r="J58" i="82"/>
  <c r="J58" i="86"/>
  <c r="A91" i="86" s="1"/>
  <c r="J59" i="63"/>
  <c r="J59" i="76"/>
  <c r="J58" i="88"/>
  <c r="A91" i="88" s="1"/>
  <c r="J60" i="69"/>
  <c r="J34" i="93"/>
  <c r="A88" i="93" s="1"/>
  <c r="E33" i="93"/>
  <c r="F41" i="93" s="1"/>
  <c r="F43" i="93" s="1"/>
  <c r="E33" i="103"/>
  <c r="F41" i="103" s="1"/>
  <c r="F43" i="103" s="1"/>
  <c r="J34" i="103"/>
  <c r="A88" i="103" s="1"/>
  <c r="J34" i="98"/>
  <c r="A88" i="98" s="1"/>
  <c r="E33" i="98"/>
  <c r="F41" i="98" s="1"/>
  <c r="F43" i="98" s="1"/>
  <c r="E33" i="106"/>
  <c r="F41" i="106" s="1"/>
  <c r="F43" i="106" s="1"/>
  <c r="J34" i="106"/>
  <c r="A88" i="106" s="1"/>
  <c r="E33" i="102"/>
  <c r="F41" i="102" s="1"/>
  <c r="F43" i="102" s="1"/>
  <c r="J34" i="102"/>
  <c r="A88" i="102" s="1"/>
  <c r="M31" i="89"/>
  <c r="M41" i="89"/>
  <c r="J58" i="77"/>
  <c r="J58" i="89"/>
  <c r="J59" i="66"/>
  <c r="J59" i="79"/>
  <c r="J60" i="68"/>
  <c r="M46" i="65"/>
  <c r="E34" i="69"/>
  <c r="M46" i="69"/>
  <c r="E60" i="69"/>
  <c r="I37" i="74"/>
  <c r="M24" i="74"/>
  <c r="L30" i="74"/>
  <c r="H60" i="78"/>
  <c r="M44" i="78"/>
  <c r="M33" i="78"/>
  <c r="E31" i="78" s="1"/>
  <c r="H60" i="86"/>
  <c r="I31" i="86"/>
  <c r="A60" i="90"/>
  <c r="J68" i="90"/>
  <c r="J74" i="90"/>
  <c r="J72" i="90" s="1"/>
  <c r="J65" i="90" s="1"/>
  <c r="A98" i="90" s="1"/>
  <c r="E36" i="71"/>
  <c r="F42" i="71" s="1"/>
  <c r="J37" i="71"/>
  <c r="A89" i="71" s="1"/>
  <c r="J58" i="63"/>
  <c r="J59" i="80"/>
  <c r="J59" i="92"/>
  <c r="J60" i="90"/>
  <c r="E33" i="95"/>
  <c r="F41" i="95" s="1"/>
  <c r="F43" i="95" s="1"/>
  <c r="J34" i="95"/>
  <c r="A88" i="95" s="1"/>
  <c r="J34" i="107"/>
  <c r="A88" i="107" s="1"/>
  <c r="E33" i="107"/>
  <c r="F41" i="107" s="1"/>
  <c r="F43" i="107" s="1"/>
  <c r="E33" i="97"/>
  <c r="F41" i="97" s="1"/>
  <c r="F43" i="97" s="1"/>
  <c r="J34" i="97"/>
  <c r="A88" i="97" s="1"/>
  <c r="J34" i="99"/>
  <c r="A88" i="99" s="1"/>
  <c r="E33" i="99"/>
  <c r="F41" i="99" s="1"/>
  <c r="F43" i="99" s="1"/>
  <c r="J34" i="109"/>
  <c r="A88" i="109" s="1"/>
  <c r="E33" i="109"/>
  <c r="F41" i="109" s="1"/>
  <c r="F43" i="109" s="1"/>
  <c r="E33" i="112"/>
  <c r="F41" i="112" s="1"/>
  <c r="F43" i="112" s="1"/>
  <c r="J34" i="112"/>
  <c r="A88" i="112" s="1"/>
  <c r="E33" i="65"/>
  <c r="F41" i="65" s="1"/>
  <c r="J34" i="65"/>
  <c r="A88" i="65" s="1"/>
  <c r="E33" i="82"/>
  <c r="F41" i="82" s="1"/>
  <c r="J34" i="82"/>
  <c r="A88" i="82" s="1"/>
  <c r="F29" i="67"/>
  <c r="E29" i="67"/>
  <c r="I33" i="67"/>
  <c r="E30" i="67"/>
  <c r="I30" i="73"/>
  <c r="J31" i="73" s="1"/>
  <c r="A87" i="73" s="1"/>
  <c r="F40" i="73"/>
  <c r="I33" i="91"/>
  <c r="E29" i="91"/>
  <c r="F29" i="91"/>
  <c r="E33" i="68"/>
  <c r="F41" i="68" s="1"/>
  <c r="J34" i="68"/>
  <c r="A88" i="68" s="1"/>
  <c r="AF126" i="11"/>
  <c r="AF122" i="11"/>
  <c r="I30" i="82"/>
  <c r="F40" i="82"/>
  <c r="F43" i="82" s="1"/>
  <c r="I30" i="90"/>
  <c r="J31" i="90" s="1"/>
  <c r="A87" i="90" s="1"/>
  <c r="F40" i="90"/>
  <c r="I33" i="76"/>
  <c r="E29" i="76"/>
  <c r="E30" i="76"/>
  <c r="F29" i="76"/>
  <c r="E33" i="89"/>
  <c r="F41" i="89" s="1"/>
  <c r="J34" i="89"/>
  <c r="A88" i="89" s="1"/>
  <c r="F29" i="63"/>
  <c r="I33" i="63"/>
  <c r="E29" i="63"/>
  <c r="E30" i="63" s="1"/>
  <c r="AD124" i="11"/>
  <c r="AD122" i="11"/>
  <c r="F40" i="69"/>
  <c r="I30" i="69"/>
  <c r="J31" i="69" s="1"/>
  <c r="A87" i="69" s="1"/>
  <c r="E33" i="78"/>
  <c r="F41" i="78" s="1"/>
  <c r="J34" i="78"/>
  <c r="A88" i="78" s="1"/>
  <c r="E33" i="90"/>
  <c r="F41" i="90" s="1"/>
  <c r="J34" i="90"/>
  <c r="A88" i="90" s="1"/>
  <c r="E29" i="84"/>
  <c r="E30" i="84" s="1"/>
  <c r="F29" i="84"/>
  <c r="I33" i="84"/>
  <c r="F40" i="64"/>
  <c r="F43" i="64" s="1"/>
  <c r="I30" i="64"/>
  <c r="J31" i="64" s="1"/>
  <c r="A87" i="64" s="1"/>
  <c r="I30" i="89"/>
  <c r="J31" i="89" s="1"/>
  <c r="A87" i="89" s="1"/>
  <c r="F40" i="89"/>
  <c r="F29" i="66"/>
  <c r="I33" i="66"/>
  <c r="E29" i="66"/>
  <c r="E30" i="66" s="1"/>
  <c r="F29" i="83"/>
  <c r="I33" i="83"/>
  <c r="E29" i="83"/>
  <c r="E30" i="83"/>
  <c r="F29" i="71"/>
  <c r="I33" i="71"/>
  <c r="E29" i="71"/>
  <c r="E30" i="71" s="1"/>
  <c r="I30" i="68"/>
  <c r="J31" i="68" s="1"/>
  <c r="A87" i="68" s="1"/>
  <c r="F40" i="68"/>
  <c r="I30" i="77"/>
  <c r="J31" i="77" s="1"/>
  <c r="A87" i="77" s="1"/>
  <c r="F40" i="77"/>
  <c r="E33" i="85"/>
  <c r="F41" i="85" s="1"/>
  <c r="J34" i="85"/>
  <c r="A88" i="85" s="1"/>
  <c r="AB126" i="11"/>
  <c r="AB122" i="11"/>
  <c r="E33" i="74"/>
  <c r="F41" i="74" s="1"/>
  <c r="J34" i="74"/>
  <c r="A88" i="74" s="1"/>
  <c r="F40" i="78"/>
  <c r="F43" i="78" s="1"/>
  <c r="I30" i="78"/>
  <c r="J31" i="78" s="1"/>
  <c r="A87" i="78" s="1"/>
  <c r="E33" i="64"/>
  <c r="F41" i="64" s="1"/>
  <c r="J34" i="64"/>
  <c r="A88" i="64" s="1"/>
  <c r="E29" i="75"/>
  <c r="E30" i="75" s="1"/>
  <c r="F29" i="75"/>
  <c r="I33" i="75"/>
  <c r="F29" i="88"/>
  <c r="I33" i="88"/>
  <c r="E29" i="88"/>
  <c r="E30" i="88" s="1"/>
  <c r="I30" i="85"/>
  <c r="J31" i="85" s="1"/>
  <c r="A87" i="85" s="1"/>
  <c r="F40" i="85"/>
  <c r="Z122" i="11"/>
  <c r="Z126" i="11" s="1"/>
  <c r="E33" i="86"/>
  <c r="F41" i="86" s="1"/>
  <c r="J34" i="86"/>
  <c r="A88" i="86" s="1"/>
  <c r="J34" i="73"/>
  <c r="A88" i="73" s="1"/>
  <c r="E33" i="73"/>
  <c r="F41" i="73" s="1"/>
  <c r="I30" i="81"/>
  <c r="J31" i="81" s="1"/>
  <c r="A87" i="81" s="1"/>
  <c r="F40" i="81"/>
  <c r="E29" i="79"/>
  <c r="E30" i="79"/>
  <c r="F29" i="79"/>
  <c r="I33" i="79"/>
  <c r="I30" i="65"/>
  <c r="J31" i="65" s="1"/>
  <c r="A87" i="65" s="1"/>
  <c r="F40" i="65"/>
  <c r="F43" i="65" s="1"/>
  <c r="E33" i="69"/>
  <c r="F41" i="69" s="1"/>
  <c r="J34" i="69"/>
  <c r="A88" i="69" s="1"/>
  <c r="F40" i="74"/>
  <c r="I30" i="74"/>
  <c r="J31" i="74" s="1"/>
  <c r="A87" i="74" s="1"/>
  <c r="I30" i="86"/>
  <c r="J31" i="86" s="1"/>
  <c r="A87" i="86" s="1"/>
  <c r="F40" i="86"/>
  <c r="I33" i="92"/>
  <c r="F29" i="92"/>
  <c r="E29" i="92"/>
  <c r="E30" i="92" s="1"/>
  <c r="E33" i="81"/>
  <c r="F41" i="81" s="1"/>
  <c r="J34" i="81"/>
  <c r="A88" i="81" s="1"/>
  <c r="F29" i="70"/>
  <c r="I33" i="70"/>
  <c r="E29" i="70"/>
  <c r="E30" i="70" s="1"/>
  <c r="F29" i="87"/>
  <c r="E29" i="87"/>
  <c r="E30" i="87" s="1"/>
  <c r="I33" i="87"/>
  <c r="F29" i="80"/>
  <c r="I33" i="80"/>
  <c r="E29" i="80"/>
  <c r="E30" i="80" s="1"/>
  <c r="J34" i="77"/>
  <c r="A88" i="77" s="1"/>
  <c r="E33" i="77"/>
  <c r="F41" i="77" s="1"/>
  <c r="A98" i="111"/>
  <c r="J72" i="112"/>
  <c r="J65" i="112" s="1"/>
  <c r="J70" i="112"/>
  <c r="J64" i="112" s="1"/>
  <c r="T127" i="11"/>
  <c r="AF127" i="11"/>
  <c r="AB124" i="11"/>
  <c r="T125" i="11"/>
  <c r="P124" i="11"/>
  <c r="AF124" i="11"/>
  <c r="T123" i="11"/>
  <c r="W125" i="11"/>
  <c r="W124" i="11"/>
  <c r="W126" i="11"/>
  <c r="AG125" i="11"/>
  <c r="AG124" i="11"/>
  <c r="Q124" i="11"/>
  <c r="N124" i="11"/>
  <c r="N127" i="11"/>
  <c r="N123" i="11"/>
  <c r="N125" i="11"/>
  <c r="Z127" i="11"/>
  <c r="J124" i="11"/>
  <c r="J125" i="11"/>
  <c r="AD127" i="11"/>
  <c r="AD125" i="11"/>
  <c r="AD123" i="11"/>
  <c r="H5" i="11"/>
  <c r="R124" i="11"/>
  <c r="R123" i="11"/>
  <c r="R125" i="11"/>
  <c r="R126" i="11"/>
  <c r="R127" i="11"/>
  <c r="AC125" i="11"/>
  <c r="AC124" i="11"/>
  <c r="AC127" i="11"/>
  <c r="AC123" i="11"/>
  <c r="AC126" i="11"/>
  <c r="Y125" i="11"/>
  <c r="Y126" i="11"/>
  <c r="Y124" i="11"/>
  <c r="Y127" i="11"/>
  <c r="Y123" i="11"/>
  <c r="U125" i="11"/>
  <c r="U123" i="11"/>
  <c r="U126" i="11"/>
  <c r="U124" i="11"/>
  <c r="U127" i="11"/>
  <c r="M125" i="11"/>
  <c r="M124" i="11"/>
  <c r="M127" i="11"/>
  <c r="M123" i="11"/>
  <c r="M126" i="11"/>
  <c r="AG126" i="11"/>
  <c r="Q126" i="11"/>
  <c r="O123" i="11"/>
  <c r="K123" i="11"/>
  <c r="K127" i="11"/>
  <c r="V126" i="11"/>
  <c r="K126" i="11"/>
  <c r="K124" i="11"/>
  <c r="J126" i="11"/>
  <c r="AB125" i="11"/>
  <c r="T124" i="11"/>
  <c r="AG123" i="11"/>
  <c r="AB123" i="11"/>
  <c r="V123" i="11"/>
  <c r="Q123" i="11"/>
  <c r="S123" i="11"/>
  <c r="S127" i="11"/>
  <c r="AG127" i="11"/>
  <c r="AB127" i="11"/>
  <c r="V127" i="11"/>
  <c r="Q127" i="11"/>
  <c r="AD126" i="11"/>
  <c r="S126" i="11"/>
  <c r="N126" i="11"/>
  <c r="AF125" i="11"/>
  <c r="V125" i="11"/>
  <c r="K125" i="11"/>
  <c r="S124" i="11"/>
  <c r="AF123" i="11"/>
  <c r="J123" i="11"/>
  <c r="W123" i="11"/>
  <c r="W127" i="11"/>
  <c r="E51" i="11"/>
  <c r="F51" i="11"/>
  <c r="G51" i="11"/>
  <c r="J52" i="11"/>
  <c r="K52" i="11"/>
  <c r="M52" i="11"/>
  <c r="N52" i="11"/>
  <c r="O52" i="11"/>
  <c r="P52" i="11"/>
  <c r="Q52" i="11"/>
  <c r="R52" i="11"/>
  <c r="S52" i="11"/>
  <c r="T52" i="11"/>
  <c r="U52" i="11"/>
  <c r="V52" i="11"/>
  <c r="W52" i="11"/>
  <c r="Y52" i="11"/>
  <c r="Z52" i="11"/>
  <c r="AB52" i="11"/>
  <c r="AC52" i="11"/>
  <c r="AD52" i="11"/>
  <c r="AF52" i="11"/>
  <c r="AG52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49" i="11"/>
  <c r="D48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6" i="11"/>
  <c r="D45" i="11"/>
  <c r="E50" i="11"/>
  <c r="E52" i="11" s="1"/>
  <c r="F50" i="11"/>
  <c r="F52" i="11" s="1"/>
  <c r="G50" i="11"/>
  <c r="G52" i="11" s="1"/>
  <c r="H50" i="11"/>
  <c r="H51" i="11" s="1"/>
  <c r="I50" i="11"/>
  <c r="I51" i="11" s="1"/>
  <c r="J50" i="11"/>
  <c r="J51" i="11" s="1"/>
  <c r="K50" i="11"/>
  <c r="K51" i="11" s="1"/>
  <c r="L50" i="11"/>
  <c r="L52" i="11" s="1"/>
  <c r="M50" i="11"/>
  <c r="M51" i="11" s="1"/>
  <c r="N50" i="11"/>
  <c r="N51" i="11" s="1"/>
  <c r="O50" i="11"/>
  <c r="O51" i="11" s="1"/>
  <c r="P50" i="11"/>
  <c r="P51" i="11" s="1"/>
  <c r="Q50" i="11"/>
  <c r="Q51" i="11" s="1"/>
  <c r="R50" i="11"/>
  <c r="R51" i="11" s="1"/>
  <c r="S50" i="11"/>
  <c r="S51" i="11" s="1"/>
  <c r="T50" i="11"/>
  <c r="T51" i="11" s="1"/>
  <c r="U50" i="11"/>
  <c r="U51" i="11" s="1"/>
  <c r="V50" i="11"/>
  <c r="V51" i="11" s="1"/>
  <c r="W50" i="11"/>
  <c r="W51" i="11" s="1"/>
  <c r="X50" i="11"/>
  <c r="X51" i="11" s="1"/>
  <c r="Y50" i="11"/>
  <c r="Y51" i="11" s="1"/>
  <c r="Z50" i="11"/>
  <c r="Z51" i="11" s="1"/>
  <c r="AA50" i="11"/>
  <c r="AA51" i="11" s="1"/>
  <c r="AB50" i="11"/>
  <c r="AB51" i="11" s="1"/>
  <c r="AC50" i="11"/>
  <c r="AC51" i="11" s="1"/>
  <c r="AD50" i="11"/>
  <c r="AD51" i="11" s="1"/>
  <c r="AE50" i="11"/>
  <c r="AE51" i="11" s="1"/>
  <c r="AF50" i="11"/>
  <c r="AF51" i="11" s="1"/>
  <c r="AG50" i="11"/>
  <c r="AG51" i="11" s="1"/>
  <c r="D50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4" i="11"/>
  <c r="A91" i="78" l="1"/>
  <c r="J70" i="78"/>
  <c r="J64" i="78" s="1"/>
  <c r="J72" i="78"/>
  <c r="J65" i="78" s="1"/>
  <c r="A98" i="78" s="1"/>
  <c r="J72" i="66"/>
  <c r="J70" i="66"/>
  <c r="J64" i="66" s="1"/>
  <c r="A91" i="66"/>
  <c r="J72" i="79"/>
  <c r="J65" i="79" s="1"/>
  <c r="A98" i="79" s="1"/>
  <c r="J70" i="79"/>
  <c r="J64" i="79" s="1"/>
  <c r="J66" i="88"/>
  <c r="D74" i="88"/>
  <c r="A60" i="85"/>
  <c r="I37" i="84"/>
  <c r="J37" i="84"/>
  <c r="A89" i="84" s="1"/>
  <c r="P123" i="11"/>
  <c r="P125" i="11"/>
  <c r="O124" i="11"/>
  <c r="O126" i="11"/>
  <c r="F43" i="68"/>
  <c r="F43" i="89"/>
  <c r="J67" i="77"/>
  <c r="D74" i="77" s="1"/>
  <c r="G74" i="77"/>
  <c r="A91" i="65"/>
  <c r="I37" i="77"/>
  <c r="J37" i="77"/>
  <c r="A89" i="77" s="1"/>
  <c r="A91" i="68"/>
  <c r="A91" i="76"/>
  <c r="I37" i="80"/>
  <c r="J37" i="80"/>
  <c r="A89" i="80" s="1"/>
  <c r="J60" i="79"/>
  <c r="A91" i="70"/>
  <c r="I37" i="79"/>
  <c r="J37" i="79"/>
  <c r="A89" i="79" s="1"/>
  <c r="O125" i="11"/>
  <c r="A98" i="86"/>
  <c r="J60" i="89"/>
  <c r="A91" i="89" s="1"/>
  <c r="J68" i="77"/>
  <c r="J74" i="77"/>
  <c r="J70" i="64"/>
  <c r="J64" i="64" s="1"/>
  <c r="J72" i="64"/>
  <c r="J60" i="84"/>
  <c r="J67" i="84"/>
  <c r="G74" i="84"/>
  <c r="J72" i="80"/>
  <c r="J65" i="80" s="1"/>
  <c r="A98" i="80" s="1"/>
  <c r="J70" i="80"/>
  <c r="J64" i="80" s="1"/>
  <c r="J67" i="87"/>
  <c r="G74" i="87"/>
  <c r="P126" i="11"/>
  <c r="A98" i="83"/>
  <c r="A91" i="90"/>
  <c r="J59" i="82"/>
  <c r="J37" i="81"/>
  <c r="A89" i="81" s="1"/>
  <c r="A91" i="82"/>
  <c r="J66" i="89"/>
  <c r="D74" i="89"/>
  <c r="J31" i="82"/>
  <c r="A87" i="82" s="1"/>
  <c r="J58" i="87"/>
  <c r="A91" i="87" s="1"/>
  <c r="J72" i="85"/>
  <c r="J70" i="85"/>
  <c r="J64" i="85" s="1"/>
  <c r="J67" i="90"/>
  <c r="G74" i="90"/>
  <c r="I37" i="78"/>
  <c r="J37" i="78"/>
  <c r="A89" i="78" s="1"/>
  <c r="J67" i="65"/>
  <c r="G74" i="65"/>
  <c r="J67" i="80"/>
  <c r="G74" i="80"/>
  <c r="A91" i="91"/>
  <c r="J67" i="88"/>
  <c r="G74" i="88"/>
  <c r="J70" i="74"/>
  <c r="J64" i="74" s="1"/>
  <c r="J60" i="63"/>
  <c r="A91" i="63" s="1"/>
  <c r="A91" i="77"/>
  <c r="J70" i="71"/>
  <c r="J64" i="71" s="1"/>
  <c r="J72" i="71"/>
  <c r="J65" i="71" s="1"/>
  <c r="A98" i="71" s="1"/>
  <c r="E60" i="78"/>
  <c r="J67" i="71"/>
  <c r="G74" i="71"/>
  <c r="J72" i="68"/>
  <c r="J65" i="68" s="1"/>
  <c r="A98" i="68" s="1"/>
  <c r="J70" i="68"/>
  <c r="J64" i="68" s="1"/>
  <c r="A91" i="71"/>
  <c r="J70" i="67"/>
  <c r="J64" i="67" s="1"/>
  <c r="J72" i="67"/>
  <c r="J65" i="67" s="1"/>
  <c r="A98" i="67" s="1"/>
  <c r="I37" i="89"/>
  <c r="J37" i="89"/>
  <c r="A89" i="89" s="1"/>
  <c r="J67" i="74"/>
  <c r="G74" i="74"/>
  <c r="I37" i="69"/>
  <c r="J37" i="69"/>
  <c r="A89" i="69" s="1"/>
  <c r="A91" i="79"/>
  <c r="J72" i="81"/>
  <c r="J65" i="81" s="1"/>
  <c r="A98" i="81" s="1"/>
  <c r="J70" i="81"/>
  <c r="J64" i="81" s="1"/>
  <c r="I37" i="92"/>
  <c r="J37" i="92"/>
  <c r="A89" i="92" s="1"/>
  <c r="I37" i="87"/>
  <c r="J37" i="87"/>
  <c r="A89" i="87" s="1"/>
  <c r="J70" i="65"/>
  <c r="J64" i="65" s="1"/>
  <c r="J72" i="65"/>
  <c r="J66" i="76"/>
  <c r="D74" i="76"/>
  <c r="A98" i="75"/>
  <c r="J70" i="63"/>
  <c r="J64" i="63" s="1"/>
  <c r="J72" i="63"/>
  <c r="A91" i="84"/>
  <c r="F43" i="74"/>
  <c r="F43" i="85"/>
  <c r="E30" i="91"/>
  <c r="J66" i="69"/>
  <c r="G74" i="69" s="1"/>
  <c r="D74" i="69"/>
  <c r="J70" i="82"/>
  <c r="J64" i="82" s="1"/>
  <c r="J72" i="82"/>
  <c r="J65" i="82" s="1"/>
  <c r="A98" i="82" s="1"/>
  <c r="J67" i="78"/>
  <c r="G74" i="78"/>
  <c r="J70" i="75"/>
  <c r="J64" i="75" s="1"/>
  <c r="I31" i="77"/>
  <c r="I37" i="73"/>
  <c r="J37" i="73"/>
  <c r="A89" i="73" s="1"/>
  <c r="J60" i="74"/>
  <c r="A91" i="74" s="1"/>
  <c r="J70" i="92"/>
  <c r="J64" i="92" s="1"/>
  <c r="J72" i="92"/>
  <c r="J65" i="92" s="1"/>
  <c r="A91" i="64"/>
  <c r="A60" i="91"/>
  <c r="J66" i="87"/>
  <c r="D74" i="87"/>
  <c r="J60" i="73"/>
  <c r="A91" i="73" s="1"/>
  <c r="J70" i="91"/>
  <c r="J64" i="91" s="1"/>
  <c r="J72" i="91"/>
  <c r="J65" i="91" s="1"/>
  <c r="A98" i="91" s="1"/>
  <c r="J72" i="70"/>
  <c r="J65" i="70" s="1"/>
  <c r="J70" i="70"/>
  <c r="J64" i="70" s="1"/>
  <c r="I30" i="70"/>
  <c r="J31" i="70" s="1"/>
  <c r="A87" i="70" s="1"/>
  <c r="F40" i="70"/>
  <c r="F40" i="92"/>
  <c r="I30" i="92"/>
  <c r="J31" i="92" s="1"/>
  <c r="A87" i="92" s="1"/>
  <c r="J34" i="83"/>
  <c r="A88" i="83" s="1"/>
  <c r="E33" i="83"/>
  <c r="F41" i="83" s="1"/>
  <c r="I30" i="67"/>
  <c r="J31" i="67" s="1"/>
  <c r="A87" i="67" s="1"/>
  <c r="F40" i="67"/>
  <c r="I30" i="87"/>
  <c r="J31" i="87" s="1"/>
  <c r="A87" i="87" s="1"/>
  <c r="F40" i="87"/>
  <c r="I30" i="88"/>
  <c r="J31" i="88" s="1"/>
  <c r="A87" i="88" s="1"/>
  <c r="F40" i="88"/>
  <c r="E33" i="75"/>
  <c r="F41" i="75" s="1"/>
  <c r="J34" i="75"/>
  <c r="A88" i="75" s="1"/>
  <c r="E33" i="84"/>
  <c r="F41" i="84" s="1"/>
  <c r="J34" i="84"/>
  <c r="A88" i="84" s="1"/>
  <c r="I30" i="63"/>
  <c r="J31" i="63" s="1"/>
  <c r="A87" i="63" s="1"/>
  <c r="F40" i="63"/>
  <c r="J34" i="91"/>
  <c r="A88" i="91" s="1"/>
  <c r="E33" i="91"/>
  <c r="F41" i="91" s="1"/>
  <c r="Z123" i="11"/>
  <c r="Z125" i="11"/>
  <c r="I30" i="80"/>
  <c r="J31" i="80" s="1"/>
  <c r="A87" i="80" s="1"/>
  <c r="F40" i="80"/>
  <c r="F43" i="80" s="1"/>
  <c r="E33" i="87"/>
  <c r="F41" i="87" s="1"/>
  <c r="J34" i="87"/>
  <c r="A88" i="87" s="1"/>
  <c r="J34" i="70"/>
  <c r="A88" i="70" s="1"/>
  <c r="E33" i="70"/>
  <c r="F41" i="70" s="1"/>
  <c r="E33" i="92"/>
  <c r="F41" i="92" s="1"/>
  <c r="J34" i="92"/>
  <c r="A88" i="92" s="1"/>
  <c r="Z124" i="11"/>
  <c r="I30" i="83"/>
  <c r="J31" i="83" s="1"/>
  <c r="A87" i="83" s="1"/>
  <c r="F40" i="83"/>
  <c r="I30" i="66"/>
  <c r="J31" i="66" s="1"/>
  <c r="A87" i="66" s="1"/>
  <c r="F40" i="66"/>
  <c r="I30" i="84"/>
  <c r="J31" i="84" s="1"/>
  <c r="A87" i="84" s="1"/>
  <c r="F40" i="84"/>
  <c r="F43" i="69"/>
  <c r="E33" i="76"/>
  <c r="F41" i="76" s="1"/>
  <c r="J34" i="76"/>
  <c r="A88" i="76" s="1"/>
  <c r="F43" i="73"/>
  <c r="E33" i="71"/>
  <c r="F41" i="71" s="1"/>
  <c r="J34" i="71"/>
  <c r="A88" i="71" s="1"/>
  <c r="F40" i="76"/>
  <c r="F43" i="76" s="1"/>
  <c r="I30" i="76"/>
  <c r="J31" i="76" s="1"/>
  <c r="A87" i="76" s="1"/>
  <c r="I30" i="79"/>
  <c r="J31" i="79" s="1"/>
  <c r="A87" i="79" s="1"/>
  <c r="F40" i="79"/>
  <c r="E33" i="67"/>
  <c r="F41" i="67" s="1"/>
  <c r="J34" i="67"/>
  <c r="A88" i="67" s="1"/>
  <c r="J34" i="80"/>
  <c r="A88" i="80" s="1"/>
  <c r="E33" i="80"/>
  <c r="F41" i="80" s="1"/>
  <c r="F43" i="86"/>
  <c r="E33" i="79"/>
  <c r="F41" i="79" s="1"/>
  <c r="J34" i="79"/>
  <c r="A88" i="79" s="1"/>
  <c r="F43" i="81"/>
  <c r="E33" i="88"/>
  <c r="F41" i="88" s="1"/>
  <c r="J34" i="88"/>
  <c r="A88" i="88" s="1"/>
  <c r="I30" i="75"/>
  <c r="J31" i="75" s="1"/>
  <c r="A87" i="75" s="1"/>
  <c r="F40" i="75"/>
  <c r="F43" i="75" s="1"/>
  <c r="F43" i="77"/>
  <c r="F40" i="71"/>
  <c r="I30" i="71"/>
  <c r="J31" i="71" s="1"/>
  <c r="A87" i="71" s="1"/>
  <c r="E33" i="66"/>
  <c r="F41" i="66" s="1"/>
  <c r="J34" i="66"/>
  <c r="A88" i="66" s="1"/>
  <c r="E33" i="63"/>
  <c r="F41" i="63" s="1"/>
  <c r="J34" i="63"/>
  <c r="A88" i="63" s="1"/>
  <c r="F43" i="90"/>
  <c r="F40" i="91"/>
  <c r="F43" i="91" s="1"/>
  <c r="I30" i="91"/>
  <c r="J31" i="91" s="1"/>
  <c r="A87" i="91" s="1"/>
  <c r="A98" i="112"/>
  <c r="D52" i="11"/>
  <c r="B50" i="11"/>
  <c r="A34" i="40" s="1"/>
  <c r="B45" i="11"/>
  <c r="E42" i="40" s="1"/>
  <c r="B48" i="11"/>
  <c r="N42" i="40" s="1"/>
  <c r="B47" i="11"/>
  <c r="B46" i="11"/>
  <c r="F42" i="40" s="1"/>
  <c r="B49" i="11"/>
  <c r="O42" i="40" s="1"/>
  <c r="B44" i="11"/>
  <c r="AA52" i="11"/>
  <c r="AE52" i="11"/>
  <c r="I52" i="11"/>
  <c r="H52" i="11"/>
  <c r="X52" i="11"/>
  <c r="L51" i="11"/>
  <c r="I5" i="11"/>
  <c r="D51" i="11"/>
  <c r="M26" i="40"/>
  <c r="L26" i="40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39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8" i="11"/>
  <c r="D37" i="11"/>
  <c r="F43" i="79" l="1"/>
  <c r="F43" i="92"/>
  <c r="A98" i="70"/>
  <c r="J72" i="87"/>
  <c r="J70" i="87"/>
  <c r="J64" i="87" s="1"/>
  <c r="A98" i="92"/>
  <c r="J72" i="76"/>
  <c r="J65" i="76" s="1"/>
  <c r="A98" i="76" s="1"/>
  <c r="J70" i="76"/>
  <c r="J64" i="76" s="1"/>
  <c r="J65" i="66"/>
  <c r="A98" i="66" s="1"/>
  <c r="J65" i="63"/>
  <c r="A98" i="63" s="1"/>
  <c r="J72" i="88"/>
  <c r="J70" i="88"/>
  <c r="J64" i="88" s="1"/>
  <c r="F43" i="71"/>
  <c r="F43" i="83"/>
  <c r="J65" i="65"/>
  <c r="A98" i="65" s="1"/>
  <c r="J70" i="77"/>
  <c r="J64" i="77" s="1"/>
  <c r="J72" i="77"/>
  <c r="J65" i="77" s="1"/>
  <c r="J72" i="69"/>
  <c r="J65" i="69" s="1"/>
  <c r="A98" i="69" s="1"/>
  <c r="J70" i="69"/>
  <c r="J64" i="69" s="1"/>
  <c r="A98" i="74"/>
  <c r="J65" i="85"/>
  <c r="A98" i="85"/>
  <c r="J72" i="89"/>
  <c r="J65" i="89" s="1"/>
  <c r="J70" i="89"/>
  <c r="J64" i="89" s="1"/>
  <c r="J65" i="64"/>
  <c r="A98" i="64"/>
  <c r="F43" i="88"/>
  <c r="F43" i="67"/>
  <c r="F43" i="66"/>
  <c r="F43" i="63"/>
  <c r="F43" i="87"/>
  <c r="F43" i="70"/>
  <c r="F43" i="84"/>
  <c r="B39" i="11"/>
  <c r="M27" i="40" s="1"/>
  <c r="B51" i="11"/>
  <c r="W42" i="40" s="1"/>
  <c r="B38" i="11"/>
  <c r="B52" i="11"/>
  <c r="X42" i="40" s="1"/>
  <c r="A33" i="40"/>
  <c r="J5" i="11"/>
  <c r="A98" i="77" l="1"/>
  <c r="J65" i="87"/>
  <c r="A98" i="87"/>
  <c r="A98" i="89"/>
  <c r="J65" i="88"/>
  <c r="A98" i="88" s="1"/>
  <c r="K5" i="11"/>
  <c r="A22" i="40"/>
  <c r="L27" i="40"/>
  <c r="E26" i="40" s="1"/>
  <c r="V26" i="40" l="1"/>
  <c r="L5" i="11"/>
  <c r="L79" i="11" l="1"/>
  <c r="L78" i="11"/>
  <c r="L101" i="11"/>
  <c r="L66" i="11"/>
  <c r="L54" i="11" s="1"/>
  <c r="L59" i="11" s="1"/>
  <c r="L57" i="11"/>
  <c r="L100" i="11"/>
  <c r="L108" i="11"/>
  <c r="L97" i="11" s="1"/>
  <c r="L102" i="11" s="1"/>
  <c r="L120" i="11"/>
  <c r="L128" i="11"/>
  <c r="L117" i="11" s="1"/>
  <c r="L122" i="11" s="1"/>
  <c r="L58" i="11"/>
  <c r="L121" i="11"/>
  <c r="L87" i="11"/>
  <c r="L75" i="11" s="1"/>
  <c r="L80" i="11" s="1"/>
  <c r="T79" i="11"/>
  <c r="T66" i="11"/>
  <c r="T54" i="11" s="1"/>
  <c r="T59" i="11" s="1"/>
  <c r="T75" i="11"/>
  <c r="T80" i="11" s="1"/>
  <c r="T87" i="11"/>
  <c r="T100" i="11"/>
  <c r="T101" i="11"/>
  <c r="T78" i="11"/>
  <c r="T57" i="11"/>
  <c r="T58" i="11"/>
  <c r="T121" i="11"/>
  <c r="T128" i="11"/>
  <c r="T108" i="11"/>
  <c r="T97" i="11" s="1"/>
  <c r="T102" i="11" s="1"/>
  <c r="T120" i="11"/>
  <c r="AB79" i="11"/>
  <c r="AB78" i="11"/>
  <c r="AB101" i="11"/>
  <c r="AB75" i="11"/>
  <c r="AB80" i="11" s="1"/>
  <c r="AB57" i="11"/>
  <c r="AB100" i="11"/>
  <c r="AB58" i="11"/>
  <c r="AB108" i="11"/>
  <c r="AB97" i="11" s="1"/>
  <c r="AB120" i="11"/>
  <c r="AB128" i="11"/>
  <c r="AB87" i="11"/>
  <c r="AB66" i="11"/>
  <c r="AB54" i="11" s="1"/>
  <c r="AB121" i="11"/>
  <c r="I58" i="11"/>
  <c r="I66" i="11"/>
  <c r="I54" i="11" s="1"/>
  <c r="I59" i="11" s="1"/>
  <c r="I78" i="11"/>
  <c r="I87" i="11"/>
  <c r="I75" i="11" s="1"/>
  <c r="I80" i="11" s="1"/>
  <c r="I100" i="11"/>
  <c r="I57" i="11"/>
  <c r="I101" i="11"/>
  <c r="I108" i="11"/>
  <c r="I97" i="11" s="1"/>
  <c r="I102" i="11" s="1"/>
  <c r="I121" i="11"/>
  <c r="I120" i="11"/>
  <c r="I128" i="11"/>
  <c r="I117" i="11" s="1"/>
  <c r="I122" i="11" s="1"/>
  <c r="I79" i="11"/>
  <c r="M58" i="11"/>
  <c r="M66" i="11"/>
  <c r="M54" i="11" s="1"/>
  <c r="M59" i="11" s="1"/>
  <c r="M78" i="11"/>
  <c r="M87" i="11"/>
  <c r="M100" i="11"/>
  <c r="M75" i="11"/>
  <c r="M80" i="11" s="1"/>
  <c r="M79" i="11"/>
  <c r="M101" i="11"/>
  <c r="M121" i="11"/>
  <c r="M57" i="11"/>
  <c r="M108" i="11"/>
  <c r="M97" i="11" s="1"/>
  <c r="M102" i="11" s="1"/>
  <c r="M120" i="11"/>
  <c r="M128" i="11"/>
  <c r="Q58" i="11"/>
  <c r="Q66" i="11"/>
  <c r="Q54" i="11" s="1"/>
  <c r="Q59" i="11" s="1"/>
  <c r="Q78" i="11"/>
  <c r="Q87" i="11"/>
  <c r="Q100" i="11"/>
  <c r="Q57" i="11"/>
  <c r="Q108" i="11"/>
  <c r="Q97" i="11" s="1"/>
  <c r="Q102" i="11" s="1"/>
  <c r="Q120" i="11"/>
  <c r="Q75" i="11"/>
  <c r="Q80" i="11" s="1"/>
  <c r="Q101" i="11"/>
  <c r="Q128" i="11"/>
  <c r="Q79" i="11"/>
  <c r="Q121" i="11"/>
  <c r="U58" i="11"/>
  <c r="U66" i="11"/>
  <c r="U54" i="11" s="1"/>
  <c r="U59" i="11" s="1"/>
  <c r="U78" i="11"/>
  <c r="U87" i="11"/>
  <c r="U100" i="11"/>
  <c r="U57" i="11"/>
  <c r="U79" i="11"/>
  <c r="U75" i="11"/>
  <c r="U80" i="11" s="1"/>
  <c r="U101" i="11"/>
  <c r="U108" i="11"/>
  <c r="U97" i="11" s="1"/>
  <c r="U102" i="11" s="1"/>
  <c r="U120" i="11"/>
  <c r="U121" i="11"/>
  <c r="U128" i="11"/>
  <c r="Y58" i="11"/>
  <c r="Y66" i="11"/>
  <c r="Y54" i="11" s="1"/>
  <c r="Y59" i="11" s="1"/>
  <c r="Y78" i="11"/>
  <c r="Y87" i="11"/>
  <c r="Y75" i="11"/>
  <c r="Y80" i="11" s="1"/>
  <c r="Y100" i="11"/>
  <c r="Y101" i="11"/>
  <c r="Y121" i="11"/>
  <c r="Y57" i="11"/>
  <c r="Y79" i="11"/>
  <c r="Y128" i="11"/>
  <c r="Y108" i="11"/>
  <c r="Y97" i="11" s="1"/>
  <c r="Y120" i="11"/>
  <c r="AG58" i="11"/>
  <c r="AG66" i="11"/>
  <c r="AG54" i="11" s="1"/>
  <c r="AG78" i="11"/>
  <c r="AG87" i="11"/>
  <c r="AG100" i="11"/>
  <c r="AG75" i="11"/>
  <c r="AG80" i="11" s="1"/>
  <c r="AG79" i="11"/>
  <c r="AG108" i="11"/>
  <c r="AG97" i="11" s="1"/>
  <c r="AG120" i="11"/>
  <c r="AG57" i="11"/>
  <c r="AG121" i="11"/>
  <c r="AG128" i="11"/>
  <c r="AG101" i="11"/>
  <c r="F54" i="11"/>
  <c r="F59" i="11" s="1"/>
  <c r="F57" i="11"/>
  <c r="F66" i="11"/>
  <c r="F78" i="11"/>
  <c r="F79" i="11"/>
  <c r="F121" i="11"/>
  <c r="F87" i="11"/>
  <c r="F75" i="11" s="1"/>
  <c r="F80" i="11" s="1"/>
  <c r="F101" i="11"/>
  <c r="F120" i="11"/>
  <c r="F108" i="11"/>
  <c r="F97" i="11" s="1"/>
  <c r="F102" i="11" s="1"/>
  <c r="F128" i="11"/>
  <c r="F117" i="11" s="1"/>
  <c r="F122" i="11" s="1"/>
  <c r="F58" i="11"/>
  <c r="F100" i="11"/>
  <c r="J57" i="11"/>
  <c r="J75" i="11"/>
  <c r="J80" i="11" s="1"/>
  <c r="J66" i="11"/>
  <c r="J54" i="11" s="1"/>
  <c r="J59" i="11" s="1"/>
  <c r="J79" i="11"/>
  <c r="J87" i="11"/>
  <c r="J100" i="11"/>
  <c r="J58" i="11"/>
  <c r="J108" i="11"/>
  <c r="J97" i="11" s="1"/>
  <c r="J102" i="11" s="1"/>
  <c r="J121" i="11"/>
  <c r="J120" i="11"/>
  <c r="J78" i="11"/>
  <c r="J128" i="11"/>
  <c r="J101" i="11"/>
  <c r="N57" i="11"/>
  <c r="N75" i="11"/>
  <c r="N80" i="11" s="1"/>
  <c r="N58" i="11"/>
  <c r="N78" i="11"/>
  <c r="N100" i="11"/>
  <c r="N101" i="11"/>
  <c r="N121" i="11"/>
  <c r="N87" i="11"/>
  <c r="N66" i="11"/>
  <c r="N54" i="11" s="1"/>
  <c r="N59" i="11" s="1"/>
  <c r="N79" i="11"/>
  <c r="N128" i="11"/>
  <c r="N108" i="11"/>
  <c r="N97" i="11" s="1"/>
  <c r="N102" i="11" s="1"/>
  <c r="N120" i="11"/>
  <c r="R57" i="11"/>
  <c r="R75" i="11"/>
  <c r="R80" i="11" s="1"/>
  <c r="R78" i="11"/>
  <c r="R87" i="11"/>
  <c r="R121" i="11"/>
  <c r="R58" i="11"/>
  <c r="R79" i="11"/>
  <c r="R108" i="11"/>
  <c r="R97" i="11" s="1"/>
  <c r="R102" i="11" s="1"/>
  <c r="R120" i="11"/>
  <c r="R66" i="11"/>
  <c r="R54" i="11" s="1"/>
  <c r="R59" i="11" s="1"/>
  <c r="R100" i="11"/>
  <c r="R101" i="11"/>
  <c r="R128" i="11"/>
  <c r="V57" i="11"/>
  <c r="V75" i="11"/>
  <c r="V80" i="11" s="1"/>
  <c r="V100" i="11"/>
  <c r="V121" i="11"/>
  <c r="V66" i="11"/>
  <c r="V54" i="11" s="1"/>
  <c r="V59" i="11" s="1"/>
  <c r="V78" i="11"/>
  <c r="V79" i="11"/>
  <c r="V101" i="11"/>
  <c r="V108" i="11"/>
  <c r="V97" i="11" s="1"/>
  <c r="V102" i="11" s="1"/>
  <c r="V120" i="11"/>
  <c r="V58" i="11"/>
  <c r="V87" i="11"/>
  <c r="V128" i="11"/>
  <c r="Z57" i="11"/>
  <c r="Z75" i="11"/>
  <c r="Z80" i="11" s="1"/>
  <c r="Z66" i="11"/>
  <c r="Z54" i="11" s="1"/>
  <c r="Z59" i="11" s="1"/>
  <c r="Z79" i="11"/>
  <c r="Z87" i="11"/>
  <c r="Z121" i="11"/>
  <c r="Z108" i="11"/>
  <c r="Z97" i="11" s="1"/>
  <c r="Z120" i="11"/>
  <c r="Z78" i="11"/>
  <c r="Z100" i="11"/>
  <c r="Z101" i="11"/>
  <c r="Z128" i="11"/>
  <c r="Z58" i="11"/>
  <c r="AD57" i="11"/>
  <c r="AD75" i="11"/>
  <c r="AD80" i="11" s="1"/>
  <c r="AD58" i="11"/>
  <c r="AD101" i="11"/>
  <c r="AD121" i="11"/>
  <c r="AD66" i="11"/>
  <c r="AD54" i="11" s="1"/>
  <c r="AD79" i="11"/>
  <c r="AD100" i="11"/>
  <c r="AD78" i="11"/>
  <c r="AD128" i="11"/>
  <c r="AD108" i="11"/>
  <c r="AD97" i="11" s="1"/>
  <c r="AD102" i="11" s="1"/>
  <c r="AD120" i="11"/>
  <c r="AD87" i="11"/>
  <c r="H79" i="11"/>
  <c r="H58" i="11"/>
  <c r="H101" i="11"/>
  <c r="H57" i="11"/>
  <c r="H121" i="11"/>
  <c r="H128" i="11"/>
  <c r="H117" i="11" s="1"/>
  <c r="H122" i="11" s="1"/>
  <c r="H78" i="11"/>
  <c r="H66" i="11"/>
  <c r="H54" i="11" s="1"/>
  <c r="H59" i="11" s="1"/>
  <c r="H100" i="11"/>
  <c r="H120" i="11"/>
  <c r="H87" i="11"/>
  <c r="H75" i="11" s="1"/>
  <c r="H80" i="11" s="1"/>
  <c r="H108" i="11"/>
  <c r="H97" i="11" s="1"/>
  <c r="H102" i="11" s="1"/>
  <c r="P79" i="11"/>
  <c r="P57" i="11"/>
  <c r="P101" i="11"/>
  <c r="P58" i="11"/>
  <c r="P108" i="11"/>
  <c r="P97" i="11" s="1"/>
  <c r="P102" i="11" s="1"/>
  <c r="P120" i="11"/>
  <c r="P75" i="11"/>
  <c r="P80" i="11" s="1"/>
  <c r="P87" i="11"/>
  <c r="P128" i="11"/>
  <c r="P66" i="11"/>
  <c r="P54" i="11" s="1"/>
  <c r="P59" i="11" s="1"/>
  <c r="P78" i="11"/>
  <c r="P100" i="11"/>
  <c r="P121" i="11"/>
  <c r="X79" i="11"/>
  <c r="X58" i="11"/>
  <c r="X101" i="11"/>
  <c r="X57" i="11"/>
  <c r="X87" i="11"/>
  <c r="X75" i="11" s="1"/>
  <c r="X80" i="11" s="1"/>
  <c r="X121" i="11"/>
  <c r="X78" i="11"/>
  <c r="X128" i="11"/>
  <c r="X117" i="11" s="1"/>
  <c r="X122" i="11" s="1"/>
  <c r="X66" i="11"/>
  <c r="X54" i="11" s="1"/>
  <c r="X59" i="11" s="1"/>
  <c r="X108" i="11"/>
  <c r="X97" i="11" s="1"/>
  <c r="X102" i="11" s="1"/>
  <c r="X120" i="11"/>
  <c r="X100" i="11"/>
  <c r="AF79" i="11"/>
  <c r="AF57" i="11"/>
  <c r="AF101" i="11"/>
  <c r="AF87" i="11"/>
  <c r="AF100" i="11"/>
  <c r="AF75" i="11"/>
  <c r="AF80" i="11" s="1"/>
  <c r="AF108" i="11"/>
  <c r="AF97" i="11" s="1"/>
  <c r="AF120" i="11"/>
  <c r="AF66" i="11"/>
  <c r="AF54" i="11" s="1"/>
  <c r="AF59" i="11" s="1"/>
  <c r="AF78" i="11"/>
  <c r="AF128" i="11"/>
  <c r="AF58" i="11"/>
  <c r="AF121" i="11"/>
  <c r="E58" i="11"/>
  <c r="E66" i="11"/>
  <c r="E78" i="11"/>
  <c r="E87" i="11"/>
  <c r="E75" i="11" s="1"/>
  <c r="E80" i="11" s="1"/>
  <c r="E100" i="11"/>
  <c r="E54" i="11"/>
  <c r="E59" i="11" s="1"/>
  <c r="E57" i="11"/>
  <c r="E79" i="11"/>
  <c r="E108" i="11"/>
  <c r="E97" i="11" s="1"/>
  <c r="E102" i="11" s="1"/>
  <c r="E120" i="11"/>
  <c r="E101" i="11"/>
  <c r="E121" i="11"/>
  <c r="E128" i="11"/>
  <c r="E117" i="11" s="1"/>
  <c r="E122" i="11" s="1"/>
  <c r="AC58" i="11"/>
  <c r="AC66" i="11"/>
  <c r="AC54" i="11" s="1"/>
  <c r="AC78" i="11"/>
  <c r="AC87" i="11"/>
  <c r="AC100" i="11"/>
  <c r="AC121" i="11"/>
  <c r="AC57" i="11"/>
  <c r="AC101" i="11"/>
  <c r="AC108" i="11"/>
  <c r="AC97" i="11" s="1"/>
  <c r="AC102" i="11" s="1"/>
  <c r="AC120" i="11"/>
  <c r="AC75" i="11"/>
  <c r="AC80" i="11" s="1"/>
  <c r="AC79" i="11"/>
  <c r="AC128" i="11"/>
  <c r="G78" i="11"/>
  <c r="G108" i="11"/>
  <c r="G97" i="11" s="1"/>
  <c r="G102" i="11" s="1"/>
  <c r="G100" i="11"/>
  <c r="G120" i="11"/>
  <c r="G54" i="11"/>
  <c r="G59" i="11" s="1"/>
  <c r="G58" i="11"/>
  <c r="G128" i="11"/>
  <c r="G117" i="11" s="1"/>
  <c r="G122" i="11" s="1"/>
  <c r="G87" i="11"/>
  <c r="G75" i="11" s="1"/>
  <c r="G80" i="11" s="1"/>
  <c r="G101" i="11"/>
  <c r="G66" i="11"/>
  <c r="G79" i="11"/>
  <c r="G57" i="11"/>
  <c r="G121" i="11"/>
  <c r="K57" i="11"/>
  <c r="K108" i="11"/>
  <c r="K97" i="11" s="1"/>
  <c r="K102" i="11" s="1"/>
  <c r="K87" i="11"/>
  <c r="K120" i="11"/>
  <c r="K66" i="11"/>
  <c r="K54" i="11" s="1"/>
  <c r="K59" i="11" s="1"/>
  <c r="K78" i="11"/>
  <c r="K79" i="11"/>
  <c r="K100" i="11"/>
  <c r="K128" i="11"/>
  <c r="K58" i="11"/>
  <c r="K101" i="11"/>
  <c r="K121" i="11"/>
  <c r="K75" i="11"/>
  <c r="K80" i="11" s="1"/>
  <c r="O66" i="11"/>
  <c r="O54" i="11" s="1"/>
  <c r="O59" i="11" s="1"/>
  <c r="O75" i="11"/>
  <c r="O80" i="11" s="1"/>
  <c r="O79" i="11"/>
  <c r="O87" i="11"/>
  <c r="O100" i="11"/>
  <c r="O108" i="11"/>
  <c r="O97" i="11" s="1"/>
  <c r="O102" i="11" s="1"/>
  <c r="O120" i="11"/>
  <c r="O128" i="11"/>
  <c r="O78" i="11"/>
  <c r="O101" i="11"/>
  <c r="O121" i="11"/>
  <c r="O58" i="11"/>
  <c r="O57" i="11"/>
  <c r="S58" i="11"/>
  <c r="S66" i="11"/>
  <c r="S54" i="11" s="1"/>
  <c r="S59" i="11" s="1"/>
  <c r="S79" i="11"/>
  <c r="S101" i="11"/>
  <c r="S108" i="11"/>
  <c r="S97" i="11" s="1"/>
  <c r="S102" i="11" s="1"/>
  <c r="S120" i="11"/>
  <c r="S57" i="11"/>
  <c r="S100" i="11"/>
  <c r="S121" i="11"/>
  <c r="S128" i="11"/>
  <c r="S75" i="11"/>
  <c r="S80" i="11" s="1"/>
  <c r="S78" i="11"/>
  <c r="S87" i="11"/>
  <c r="W78" i="11"/>
  <c r="W58" i="11"/>
  <c r="W108" i="11"/>
  <c r="W97" i="11" s="1"/>
  <c r="W102" i="11" s="1"/>
  <c r="W120" i="11"/>
  <c r="W75" i="11"/>
  <c r="W80" i="11" s="1"/>
  <c r="W87" i="11"/>
  <c r="W128" i="11"/>
  <c r="W66" i="11"/>
  <c r="W54" i="11" s="1"/>
  <c r="W59" i="11" s="1"/>
  <c r="W79" i="11"/>
  <c r="W100" i="11"/>
  <c r="W57" i="11"/>
  <c r="W121" i="11"/>
  <c r="W101" i="11"/>
  <c r="AA57" i="11"/>
  <c r="AA66" i="11"/>
  <c r="AA54" i="11" s="1"/>
  <c r="AA59" i="11" s="1"/>
  <c r="AA78" i="11"/>
  <c r="AA79" i="11"/>
  <c r="AA100" i="11"/>
  <c r="AA108" i="11"/>
  <c r="AA97" i="11" s="1"/>
  <c r="AA102" i="11" s="1"/>
  <c r="AA120" i="11"/>
  <c r="AA58" i="11"/>
  <c r="AA101" i="11"/>
  <c r="AA128" i="11"/>
  <c r="AA117" i="11" s="1"/>
  <c r="AA87" i="11"/>
  <c r="AA75" i="11" s="1"/>
  <c r="AA121" i="11"/>
  <c r="AE66" i="11"/>
  <c r="AE79" i="11"/>
  <c r="AE87" i="11"/>
  <c r="AE75" i="11" s="1"/>
  <c r="AE54" i="11"/>
  <c r="AE59" i="11" s="1"/>
  <c r="AE57" i="11"/>
  <c r="AE58" i="11"/>
  <c r="AE108" i="11"/>
  <c r="AE97" i="11" s="1"/>
  <c r="AE102" i="11" s="1"/>
  <c r="AE120" i="11"/>
  <c r="AE78" i="11"/>
  <c r="AE128" i="11"/>
  <c r="AE117" i="11" s="1"/>
  <c r="AE121" i="11"/>
  <c r="AE100" i="11"/>
  <c r="AE101" i="11"/>
  <c r="D128" i="11"/>
  <c r="D117" i="11" s="1"/>
  <c r="D122" i="11" s="1"/>
  <c r="D108" i="11"/>
  <c r="D97" i="11" s="1"/>
  <c r="D102" i="11" s="1"/>
  <c r="M5" i="11"/>
  <c r="D87" i="11"/>
  <c r="D75" i="11" s="1"/>
  <c r="D80" i="11" s="1"/>
  <c r="D121" i="11"/>
  <c r="D120" i="11"/>
  <c r="D100" i="11"/>
  <c r="D101" i="11"/>
  <c r="D66" i="11"/>
  <c r="D54" i="11" s="1"/>
  <c r="D59" i="11" s="1"/>
  <c r="D79" i="11"/>
  <c r="D78" i="11"/>
  <c r="D57" i="11"/>
  <c r="D58" i="11"/>
  <c r="F42" i="11"/>
  <c r="F43" i="11"/>
  <c r="F41" i="11"/>
  <c r="J42" i="11"/>
  <c r="J41" i="11"/>
  <c r="J43" i="11"/>
  <c r="N42" i="11"/>
  <c r="N43" i="11"/>
  <c r="N41" i="11"/>
  <c r="R42" i="11"/>
  <c r="R41" i="11"/>
  <c r="R43" i="11"/>
  <c r="V42" i="11"/>
  <c r="V43" i="11"/>
  <c r="V41" i="11"/>
  <c r="Z42" i="11"/>
  <c r="Z41" i="11"/>
  <c r="Z43" i="11"/>
  <c r="AD43" i="11"/>
  <c r="AD42" i="11"/>
  <c r="AD41" i="11"/>
  <c r="G43" i="11"/>
  <c r="G41" i="11"/>
  <c r="G42" i="11"/>
  <c r="K43" i="11"/>
  <c r="K41" i="11"/>
  <c r="K42" i="11"/>
  <c r="O43" i="11"/>
  <c r="O41" i="11"/>
  <c r="O42" i="11"/>
  <c r="S42" i="11"/>
  <c r="S43" i="11"/>
  <c r="S41" i="11"/>
  <c r="W43" i="11"/>
  <c r="W41" i="11"/>
  <c r="W42" i="11"/>
  <c r="AA43" i="11"/>
  <c r="AA41" i="11"/>
  <c r="AA42" i="11"/>
  <c r="AE43" i="11"/>
  <c r="AE41" i="11"/>
  <c r="AE42" i="11"/>
  <c r="H42" i="11"/>
  <c r="H41" i="11"/>
  <c r="H43" i="11"/>
  <c r="L42" i="11"/>
  <c r="L41" i="11"/>
  <c r="L43" i="11"/>
  <c r="P42" i="11"/>
  <c r="P41" i="11"/>
  <c r="P43" i="11"/>
  <c r="T42" i="11"/>
  <c r="T43" i="11"/>
  <c r="T41" i="11"/>
  <c r="X42" i="11"/>
  <c r="X41" i="11"/>
  <c r="X43" i="11"/>
  <c r="AB42" i="11"/>
  <c r="AB41" i="11"/>
  <c r="AB43" i="11"/>
  <c r="AF42" i="11"/>
  <c r="AF43" i="11"/>
  <c r="AF41" i="11"/>
  <c r="E41" i="11"/>
  <c r="E43" i="11"/>
  <c r="E42" i="11"/>
  <c r="I41" i="11"/>
  <c r="I42" i="11"/>
  <c r="I43" i="11"/>
  <c r="M41" i="11"/>
  <c r="M43" i="11"/>
  <c r="M42" i="11"/>
  <c r="Q41" i="11"/>
  <c r="Q43" i="11"/>
  <c r="Q42" i="11"/>
  <c r="U41" i="11"/>
  <c r="U42" i="11"/>
  <c r="U43" i="11"/>
  <c r="Y41" i="11"/>
  <c r="Y43" i="11"/>
  <c r="Y42" i="11"/>
  <c r="AC41" i="11"/>
  <c r="AC42" i="11"/>
  <c r="AC43" i="11"/>
  <c r="AG41" i="11"/>
  <c r="AG43" i="11"/>
  <c r="AG42" i="11"/>
  <c r="D43" i="11"/>
  <c r="D42" i="11"/>
  <c r="D41" i="11"/>
  <c r="J40" i="11"/>
  <c r="R40" i="11"/>
  <c r="AD40" i="11"/>
  <c r="K40" i="11"/>
  <c r="O40" i="11"/>
  <c r="S40" i="11"/>
  <c r="W40" i="11"/>
  <c r="AA40" i="11"/>
  <c r="AE40" i="11"/>
  <c r="Z40" i="11"/>
  <c r="H40" i="11"/>
  <c r="L40" i="11"/>
  <c r="P40" i="11"/>
  <c r="T40" i="11"/>
  <c r="X40" i="11"/>
  <c r="AB40" i="11"/>
  <c r="AF40" i="11"/>
  <c r="N40" i="11"/>
  <c r="V40" i="11"/>
  <c r="I40" i="11"/>
  <c r="M40" i="11"/>
  <c r="Q40" i="11"/>
  <c r="U40" i="11"/>
  <c r="Y40" i="11"/>
  <c r="AC40" i="11"/>
  <c r="AG40" i="11"/>
  <c r="G40" i="11"/>
  <c r="F40" i="11"/>
  <c r="E40" i="11"/>
  <c r="D40" i="11"/>
  <c r="AG59" i="11" l="1"/>
  <c r="AC59" i="11"/>
  <c r="AD59" i="11"/>
  <c r="AD60" i="11" s="1"/>
  <c r="AE80" i="11"/>
  <c r="AE84" i="11" s="1"/>
  <c r="AA80" i="11"/>
  <c r="AF102" i="11"/>
  <c r="AG102" i="11"/>
  <c r="Z102" i="11"/>
  <c r="Z104" i="11" s="1"/>
  <c r="AE122" i="11"/>
  <c r="AA122" i="11"/>
  <c r="Y102" i="11"/>
  <c r="AB59" i="11"/>
  <c r="AB62" i="11" s="1"/>
  <c r="AB102" i="11"/>
  <c r="B42" i="11"/>
  <c r="B77" i="11"/>
  <c r="L63" i="40" s="1"/>
  <c r="B76" i="11"/>
  <c r="B75" i="11"/>
  <c r="K63" i="40" s="1"/>
  <c r="B43" i="11"/>
  <c r="B98" i="11"/>
  <c r="B97" i="11"/>
  <c r="B99" i="11"/>
  <c r="B40" i="11"/>
  <c r="B41" i="11"/>
  <c r="B55" i="11"/>
  <c r="J62" i="40" s="1"/>
  <c r="B54" i="11"/>
  <c r="K62" i="40" s="1"/>
  <c r="B56" i="11"/>
  <c r="B117" i="11"/>
  <c r="B119" i="11"/>
  <c r="B118" i="11"/>
  <c r="AE125" i="11"/>
  <c r="AA127" i="11"/>
  <c r="H81" i="11"/>
  <c r="I84" i="11"/>
  <c r="H127" i="11"/>
  <c r="L60" i="11"/>
  <c r="G105" i="11"/>
  <c r="G104" i="11"/>
  <c r="G107" i="11"/>
  <c r="G106" i="11"/>
  <c r="G103" i="11"/>
  <c r="F105" i="11"/>
  <c r="F104" i="11"/>
  <c r="F107" i="11"/>
  <c r="F103" i="11"/>
  <c r="F106" i="11"/>
  <c r="E106" i="11"/>
  <c r="E107" i="11"/>
  <c r="E103" i="11"/>
  <c r="E104" i="11"/>
  <c r="E105" i="11"/>
  <c r="X85" i="11"/>
  <c r="E82" i="11"/>
  <c r="U103" i="11"/>
  <c r="S60" i="11"/>
  <c r="I103" i="11"/>
  <c r="AF105" i="11"/>
  <c r="W63" i="11"/>
  <c r="S104" i="11"/>
  <c r="O106" i="11"/>
  <c r="H105" i="11"/>
  <c r="H61" i="11"/>
  <c r="Z62" i="11"/>
  <c r="J64" i="11"/>
  <c r="Y60" i="11"/>
  <c r="I61" i="11"/>
  <c r="L84" i="11"/>
  <c r="AA62" i="11"/>
  <c r="W103" i="11"/>
  <c r="O60" i="11"/>
  <c r="K103" i="11"/>
  <c r="G127" i="11"/>
  <c r="AF62" i="11"/>
  <c r="N63" i="11"/>
  <c r="F126" i="11"/>
  <c r="AE104" i="11"/>
  <c r="K63" i="11"/>
  <c r="P60" i="11"/>
  <c r="T63" i="11"/>
  <c r="AC81" i="11"/>
  <c r="AC85" i="11"/>
  <c r="AC84" i="11"/>
  <c r="AC83" i="11"/>
  <c r="AC82" i="11"/>
  <c r="W82" i="11"/>
  <c r="W85" i="11"/>
  <c r="W84" i="11"/>
  <c r="W81" i="11"/>
  <c r="W83" i="11"/>
  <c r="G64" i="11"/>
  <c r="G60" i="11"/>
  <c r="G62" i="11"/>
  <c r="G61" i="11"/>
  <c r="G63" i="11"/>
  <c r="AF81" i="11"/>
  <c r="AF84" i="11"/>
  <c r="AF83" i="11"/>
  <c r="AF85" i="11"/>
  <c r="AF82" i="11"/>
  <c r="Z82" i="11"/>
  <c r="Z84" i="11"/>
  <c r="Z81" i="11"/>
  <c r="Z83" i="11"/>
  <c r="Z85" i="11"/>
  <c r="J82" i="11"/>
  <c r="J81" i="11"/>
  <c r="J83" i="11"/>
  <c r="J85" i="11"/>
  <c r="J84" i="11"/>
  <c r="Y84" i="11"/>
  <c r="Y81" i="11"/>
  <c r="Y85" i="11"/>
  <c r="Y82" i="11"/>
  <c r="Y83" i="11"/>
  <c r="O82" i="11"/>
  <c r="O85" i="11"/>
  <c r="O83" i="11"/>
  <c r="O84" i="11"/>
  <c r="O81" i="11"/>
  <c r="S83" i="11"/>
  <c r="S84" i="11"/>
  <c r="S81" i="11"/>
  <c r="S82" i="11"/>
  <c r="S85" i="11"/>
  <c r="V83" i="11"/>
  <c r="V85" i="11"/>
  <c r="V84" i="11"/>
  <c r="V81" i="11"/>
  <c r="V82" i="11"/>
  <c r="T81" i="11"/>
  <c r="T84" i="11"/>
  <c r="T82" i="11"/>
  <c r="T85" i="11"/>
  <c r="T83" i="11"/>
  <c r="AA81" i="11"/>
  <c r="AA82" i="11"/>
  <c r="AA85" i="11"/>
  <c r="AA83" i="11"/>
  <c r="AA84" i="11"/>
  <c r="AD84" i="11"/>
  <c r="AD83" i="11"/>
  <c r="AD85" i="11"/>
  <c r="AD82" i="11"/>
  <c r="AD81" i="11"/>
  <c r="N84" i="11"/>
  <c r="N83" i="11"/>
  <c r="N82" i="11"/>
  <c r="N81" i="11"/>
  <c r="N85" i="11"/>
  <c r="K82" i="11"/>
  <c r="K83" i="11"/>
  <c r="K81" i="11"/>
  <c r="K85" i="11"/>
  <c r="K84" i="11"/>
  <c r="E62" i="11"/>
  <c r="E64" i="11"/>
  <c r="E61" i="11"/>
  <c r="E63" i="11"/>
  <c r="E60" i="11"/>
  <c r="P81" i="11"/>
  <c r="P82" i="11"/>
  <c r="P84" i="11"/>
  <c r="P85" i="11"/>
  <c r="P83" i="11"/>
  <c r="AD103" i="11"/>
  <c r="AD106" i="11"/>
  <c r="AD107" i="11"/>
  <c r="AD105" i="11"/>
  <c r="AD104" i="11"/>
  <c r="R83" i="11"/>
  <c r="R85" i="11"/>
  <c r="R84" i="11"/>
  <c r="R81" i="11"/>
  <c r="R82" i="11"/>
  <c r="F60" i="11"/>
  <c r="F61" i="11"/>
  <c r="F63" i="11"/>
  <c r="F62" i="11"/>
  <c r="F64" i="11"/>
  <c r="AG85" i="11"/>
  <c r="AG83" i="11"/>
  <c r="AG84" i="11"/>
  <c r="AG82" i="11"/>
  <c r="AG81" i="11"/>
  <c r="U82" i="11"/>
  <c r="U84" i="11"/>
  <c r="U81" i="11"/>
  <c r="U85" i="11"/>
  <c r="U83" i="11"/>
  <c r="Q85" i="11"/>
  <c r="Q84" i="11"/>
  <c r="Q82" i="11"/>
  <c r="Q83" i="11"/>
  <c r="Q81" i="11"/>
  <c r="M81" i="11"/>
  <c r="M85" i="11"/>
  <c r="M84" i="11"/>
  <c r="M82" i="11"/>
  <c r="M83" i="11"/>
  <c r="AB85" i="11"/>
  <c r="AB83" i="11"/>
  <c r="AB84" i="11"/>
  <c r="AB81" i="11"/>
  <c r="AB82" i="11"/>
  <c r="N5" i="11"/>
  <c r="D83" i="11"/>
  <c r="J63" i="40"/>
  <c r="L62" i="40"/>
  <c r="D61" i="11"/>
  <c r="A30" i="40"/>
  <c r="AE83" i="11" l="1"/>
  <c r="AE81" i="11"/>
  <c r="AB64" i="11"/>
  <c r="AB63" i="11"/>
  <c r="AB61" i="11"/>
  <c r="AB60" i="11"/>
  <c r="AE126" i="11"/>
  <c r="AE123" i="11"/>
  <c r="AA124" i="11"/>
  <c r="AE82" i="11"/>
  <c r="AE85" i="11"/>
  <c r="AE127" i="11"/>
  <c r="AA126" i="11"/>
  <c r="AE124" i="11"/>
  <c r="AA125" i="11"/>
  <c r="AA123" i="11"/>
  <c r="AA64" i="11"/>
  <c r="I85" i="11"/>
  <c r="X83" i="11"/>
  <c r="I83" i="11"/>
  <c r="H82" i="11"/>
  <c r="H84" i="11"/>
  <c r="H85" i="11"/>
  <c r="L62" i="11"/>
  <c r="H83" i="11"/>
  <c r="L64" i="11"/>
  <c r="K64" i="11"/>
  <c r="AF64" i="11"/>
  <c r="AD62" i="11"/>
  <c r="Y64" i="11"/>
  <c r="AF60" i="11"/>
  <c r="K62" i="11"/>
  <c r="L61" i="11"/>
  <c r="L63" i="11"/>
  <c r="I104" i="11"/>
  <c r="H125" i="11"/>
  <c r="AE103" i="11"/>
  <c r="E84" i="11"/>
  <c r="H123" i="11"/>
  <c r="I81" i="11"/>
  <c r="H124" i="11"/>
  <c r="H126" i="11"/>
  <c r="I82" i="11"/>
  <c r="X81" i="11"/>
  <c r="X82" i="11"/>
  <c r="X84" i="11"/>
  <c r="Y62" i="11"/>
  <c r="S64" i="11"/>
  <c r="K61" i="11"/>
  <c r="I107" i="11"/>
  <c r="I64" i="11"/>
  <c r="E81" i="11"/>
  <c r="E85" i="11"/>
  <c r="E83" i="11"/>
  <c r="W104" i="11"/>
  <c r="W105" i="11"/>
  <c r="U104" i="11"/>
  <c r="U107" i="11"/>
  <c r="U105" i="11"/>
  <c r="U106" i="11"/>
  <c r="S106" i="11"/>
  <c r="I126" i="11"/>
  <c r="I124" i="11"/>
  <c r="I127" i="11"/>
  <c r="I125" i="11"/>
  <c r="I123" i="11"/>
  <c r="J62" i="11"/>
  <c r="H60" i="11"/>
  <c r="X126" i="11"/>
  <c r="X127" i="11"/>
  <c r="X124" i="11"/>
  <c r="X125" i="11"/>
  <c r="X123" i="11"/>
  <c r="G126" i="11"/>
  <c r="W64" i="11"/>
  <c r="L104" i="11"/>
  <c r="L107" i="11"/>
  <c r="L103" i="11"/>
  <c r="L105" i="11"/>
  <c r="L106" i="11"/>
  <c r="G124" i="11"/>
  <c r="G123" i="11"/>
  <c r="J60" i="11"/>
  <c r="W60" i="11"/>
  <c r="W62" i="11"/>
  <c r="S62" i="11"/>
  <c r="G125" i="11"/>
  <c r="J63" i="11"/>
  <c r="H63" i="11"/>
  <c r="W61" i="11"/>
  <c r="S63" i="11"/>
  <c r="AA63" i="11"/>
  <c r="H64" i="11"/>
  <c r="S61" i="11"/>
  <c r="AA61" i="11"/>
  <c r="AA60" i="11"/>
  <c r="AE106" i="11"/>
  <c r="H62" i="11"/>
  <c r="AF63" i="11"/>
  <c r="Z107" i="11"/>
  <c r="Z61" i="11"/>
  <c r="W107" i="11"/>
  <c r="S103" i="11"/>
  <c r="O105" i="11"/>
  <c r="O61" i="11"/>
  <c r="J61" i="11"/>
  <c r="I105" i="11"/>
  <c r="I63" i="11"/>
  <c r="K60" i="11"/>
  <c r="AF107" i="11"/>
  <c r="AF61" i="11"/>
  <c r="AD61" i="11"/>
  <c r="AD63" i="11"/>
  <c r="AD64" i="11"/>
  <c r="Y61" i="11"/>
  <c r="Y63" i="11"/>
  <c r="W106" i="11"/>
  <c r="S105" i="11"/>
  <c r="S107" i="11"/>
  <c r="P64" i="11"/>
  <c r="O107" i="11"/>
  <c r="N64" i="11"/>
  <c r="AE105" i="11"/>
  <c r="AE107" i="11"/>
  <c r="AF104" i="11"/>
  <c r="AF103" i="11"/>
  <c r="T60" i="11"/>
  <c r="K106" i="11"/>
  <c r="I106" i="11"/>
  <c r="N60" i="11"/>
  <c r="AF106" i="11"/>
  <c r="P62" i="11"/>
  <c r="O64" i="11"/>
  <c r="H106" i="11"/>
  <c r="K105" i="11"/>
  <c r="I60" i="11"/>
  <c r="Z106" i="11"/>
  <c r="F127" i="11"/>
  <c r="O103" i="11"/>
  <c r="L83" i="11"/>
  <c r="P63" i="11"/>
  <c r="H104" i="11"/>
  <c r="F125" i="11"/>
  <c r="Z60" i="11"/>
  <c r="Z64" i="11"/>
  <c r="L82" i="11"/>
  <c r="T64" i="11"/>
  <c r="H103" i="11"/>
  <c r="K107" i="11"/>
  <c r="I62" i="11"/>
  <c r="Z105" i="11"/>
  <c r="Z103" i="11"/>
  <c r="F123" i="11"/>
  <c r="N62" i="11"/>
  <c r="Z63" i="11"/>
  <c r="O104" i="11"/>
  <c r="L85" i="11"/>
  <c r="L81" i="11"/>
  <c r="P61" i="11"/>
  <c r="O63" i="11"/>
  <c r="O62" i="11"/>
  <c r="T61" i="11"/>
  <c r="H107" i="11"/>
  <c r="K104" i="11"/>
  <c r="F124" i="11"/>
  <c r="T62" i="11"/>
  <c r="N61" i="11"/>
  <c r="AG61" i="11"/>
  <c r="AG62" i="11"/>
  <c r="AG60" i="11"/>
  <c r="AG63" i="11"/>
  <c r="AG64" i="11"/>
  <c r="L125" i="11"/>
  <c r="L127" i="11"/>
  <c r="L123" i="11"/>
  <c r="L126" i="11"/>
  <c r="L124" i="11"/>
  <c r="Q63" i="11"/>
  <c r="Q61" i="11"/>
  <c r="Q62" i="11"/>
  <c r="Q60" i="11"/>
  <c r="Q64" i="11"/>
  <c r="T104" i="11"/>
  <c r="T105" i="11"/>
  <c r="T103" i="11"/>
  <c r="T106" i="11"/>
  <c r="T107" i="11"/>
  <c r="V63" i="11"/>
  <c r="V62" i="11"/>
  <c r="V64" i="11"/>
  <c r="V60" i="11"/>
  <c r="V61" i="11"/>
  <c r="E123" i="11"/>
  <c r="E126" i="11"/>
  <c r="E127" i="11"/>
  <c r="E125" i="11"/>
  <c r="E124" i="11"/>
  <c r="AA105" i="11"/>
  <c r="AA104" i="11"/>
  <c r="AA107" i="11"/>
  <c r="AA106" i="11"/>
  <c r="AA103" i="11"/>
  <c r="Y104" i="11"/>
  <c r="Y105" i="11"/>
  <c r="Y103" i="11"/>
  <c r="Y106" i="11"/>
  <c r="Y107" i="11"/>
  <c r="G85" i="11"/>
  <c r="G82" i="11"/>
  <c r="G83" i="11"/>
  <c r="G84" i="11"/>
  <c r="G81" i="11"/>
  <c r="M62" i="11"/>
  <c r="M63" i="11"/>
  <c r="M61" i="11"/>
  <c r="M60" i="11"/>
  <c r="M64" i="11"/>
  <c r="M105" i="11"/>
  <c r="M103" i="11"/>
  <c r="M107" i="11"/>
  <c r="M104" i="11"/>
  <c r="M106" i="11"/>
  <c r="AE61" i="11"/>
  <c r="AE62" i="11"/>
  <c r="AE60" i="11"/>
  <c r="AE64" i="11"/>
  <c r="AE63" i="11"/>
  <c r="U60" i="11"/>
  <c r="U63" i="11"/>
  <c r="U64" i="11"/>
  <c r="U62" i="11"/>
  <c r="U61" i="11"/>
  <c r="F81" i="11"/>
  <c r="F84" i="11"/>
  <c r="F82" i="11"/>
  <c r="F83" i="11"/>
  <c r="F85" i="11"/>
  <c r="R103" i="11"/>
  <c r="R104" i="11"/>
  <c r="R105" i="11"/>
  <c r="R106" i="11"/>
  <c r="R107" i="11"/>
  <c r="R64" i="11"/>
  <c r="R63" i="11"/>
  <c r="R60" i="11"/>
  <c r="R62" i="11"/>
  <c r="R61" i="11"/>
  <c r="AC103" i="11"/>
  <c r="AC107" i="11"/>
  <c r="AC105" i="11"/>
  <c r="AC104" i="11"/>
  <c r="AC106" i="11"/>
  <c r="X104" i="11"/>
  <c r="X106" i="11"/>
  <c r="X103" i="11"/>
  <c r="X105" i="11"/>
  <c r="X107" i="11"/>
  <c r="AB104" i="11"/>
  <c r="AB103" i="11"/>
  <c r="AB106" i="11"/>
  <c r="AB107" i="11"/>
  <c r="AB105" i="11"/>
  <c r="J103" i="11"/>
  <c r="J107" i="11"/>
  <c r="J106" i="11"/>
  <c r="J105" i="11"/>
  <c r="J104" i="11"/>
  <c r="V103" i="11"/>
  <c r="V107" i="11"/>
  <c r="V105" i="11"/>
  <c r="V104" i="11"/>
  <c r="V106" i="11"/>
  <c r="X60" i="11"/>
  <c r="X64" i="11"/>
  <c r="X61" i="11"/>
  <c r="X63" i="11"/>
  <c r="X62" i="11"/>
  <c r="N105" i="11"/>
  <c r="N107" i="11"/>
  <c r="N106" i="11"/>
  <c r="N104" i="11"/>
  <c r="N103" i="11"/>
  <c r="Q103" i="11"/>
  <c r="Q104" i="11"/>
  <c r="Q106" i="11"/>
  <c r="Q105" i="11"/>
  <c r="Q107" i="11"/>
  <c r="AG105" i="11"/>
  <c r="AG104" i="11"/>
  <c r="AG106" i="11"/>
  <c r="AG103" i="11"/>
  <c r="AG107" i="11"/>
  <c r="P104" i="11"/>
  <c r="P105" i="11"/>
  <c r="P107" i="11"/>
  <c r="P103" i="11"/>
  <c r="P106" i="11"/>
  <c r="AC63" i="11"/>
  <c r="AC62" i="11"/>
  <c r="AC61" i="11"/>
  <c r="AC60" i="11"/>
  <c r="AC64" i="11"/>
  <c r="O5" i="11"/>
  <c r="D85" i="11"/>
  <c r="D81" i="11"/>
  <c r="D84" i="11"/>
  <c r="D82" i="11"/>
  <c r="D60" i="11"/>
  <c r="D64" i="11"/>
  <c r="D62" i="11"/>
  <c r="D63" i="11"/>
  <c r="A31" i="40"/>
  <c r="E37" i="11"/>
  <c r="B84" i="11" l="1"/>
  <c r="I80" i="40" s="1"/>
  <c r="B83" i="11"/>
  <c r="O80" i="40" s="1"/>
  <c r="B61" i="11"/>
  <c r="R80" i="40" s="1"/>
  <c r="B60" i="11"/>
  <c r="W80" i="40" s="1"/>
  <c r="B81" i="11"/>
  <c r="Y80" i="40" s="1"/>
  <c r="B63" i="11"/>
  <c r="G80" i="40" s="1"/>
  <c r="B85" i="11"/>
  <c r="D80" i="40" s="1"/>
  <c r="B62" i="11"/>
  <c r="L80" i="40" s="1"/>
  <c r="B82" i="11"/>
  <c r="T80" i="40" s="1"/>
  <c r="B64" i="11"/>
  <c r="B80" i="40" s="1"/>
  <c r="P5" i="11"/>
  <c r="T62" i="40"/>
  <c r="U62" i="40"/>
  <c r="S62" i="40"/>
  <c r="U63" i="40"/>
  <c r="S63" i="40"/>
  <c r="T63" i="40"/>
  <c r="F37" i="11"/>
  <c r="Q5" i="11" l="1"/>
  <c r="D126" i="11"/>
  <c r="D125" i="11"/>
  <c r="D124" i="11"/>
  <c r="D127" i="11"/>
  <c r="D123" i="11"/>
  <c r="D106" i="11"/>
  <c r="D104" i="11"/>
  <c r="D103" i="11"/>
  <c r="D107" i="11"/>
  <c r="D105" i="11"/>
  <c r="G37" i="11"/>
  <c r="E15" i="9"/>
  <c r="I19" i="9"/>
  <c r="I21" i="9"/>
  <c r="I22" i="9"/>
  <c r="I23" i="9"/>
  <c r="I24" i="9"/>
  <c r="I25" i="9"/>
  <c r="I26" i="9"/>
  <c r="I18" i="9"/>
  <c r="E19" i="9"/>
  <c r="E20" i="9"/>
  <c r="E21" i="9"/>
  <c r="E22" i="9"/>
  <c r="E23" i="9"/>
  <c r="E24" i="9"/>
  <c r="E25" i="9"/>
  <c r="E18" i="9"/>
  <c r="I13" i="9"/>
  <c r="I12" i="9"/>
  <c r="D13" i="9"/>
  <c r="D12" i="9"/>
  <c r="J63" i="9" s="1"/>
  <c r="D11" i="9"/>
  <c r="A79" i="9" s="1"/>
  <c r="I11" i="9"/>
  <c r="A63" i="9" l="1"/>
  <c r="C63" i="9" s="1"/>
  <c r="E63" i="9"/>
  <c r="G63" i="9" s="1"/>
  <c r="H65" i="9"/>
  <c r="E65" i="9"/>
  <c r="B104" i="11"/>
  <c r="R87" i="40" s="1"/>
  <c r="B124" i="11"/>
  <c r="T87" i="40" s="1"/>
  <c r="B103" i="11"/>
  <c r="W87" i="40" s="1"/>
  <c r="B127" i="11"/>
  <c r="D87" i="40" s="1"/>
  <c r="B105" i="11"/>
  <c r="L87" i="40" s="1"/>
  <c r="B106" i="11"/>
  <c r="G87" i="40" s="1"/>
  <c r="B125" i="11"/>
  <c r="O87" i="40" s="1"/>
  <c r="B107" i="11"/>
  <c r="B87" i="40" s="1"/>
  <c r="B123" i="11"/>
  <c r="Y87" i="40" s="1"/>
  <c r="B126" i="11"/>
  <c r="I87" i="40" s="1"/>
  <c r="R5" i="11"/>
  <c r="H37" i="11"/>
  <c r="A94" i="9" l="1"/>
  <c r="S5" i="11"/>
  <c r="I37" i="11"/>
  <c r="E70" i="9"/>
  <c r="T5" i="11" l="1"/>
  <c r="J37" i="11"/>
  <c r="U24" i="9"/>
  <c r="R24" i="9"/>
  <c r="U26" i="9"/>
  <c r="R26" i="9"/>
  <c r="T23" i="9"/>
  <c r="Q23" i="9"/>
  <c r="L23" i="9" s="1"/>
  <c r="U46" i="9"/>
  <c r="U45" i="9"/>
  <c r="U44" i="9"/>
  <c r="U43" i="9"/>
  <c r="U42" i="9"/>
  <c r="U41" i="9"/>
  <c r="U40" i="9"/>
  <c r="U39" i="9"/>
  <c r="U38" i="9"/>
  <c r="U37" i="9"/>
  <c r="U36" i="9"/>
  <c r="U35" i="9"/>
  <c r="U34" i="9"/>
  <c r="U33" i="9"/>
  <c r="U32" i="9"/>
  <c r="U31" i="9"/>
  <c r="U30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30" i="9"/>
  <c r="U5" i="11" l="1"/>
  <c r="L40" i="9"/>
  <c r="L36" i="9"/>
  <c r="L32" i="9"/>
  <c r="I31" i="9" s="1"/>
  <c r="L45" i="9"/>
  <c r="L41" i="9"/>
  <c r="A72" i="9" s="1"/>
  <c r="M32" i="9"/>
  <c r="M36" i="9"/>
  <c r="M40" i="9"/>
  <c r="K37" i="11"/>
  <c r="L37" i="9"/>
  <c r="L33" i="9"/>
  <c r="E31" i="9" s="1"/>
  <c r="M24" i="9"/>
  <c r="M31" i="9"/>
  <c r="M35" i="9"/>
  <c r="M39" i="9"/>
  <c r="M26" i="9"/>
  <c r="L30" i="9"/>
  <c r="L39" i="9"/>
  <c r="L35" i="9"/>
  <c r="E34" i="9" s="1"/>
  <c r="L31" i="9"/>
  <c r="M33" i="9"/>
  <c r="M37" i="9"/>
  <c r="M41" i="9"/>
  <c r="M45" i="9"/>
  <c r="L46" i="9"/>
  <c r="L42" i="9"/>
  <c r="E72" i="9" s="1"/>
  <c r="L38" i="9"/>
  <c r="L34" i="9"/>
  <c r="M30" i="9"/>
  <c r="M34" i="9"/>
  <c r="M38" i="9"/>
  <c r="M42" i="9"/>
  <c r="M46" i="9"/>
  <c r="L44" i="9"/>
  <c r="M44" i="9"/>
  <c r="L43" i="9"/>
  <c r="H72" i="9" s="1"/>
  <c r="M43" i="9"/>
  <c r="E37" i="9" l="1"/>
  <c r="I37" i="9"/>
  <c r="I34" i="9"/>
  <c r="V5" i="11"/>
  <c r="L37" i="11"/>
  <c r="E60" i="9"/>
  <c r="H60" i="9"/>
  <c r="A60" i="9"/>
  <c r="W5" i="11" l="1"/>
  <c r="M37" i="11"/>
  <c r="A29" i="9"/>
  <c r="X5" i="11" l="1"/>
  <c r="N37" i="11"/>
  <c r="H70" i="9"/>
  <c r="H74" i="9" s="1"/>
  <c r="J73" i="9" s="1"/>
  <c r="E74" i="9"/>
  <c r="G73" i="9" s="1"/>
  <c r="A70" i="9"/>
  <c r="A74" i="9" s="1"/>
  <c r="D73" i="9" s="1"/>
  <c r="H58" i="9"/>
  <c r="J60" i="9" s="1"/>
  <c r="E58" i="9"/>
  <c r="J59" i="9" s="1"/>
  <c r="A58" i="9"/>
  <c r="J58" i="9" s="1"/>
  <c r="J66" i="9" l="1"/>
  <c r="Y5" i="11"/>
  <c r="O37" i="11"/>
  <c r="A91" i="9"/>
  <c r="J67" i="9"/>
  <c r="J68" i="9"/>
  <c r="B29" i="9"/>
  <c r="D74" i="9" l="1"/>
  <c r="J70" i="9" s="1"/>
  <c r="J74" i="9"/>
  <c r="G74" i="9"/>
  <c r="Z5" i="11"/>
  <c r="P37" i="11"/>
  <c r="I36" i="9"/>
  <c r="I14" i="9"/>
  <c r="I33" i="9" s="1"/>
  <c r="J34" i="9" s="1"/>
  <c r="J37" i="9" l="1"/>
  <c r="A89" i="9" s="1"/>
  <c r="AA5" i="11"/>
  <c r="Q37" i="11"/>
  <c r="E29" i="9"/>
  <c r="E36" i="9"/>
  <c r="F42" i="9" s="1"/>
  <c r="F29" i="9"/>
  <c r="AB5" i="11" l="1"/>
  <c r="R37" i="11"/>
  <c r="E30" i="9"/>
  <c r="F40" i="9" s="1"/>
  <c r="A88" i="9"/>
  <c r="E33" i="9"/>
  <c r="F41" i="9" s="1"/>
  <c r="AC5" i="11" l="1"/>
  <c r="S37" i="11"/>
  <c r="I30" i="9"/>
  <c r="J31" i="9" s="1"/>
  <c r="F43" i="9"/>
  <c r="AD5" i="11" l="1"/>
  <c r="A87" i="9"/>
  <c r="T37" i="11"/>
  <c r="AE5" i="11" l="1"/>
  <c r="U37" i="11"/>
  <c r="AF5" i="11" l="1"/>
  <c r="V37" i="11"/>
  <c r="AG5" i="11" l="1"/>
  <c r="W37" i="11"/>
  <c r="X37" i="11" l="1"/>
  <c r="Y37" i="11" l="1"/>
  <c r="Z37" i="11" l="1"/>
  <c r="AA37" i="11" l="1"/>
  <c r="AB37" i="11" l="1"/>
  <c r="AC37" i="11" l="1"/>
  <c r="AD37" i="11" l="1"/>
  <c r="AE37" i="11" l="1"/>
  <c r="AF37" i="11" l="1"/>
  <c r="AG37" i="11" l="1"/>
  <c r="B37" i="11" l="1"/>
  <c r="A21" i="40" s="1"/>
  <c r="J72" i="9"/>
  <c r="J64" i="9"/>
  <c r="J65" i="9" l="1"/>
  <c r="A98" i="9" s="1"/>
</calcChain>
</file>

<file path=xl/sharedStrings.xml><?xml version="1.0" encoding="utf-8"?>
<sst xmlns="http://schemas.openxmlformats.org/spreadsheetml/2006/main" count="8325" uniqueCount="229">
  <si>
    <t>MEDIA</t>
  </si>
  <si>
    <t>D.E.</t>
  </si>
  <si>
    <t>MASA ADIPOSA (kg):</t>
  </si>
  <si>
    <t>MASA MUSCULAR (kg):</t>
  </si>
  <si>
    <t>PERÍMETRO CINTURA (cm):</t>
  </si>
  <si>
    <t>PERÍMETRO CADERA (cm):</t>
  </si>
  <si>
    <t>PERÍMETRO MUSLO MEDIO (cm):</t>
  </si>
  <si>
    <t>PERÍMETRO PIERNA (cm):</t>
  </si>
  <si>
    <t>PERÍMETRO BRAZO RELAJADO (cm):</t>
  </si>
  <si>
    <t>n</t>
  </si>
  <si>
    <t>VARIABLES CORPORALES</t>
  </si>
  <si>
    <t>PERÍMETRO TORÁCICO (cm):</t>
  </si>
  <si>
    <t>DATOS DEMOGRÁFICOS</t>
  </si>
  <si>
    <t>Nombre y Apellido:</t>
  </si>
  <si>
    <t xml:space="preserve"> Fecha de Nacimiento:</t>
  </si>
  <si>
    <t>Masculino</t>
  </si>
  <si>
    <t xml:space="preserve"> Edad (años):</t>
  </si>
  <si>
    <t>DATOS ANTROPOMÉTRICOS</t>
  </si>
  <si>
    <t>Talla (cm):</t>
  </si>
  <si>
    <t>Peso (kg):</t>
  </si>
  <si>
    <t>Pliegue Tricipital (mm):</t>
  </si>
  <si>
    <t>Pliegue Subescapular (mm):</t>
  </si>
  <si>
    <t>Pliegue Abdominal (mm):</t>
  </si>
  <si>
    <t>Pliegue Muslo Anterior (mm):</t>
  </si>
  <si>
    <t>Pliegue Pierna Medial (mm):</t>
  </si>
  <si>
    <t>Adiposo</t>
  </si>
  <si>
    <t>Muscular</t>
  </si>
  <si>
    <t>Residual</t>
  </si>
  <si>
    <t>Actividad Física o Referencia:</t>
  </si>
  <si>
    <t>Pliegue Ileocrestal (mm):</t>
  </si>
  <si>
    <t>VALORES EN COMPOSICIÓN CORPORAL</t>
  </si>
  <si>
    <t>EVALUACIÓN ANTROPOMÉTRICA</t>
  </si>
  <si>
    <t>Región Superior (%)</t>
  </si>
  <si>
    <t>Región Media (%)</t>
  </si>
  <si>
    <t>Región Inferior (%)</t>
  </si>
  <si>
    <t>Referencia (Media ± D.)</t>
  </si>
  <si>
    <t xml:space="preserve"> Perímetro Torácico (cm):</t>
  </si>
  <si>
    <t xml:space="preserve"> Perímetro Cintura (cm):</t>
  </si>
  <si>
    <t xml:space="preserve"> Perímetro Cadera (cm):</t>
  </si>
  <si>
    <t xml:space="preserve"> Perímetro de Muslo Medio (cm):</t>
  </si>
  <si>
    <t xml:space="preserve"> Perímetro de Pierna (cm):</t>
  </si>
  <si>
    <t xml:space="preserve"> Perímetro de Brazo Relajado (cm):</t>
  </si>
  <si>
    <t xml:space="preserve"> Fecha de Medición:</t>
  </si>
  <si>
    <t>COMPARACIÓN DE PERÍMETROS MUSCULARES</t>
  </si>
  <si>
    <t>Referencia (Media)</t>
  </si>
  <si>
    <t>Diferencia (cm)</t>
  </si>
  <si>
    <t>Torácico (cm)</t>
  </si>
  <si>
    <t>Cintura (cm)</t>
  </si>
  <si>
    <t>Cadera (cm)</t>
  </si>
  <si>
    <t>PESO (kg):</t>
  </si>
  <si>
    <t>TALLA (kg):</t>
  </si>
  <si>
    <t>MASA ADIPOSA (%):</t>
  </si>
  <si>
    <t>MASA MUSCULAR (%):</t>
  </si>
  <si>
    <t>MASA ÓSEA (kg):</t>
  </si>
  <si>
    <t>MASA ÓSEA (%):</t>
  </si>
  <si>
    <t>ADIPOSIDAD REGIÓN SUPERIOR (%)</t>
  </si>
  <si>
    <t>ADIPOSIDAD REGIÓN MEDIA (%)</t>
  </si>
  <si>
    <t>ADIPOSIDAD REGIÓN INFERIOR (%)</t>
  </si>
  <si>
    <t>SEXO</t>
  </si>
  <si>
    <t>Femenino</t>
  </si>
  <si>
    <t>Activa - 19 a 30 años</t>
  </si>
  <si>
    <t>Activa - 31 a 50 años</t>
  </si>
  <si>
    <t>Activa - 16 a 18 años</t>
  </si>
  <si>
    <t>Activa - Mayor de 50 años</t>
  </si>
  <si>
    <t>MAYOR ∆</t>
  </si>
  <si>
    <t>MENOR ∆</t>
  </si>
  <si>
    <t>Juana Fantasía</t>
  </si>
  <si>
    <t xml:space="preserve"> Diámetro Bicondíleo de Fémur (cm):</t>
  </si>
  <si>
    <t xml:space="preserve"> Diámetro Biestiloideo de Muñeca (cm):</t>
  </si>
  <si>
    <t>DATOS REFERENCIALES FINALES</t>
  </si>
  <si>
    <t>DATOS REFERENCIALES DE CADA SEXO O GÉNERO</t>
  </si>
  <si>
    <t>Masa Adiposa (%):</t>
  </si>
  <si>
    <t>Masa Muscular (%):</t>
  </si>
  <si>
    <t>Masa Ósea (%):</t>
  </si>
  <si>
    <t xml:space="preserve"> Masa Adiposa (kg):</t>
  </si>
  <si>
    <t xml:space="preserve"> Masa Muscular (kg):</t>
  </si>
  <si>
    <t xml:space="preserve"> Masa Ósea (kg):</t>
  </si>
  <si>
    <t>VALORACIÓN MORFOLÓGICA PERSONAL</t>
  </si>
  <si>
    <t>Raza, Etnia o Grupo Humano:</t>
  </si>
  <si>
    <t xml:space="preserve"> Número de Observación:</t>
  </si>
  <si>
    <t>Número de Observación:</t>
  </si>
  <si>
    <t>Fecha de Medición (DD/MM/AAAA):</t>
  </si>
  <si>
    <t>Fecha de Nacimiento (DD/MM/AAAA):</t>
  </si>
  <si>
    <t>PLANILLA DE CARGA DE DATOS</t>
  </si>
  <si>
    <t>EJEMPLO</t>
  </si>
  <si>
    <t>Actividad Física o Referencia (SLDC):</t>
  </si>
  <si>
    <r>
      <t xml:space="preserve">Edad (años): </t>
    </r>
    <r>
      <rPr>
        <b/>
        <sz val="12"/>
        <rFont val="Calibri"/>
        <family val="2"/>
      </rPr>
      <t>CARGA AUTOMÁTICA</t>
    </r>
  </si>
  <si>
    <t>Raza, Etnia o Grupo Humano (SLDC / ‐2.0 = Asiática / 1.1 = Afroamericana / 0.0 = Blanca o Hispánica):</t>
  </si>
  <si>
    <t>Así entonces puede entenderse que:</t>
  </si>
  <si>
    <t xml:space="preserve"> </t>
  </si>
  <si>
    <t>Perímetro Torácico (cm):</t>
  </si>
  <si>
    <t>Perímetro Cintura (cm):</t>
  </si>
  <si>
    <t>Perímetro Cadera (cm):</t>
  </si>
  <si>
    <t>Perímetro de Muslo Medio (cm):</t>
  </si>
  <si>
    <t>Perímetro de Pierna (cm):</t>
  </si>
  <si>
    <t>Perímetro de Brazo Relajado (cm):</t>
  </si>
  <si>
    <t>Diámetro Bicondíleo de Fémur (cm):</t>
  </si>
  <si>
    <t>Diámetro Biestiloideo de Muñeca (cm):</t>
  </si>
  <si>
    <t>Óseo</t>
  </si>
  <si>
    <t>ALGUNOS LOGOTIPOS DE EMPRESAS</t>
  </si>
  <si>
    <t>Licenciada Rosana Roldán - www.nuplan.com.ar</t>
  </si>
  <si>
    <t>Sexo (Seleccionar de la Lista de Despliegue en la Celda = SLDC):</t>
  </si>
  <si>
    <t>Sexo:</t>
  </si>
  <si>
    <t>CONSIDERACIONES GENERALES</t>
  </si>
  <si>
    <t>PESO CORPORAL SEGÚN SEXOS</t>
  </si>
  <si>
    <t>ANÁLISIS ANTROPOMÉTRICO</t>
  </si>
  <si>
    <t>PERSONAS</t>
  </si>
  <si>
    <t>FEMENINOS</t>
  </si>
  <si>
    <t>MASCULINOS</t>
  </si>
  <si>
    <t>EDAD MEDIA</t>
  </si>
  <si>
    <t>PERSONAS &gt; 50</t>
  </si>
  <si>
    <t>PERSONAS &lt;= 30</t>
  </si>
  <si>
    <t>PERSONAS &gt;= 31 &lt;= 50</t>
  </si>
  <si>
    <t>TALLA MEDIA</t>
  </si>
  <si>
    <t>PESO  MEDIO</t>
  </si>
  <si>
    <t>INDICE DE MASA CORPORAL MEDIO</t>
  </si>
  <si>
    <t>TALLA MEDIA FEMENINA</t>
  </si>
  <si>
    <t>TALLA MEDIA MASCULINA</t>
  </si>
  <si>
    <t>f</t>
  </si>
  <si>
    <t>m</t>
  </si>
  <si>
    <t>PESO MEDIO FEMENINO</t>
  </si>
  <si>
    <t>PESO MEDIO MASCULINO</t>
  </si>
  <si>
    <t>INDICE DE MASA CORPORAL MEDIO FEM</t>
  </si>
  <si>
    <t>INDICE DE MASA CORPORAL MEDIO MAS</t>
  </si>
  <si>
    <t>ESTATURA SEGÚN SEXOS</t>
  </si>
  <si>
    <t>IMC SEGÚN SEXOS</t>
  </si>
  <si>
    <t>MUJERES</t>
  </si>
  <si>
    <t>HOMBRES</t>
  </si>
  <si>
    <t>EST</t>
  </si>
  <si>
    <t>de la Salud (OMS) y destinados a la población adulta, como lo son las personas que trabajan en esta empresa.</t>
  </si>
  <si>
    <t>Un Índice de Masa Corporal (IMC) elevado es un importante factor de riesgo de enfermedades</t>
  </si>
  <si>
    <t xml:space="preserve"> no transmisibles, como las cardiovasculares, la diabetes, y los trastornos del aparato locomotor.</t>
  </si>
  <si>
    <t>como Normales; a partir de 25 como Sobrepeso; y por sobre 30 como Obesidad.</t>
  </si>
  <si>
    <t>II / II</t>
  </si>
  <si>
    <t>I / II</t>
  </si>
  <si>
    <t>MAS &lt; 18</t>
  </si>
  <si>
    <t>FEM &lt; 18</t>
  </si>
  <si>
    <t>FEM &gt;= 18</t>
  </si>
  <si>
    <t>MAS &gt;= 18</t>
  </si>
  <si>
    <t>EXCELENTE</t>
  </si>
  <si>
    <t>REGULAR</t>
  </si>
  <si>
    <t>NO SATISFACTORIA</t>
  </si>
  <si>
    <t>EXCELENTE/S FEMENINO/S</t>
  </si>
  <si>
    <t>REGULAR/ES FEMENINO/S</t>
  </si>
  <si>
    <t>MUY BUENA/S FEMENINO/S</t>
  </si>
  <si>
    <t>BUENA/S FEMENINO/S</t>
  </si>
  <si>
    <t>NO SATISFACTORIA/S FEMENINO/S</t>
  </si>
  <si>
    <t>EXCELENTE/S MASCULINO/S</t>
  </si>
  <si>
    <t>MUY BUENA/S MASCULINO/S</t>
  </si>
  <si>
    <t>BUENA/S MASCULINO/S</t>
  </si>
  <si>
    <t>REGULAR/ES MASCULINO/S</t>
  </si>
  <si>
    <t>NO SATISFACTORIA/S MASCULINO/S</t>
  </si>
  <si>
    <t>FEM</t>
  </si>
  <si>
    <t>MAS</t>
  </si>
  <si>
    <t>REFERENCIA M ADIP (kg) MED FEM &lt; 19</t>
  </si>
  <si>
    <t>REFERENCIA M ADIP (kg) MED FEM &gt;=19 &lt; 31</t>
  </si>
  <si>
    <t>REFERENCIA M ADIP (kg) MED FEM &gt;= 31 &lt; 50</t>
  </si>
  <si>
    <t>REFERENCIA M ADIP (kg) MED FEM &gt;= 50</t>
  </si>
  <si>
    <t>REFERENCIA M ADIP (kg) D E FEM &lt; 19</t>
  </si>
  <si>
    <t>REFERENCIA M ADIP (kg) D E FEM &gt;=19 &lt; 31</t>
  </si>
  <si>
    <t>REFERENCIA M ADIP (kg) D E FEM &gt;= 31 &lt; 50</t>
  </si>
  <si>
    <t>REFERENCIA M ADIP (kg) D E FEM &gt;= 50</t>
  </si>
  <si>
    <t>MASA ADIPOSA (kg) MEDIA FEMENINA</t>
  </si>
  <si>
    <t>MASA ADIPOSA (kg) MIN FEMENINA</t>
  </si>
  <si>
    <t>MASA ADIPOSA (kg) MAX FEMENINA</t>
  </si>
  <si>
    <t>MASA ADIPOSA (kg) MEDIA REF FEMENINA</t>
  </si>
  <si>
    <t>MASA ADIPOSA (kg) DES EST REF FEMENINA</t>
  </si>
  <si>
    <t>MASA ADIPOSA (kg) MEDIA MASCULINA</t>
  </si>
  <si>
    <t>MASA ADIPOSA (kg) MIN MASCULINA</t>
  </si>
  <si>
    <t>MASA ADIPOSA (kg) MAX MASCULINA</t>
  </si>
  <si>
    <t>MASA ADIPOSA (kg) MEDIA REF MASCULINA</t>
  </si>
  <si>
    <t>MASA ADIPOSA (kg) DES EST REF MASCULINA</t>
  </si>
  <si>
    <t>REFERENCIA M ADIP (kg) MED MAS &lt; 19</t>
  </si>
  <si>
    <t>REFERENCIA M ADIP (kg) MED MAS &gt;=19 &lt; 31</t>
  </si>
  <si>
    <t>REFERENCIA M ADIP (kg) MED MAS &gt;= 31 &lt; 50</t>
  </si>
  <si>
    <t>REFERENCIA M ADIP (kg) MED MAS &gt;= 50</t>
  </si>
  <si>
    <t>REFERENCIA M ADIP (kg) D E MAS &lt; 19</t>
  </si>
  <si>
    <t>REFERENCIA M ADIP (kg) D E MAS &gt;=19 &lt; 31</t>
  </si>
  <si>
    <t>REFERENCIA M ADIP (kg) D E MAS &gt;= 31 &lt; 50</t>
  </si>
  <si>
    <t>REFERENCIA M ADIP (kg) D E MAS &gt;= 50</t>
  </si>
  <si>
    <t>MASA MUSCULAR (kg) MEDIA FEMENINA</t>
  </si>
  <si>
    <t>MASA MUSCULAR (kg) MIN FEMENINA</t>
  </si>
  <si>
    <t>MASA MUSCULAR (kg) MAX FEMENINA</t>
  </si>
  <si>
    <t>MASA MUSCULAR (kg) MEDIA REF FEMENINA</t>
  </si>
  <si>
    <t>MASA MUSCULAR (kg) DES EST REF FEMENINA</t>
  </si>
  <si>
    <t>CALIFICACIÓN MASA MUSCULAR (kg)</t>
  </si>
  <si>
    <t>MASA MUSCULAR (kg) MEDIA MASCULINA</t>
  </si>
  <si>
    <t>MASA MUSCULAR (kg) MIN MASCULINA</t>
  </si>
  <si>
    <t>MASA MUSCULAR (kg) MAX MASCULINA</t>
  </si>
  <si>
    <t>MASA MUSCULAR (kg) MEDIA REF MASCULINA</t>
  </si>
  <si>
    <t>MASA MUSCULAR (kg) DES EST REF MASCULINA</t>
  </si>
  <si>
    <t>CALIFICACIÓN MASA ADIPOSA (kg)</t>
  </si>
  <si>
    <t>ESTADÍSTICAS PARTICULARES - PRIMERA PARTE</t>
  </si>
  <si>
    <t>ESTADÍSTICAS PARTICULARES - SEGUNDA PARTE</t>
  </si>
  <si>
    <t>de los kilogramos adiposo y muscular, según sexos en la muestra analizada.</t>
  </si>
  <si>
    <t>BUENA</t>
  </si>
  <si>
    <t>MUY BUENA</t>
  </si>
  <si>
    <t>En esta hoja se presentan los valores mínimos, medios y máximos</t>
  </si>
  <si>
    <t>adipo</t>
  </si>
  <si>
    <t>F</t>
  </si>
  <si>
    <t>M</t>
  </si>
  <si>
    <t>musc</t>
  </si>
  <si>
    <t>NO TOCAR !!!!!</t>
  </si>
  <si>
    <t>Informe Estadístico</t>
  </si>
  <si>
    <t>A continuación se observan las cantidades de personas por calificaciones,</t>
  </si>
  <si>
    <t>que surgen al ser comparadas con valores referenciales de acuerdo a cada grupo etario.</t>
  </si>
  <si>
    <t>El Sobrepeso y la Obesidad se caracterizan por una acumulación anormal o excesiva de Adiposidad, que puede</t>
  </si>
  <si>
    <t>MASA ADIPOSA</t>
  </si>
  <si>
    <t>MASA MUSCULAR</t>
  </si>
  <si>
    <t>perjudicar la salud. La Sarcopenia es una enfermedad asociada con baja cantidad y calidad de masa Muscular.</t>
  </si>
  <si>
    <t>Perímetro Umbilical (cm):</t>
  </si>
  <si>
    <t xml:space="preserve"> Perímetro Umbilical (cm):</t>
  </si>
  <si>
    <t>Referencia (Media ± ½ Desvío):</t>
  </si>
  <si>
    <r>
      <t xml:space="preserve">Referencia (Media ± </t>
    </r>
    <r>
      <rPr>
        <sz val="12"/>
        <color theme="1"/>
        <rFont val="Calibri"/>
        <family val="2"/>
      </rPr>
      <t>½</t>
    </r>
    <r>
      <rPr>
        <sz val="12"/>
        <rFont val="Calibri"/>
        <family val="2"/>
      </rPr>
      <t xml:space="preserve"> Desvío):</t>
    </r>
  </si>
  <si>
    <t>VA /2</t>
  </si>
  <si>
    <t>INFORMACIÓN SOBRE LA ADIPOSIDAD</t>
  </si>
  <si>
    <t>Referencia (Rango Normal)</t>
  </si>
  <si>
    <t>18.5 a 25.0</t>
  </si>
  <si>
    <t>Índice Cintura Cadera</t>
  </si>
  <si>
    <t>Índice de Masa Corporal</t>
  </si>
  <si>
    <t>Referencia (Valor Normal)</t>
  </si>
  <si>
    <t>Contorno Umbilical (cm)</t>
  </si>
  <si>
    <t>eliminé la FILA 49 EL CUADRO DE ALTO A 5.5 CM</t>
  </si>
  <si>
    <t xml:space="preserve">En DATOS tanto DEMOGRÁFICOS como ANTROPOMÉTRICOS se muestran los valores de la persona medida, y                                          sus resultados en COMPOSICIÓN CORPORAL, en ADIPOSIDAD y en COMPARATIVO DE PERÍMETROS MUSCULARES. </t>
  </si>
  <si>
    <r>
      <t xml:space="preserve"> Referencia (Media ± </t>
    </r>
    <r>
      <rPr>
        <sz val="12"/>
        <color theme="1"/>
        <rFont val="Calibri"/>
        <family val="2"/>
      </rPr>
      <t>½</t>
    </r>
    <r>
      <rPr>
        <sz val="12"/>
        <rFont val="Calibri"/>
        <family val="2"/>
      </rPr>
      <t xml:space="preserve"> Desvío):</t>
    </r>
  </si>
  <si>
    <t>- - - - - - - - - - - - - - - - - - - - - - - - - - - - - - - - - - - - - - - - - - - - - - - - - - - - - - - -</t>
  </si>
  <si>
    <t>Los datos obtenidos en porcentajes (%), en kilogramos (kg) y en centímetros (cm) se contrastan con medias (promedios) y/o desvíos (dispersiones estándares) del perfil modelo (visibles con fondo verde fluo).</t>
  </si>
  <si>
    <t>Para este documento se tomaron los indicadores referenciales saludables dados por la Organización Mundial</t>
  </si>
  <si>
    <t>Una cifra más baja de 18.5 denota un Bajo Peso o un valor Inferior al Normal.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</si>
</sst>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dd/mm/yyyy;@"/>
  </numFmts>
  <fonts count="71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23"/>
      <color rgb="FFC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indexed="12"/>
      <name val="Calibri"/>
      <family val="2"/>
    </font>
    <font>
      <sz val="12"/>
      <color rgb="FFFF0000"/>
      <name val="Calibri"/>
      <family val="2"/>
    </font>
    <font>
      <b/>
      <sz val="12"/>
      <color theme="0"/>
      <name val="Calibri"/>
      <family val="2"/>
    </font>
    <font>
      <b/>
      <sz val="12"/>
      <color indexed="9"/>
      <name val="Calibri"/>
      <family val="2"/>
    </font>
    <font>
      <sz val="12"/>
      <color indexed="9"/>
      <name val="Calibri"/>
      <family val="2"/>
    </font>
    <font>
      <sz val="12"/>
      <color indexed="10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u/>
      <sz val="13"/>
      <color rgb="FF002060"/>
      <name val="Calibri"/>
      <family val="2"/>
    </font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b/>
      <sz val="12"/>
      <color rgb="FFC00000"/>
      <name val="Calibri"/>
      <family val="2"/>
    </font>
    <font>
      <sz val="12"/>
      <color rgb="FF002060"/>
      <name val="Calibri"/>
      <family val="2"/>
    </font>
    <font>
      <b/>
      <sz val="15"/>
      <color rgb="FFC00000"/>
      <name val="Calibri"/>
      <family val="2"/>
      <scheme val="minor"/>
    </font>
    <font>
      <sz val="12"/>
      <color rgb="FFC00000"/>
      <name val="Calibri"/>
      <family val="2"/>
    </font>
    <font>
      <b/>
      <u/>
      <sz val="13"/>
      <color rgb="FFC00000"/>
      <name val="Calibri"/>
      <family val="2"/>
    </font>
    <font>
      <b/>
      <u/>
      <sz val="13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002060"/>
      <name val="Calibri"/>
      <family val="2"/>
    </font>
    <font>
      <b/>
      <sz val="28"/>
      <color rgb="FF002060"/>
      <name val="Calibri"/>
      <family val="2"/>
    </font>
    <font>
      <b/>
      <i/>
      <sz val="11"/>
      <color rgb="FFC00000"/>
      <name val="Calibri"/>
      <family val="2"/>
    </font>
    <font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sz val="11"/>
      <color rgb="FFA50021"/>
      <name val="Arial"/>
      <family val="2"/>
    </font>
    <font>
      <b/>
      <sz val="16"/>
      <color rgb="FFC00000"/>
      <name val="Arial"/>
      <family val="2"/>
    </font>
    <font>
      <b/>
      <u/>
      <sz val="11"/>
      <color rgb="FFCC000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color rgb="FF7030A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0"/>
      <color rgb="FF7030A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u/>
      <sz val="10"/>
      <color theme="1" tint="0.34998626667073579"/>
      <name val="Arial"/>
      <family val="2"/>
    </font>
    <font>
      <b/>
      <u/>
      <sz val="11"/>
      <color theme="1" tint="0.34998626667073579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u/>
      <sz val="10"/>
      <color rgb="FFFF0000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0"/>
      <name val="Calibri"/>
      <family val="2"/>
    </font>
    <font>
      <i/>
      <sz val="10"/>
      <color theme="0"/>
      <name val="Calibri"/>
      <family val="2"/>
      <scheme val="minor"/>
    </font>
    <font>
      <b/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sz val="11"/>
      <color rgb="FFC00000"/>
      <name val="Calibri"/>
      <family val="2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u/>
      <sz val="13"/>
      <color rgb="FFC00000"/>
      <name val="Calibri"/>
      <family val="2"/>
      <scheme val="minor"/>
    </font>
    <font>
      <b/>
      <i/>
      <sz val="23"/>
      <color rgb="FFFF0000"/>
      <name val="Calibri"/>
      <family val="2"/>
    </font>
    <font>
      <b/>
      <sz val="11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6F8F9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3">
    <xf numFmtId="0" fontId="0" fillId="0" borderId="0"/>
    <xf numFmtId="0" fontId="16" fillId="0" borderId="0"/>
    <xf numFmtId="0" fontId="24" fillId="0" borderId="0"/>
  </cellStyleXfs>
  <cellXfs count="341">
    <xf numFmtId="0" fontId="0" fillId="0" borderId="0" xfId="0"/>
    <xf numFmtId="0" fontId="2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4" borderId="12" xfId="0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3" fillId="5" borderId="0" xfId="0" applyFont="1" applyFill="1" applyBorder="1" applyAlignment="1">
      <alignment vertical="center"/>
    </xf>
    <xf numFmtId="164" fontId="4" fillId="5" borderId="0" xfId="0" applyNumberFormat="1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164" fontId="12" fillId="5" borderId="0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vertical="center"/>
    </xf>
    <xf numFmtId="0" fontId="10" fillId="5" borderId="0" xfId="0" applyFont="1" applyFill="1" applyBorder="1" applyAlignment="1">
      <alignment vertical="center"/>
    </xf>
    <xf numFmtId="164" fontId="10" fillId="5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vertical="center"/>
    </xf>
    <xf numFmtId="1" fontId="14" fillId="2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vertical="center"/>
    </xf>
    <xf numFmtId="0" fontId="3" fillId="5" borderId="0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vertical="center"/>
    </xf>
    <xf numFmtId="164" fontId="17" fillId="5" borderId="0" xfId="0" applyNumberFormat="1" applyFont="1" applyFill="1" applyAlignment="1">
      <alignment horizontal="center" vertical="center"/>
    </xf>
    <xf numFmtId="164" fontId="17" fillId="5" borderId="0" xfId="0" applyNumberFormat="1" applyFont="1" applyFill="1" applyBorder="1" applyAlignment="1">
      <alignment horizontal="center" vertical="center"/>
    </xf>
    <xf numFmtId="164" fontId="7" fillId="5" borderId="0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4" fontId="3" fillId="7" borderId="3" xfId="0" applyNumberFormat="1" applyFont="1" applyFill="1" applyBorder="1" applyAlignment="1">
      <alignment horizontal="center" vertical="center"/>
    </xf>
    <xf numFmtId="164" fontId="4" fillId="7" borderId="3" xfId="0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/>
    <xf numFmtId="0" fontId="15" fillId="5" borderId="0" xfId="0" applyFont="1" applyFill="1" applyAlignment="1">
      <alignment vertical="center"/>
    </xf>
    <xf numFmtId="0" fontId="15" fillId="5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/>
    </xf>
    <xf numFmtId="0" fontId="18" fillId="3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2" fillId="4" borderId="0" xfId="0" applyFont="1" applyFill="1" applyAlignment="1">
      <alignment vertical="center"/>
    </xf>
    <xf numFmtId="14" fontId="21" fillId="7" borderId="3" xfId="0" applyNumberFormat="1" applyFont="1" applyFill="1" applyBorder="1" applyAlignment="1">
      <alignment horizontal="center" vertical="center"/>
    </xf>
    <xf numFmtId="165" fontId="18" fillId="3" borderId="3" xfId="0" applyNumberFormat="1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64" fontId="21" fillId="7" borderId="3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3" fillId="4" borderId="0" xfId="0" applyFont="1" applyFill="1" applyAlignment="1">
      <alignment vertical="center"/>
    </xf>
    <xf numFmtId="0" fontId="11" fillId="3" borderId="3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4" fillId="3" borderId="3" xfId="0" applyNumberFormat="1" applyFont="1" applyFill="1" applyBorder="1" applyAlignment="1">
      <alignment horizontal="center" vertical="center"/>
    </xf>
    <xf numFmtId="0" fontId="20" fillId="3" borderId="0" xfId="0" applyFont="1" applyFill="1"/>
    <xf numFmtId="0" fontId="0" fillId="5" borderId="0" xfId="0" applyFill="1"/>
    <xf numFmtId="164" fontId="18" fillId="7" borderId="3" xfId="0" applyNumberFormat="1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vertical="center" wrapText="1"/>
    </xf>
    <xf numFmtId="0" fontId="17" fillId="5" borderId="0" xfId="0" applyFont="1" applyFill="1" applyAlignment="1">
      <alignment horizontal="center" vertical="center"/>
    </xf>
    <xf numFmtId="0" fontId="19" fillId="5" borderId="7" xfId="0" applyFont="1" applyFill="1" applyBorder="1" applyAlignment="1">
      <alignment vertical="center" wrapText="1"/>
    </xf>
    <xf numFmtId="0" fontId="19" fillId="5" borderId="8" xfId="0" applyFont="1" applyFill="1" applyBorder="1" applyAlignment="1">
      <alignment vertical="center" wrapText="1"/>
    </xf>
    <xf numFmtId="0" fontId="19" fillId="5" borderId="9" xfId="0" applyFont="1" applyFill="1" applyBorder="1" applyAlignment="1">
      <alignment vertical="center" wrapText="1"/>
    </xf>
    <xf numFmtId="0" fontId="19" fillId="5" borderId="10" xfId="0" applyFont="1" applyFill="1" applyBorder="1" applyAlignment="1">
      <alignment vertical="center" wrapText="1"/>
    </xf>
    <xf numFmtId="0" fontId="19" fillId="5" borderId="11" xfId="0" applyFont="1" applyFill="1" applyBorder="1" applyAlignment="1">
      <alignment vertical="center" wrapText="1"/>
    </xf>
    <xf numFmtId="0" fontId="7" fillId="5" borderId="0" xfId="0" applyFont="1" applyFill="1" applyAlignment="1">
      <alignment horizontal="left" vertical="center"/>
    </xf>
    <xf numFmtId="165" fontId="7" fillId="5" borderId="0" xfId="0" applyNumberFormat="1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4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Fill="1" applyBorder="1" applyAlignment="1">
      <alignment vertical="center"/>
    </xf>
    <xf numFmtId="0" fontId="26" fillId="0" borderId="0" xfId="0" applyFont="1" applyFill="1" applyBorder="1"/>
    <xf numFmtId="0" fontId="7" fillId="0" borderId="0" xfId="0" applyFont="1" applyFill="1" applyBorder="1" applyAlignment="1">
      <alignment vertical="center"/>
    </xf>
    <xf numFmtId="164" fontId="17" fillId="0" borderId="0" xfId="0" applyNumberFormat="1" applyFont="1" applyFill="1" applyBorder="1" applyAlignment="1">
      <alignment vertical="center"/>
    </xf>
    <xf numFmtId="0" fontId="26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1" fontId="25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164" fontId="25" fillId="0" borderId="0" xfId="0" applyNumberFormat="1" applyFont="1" applyFill="1" applyBorder="1" applyAlignment="1">
      <alignment horizontal="center" vertical="center"/>
    </xf>
    <xf numFmtId="2" fontId="26" fillId="0" borderId="0" xfId="1" applyNumberFormat="1" applyFont="1" applyBorder="1" applyAlignment="1">
      <alignment horizontal="center" vertical="center"/>
    </xf>
    <xf numFmtId="2" fontId="26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0" fillId="3" borderId="0" xfId="0" applyFont="1" applyFill="1" applyAlignment="1">
      <alignment horizontal="left"/>
    </xf>
    <xf numFmtId="0" fontId="30" fillId="4" borderId="0" xfId="0" applyFont="1" applyFill="1" applyAlignment="1">
      <alignment horizontal="right" vertical="center"/>
    </xf>
    <xf numFmtId="0" fontId="31" fillId="5" borderId="0" xfId="0" applyFont="1" applyFill="1"/>
    <xf numFmtId="0" fontId="31" fillId="3" borderId="0" xfId="0" applyFont="1" applyFill="1"/>
    <xf numFmtId="0" fontId="31" fillId="0" borderId="0" xfId="0" applyFont="1"/>
    <xf numFmtId="0" fontId="32" fillId="3" borderId="0" xfId="2" applyFont="1" applyFill="1" applyBorder="1" applyAlignment="1">
      <alignment vertical="center"/>
    </xf>
    <xf numFmtId="0" fontId="32" fillId="0" borderId="0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3" fillId="5" borderId="0" xfId="0" applyFont="1" applyFill="1" applyBorder="1" applyAlignment="1">
      <alignment vertical="center" wrapText="1"/>
    </xf>
    <xf numFmtId="0" fontId="33" fillId="5" borderId="12" xfId="0" applyFont="1" applyFill="1" applyBorder="1" applyAlignment="1">
      <alignment vertical="center" wrapText="1"/>
    </xf>
    <xf numFmtId="0" fontId="0" fillId="11" borderId="0" xfId="0" applyFill="1"/>
    <xf numFmtId="0" fontId="32" fillId="11" borderId="0" xfId="2" applyFont="1" applyFill="1" applyBorder="1" applyAlignment="1">
      <alignment vertical="center"/>
    </xf>
    <xf numFmtId="0" fontId="1" fillId="11" borderId="0" xfId="0" applyFont="1" applyFill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47" fillId="0" borderId="0" xfId="0" applyFont="1"/>
    <xf numFmtId="0" fontId="47" fillId="0" borderId="0" xfId="0" applyFont="1" applyAlignment="1">
      <alignment horizontal="center"/>
    </xf>
    <xf numFmtId="0" fontId="47" fillId="11" borderId="0" xfId="0" applyFont="1" applyFill="1"/>
    <xf numFmtId="0" fontId="47" fillId="11" borderId="0" xfId="0" applyFont="1" applyFill="1" applyAlignment="1">
      <alignment horizontal="center"/>
    </xf>
    <xf numFmtId="0" fontId="48" fillId="0" borderId="0" xfId="2" applyFont="1" applyFill="1" applyBorder="1" applyAlignment="1">
      <alignment horizontal="center" vertical="center"/>
    </xf>
    <xf numFmtId="165" fontId="48" fillId="0" borderId="0" xfId="2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Border="1" applyAlignment="1">
      <alignment vertical="center"/>
    </xf>
    <xf numFmtId="0" fontId="29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29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right" vertical="center"/>
    </xf>
    <xf numFmtId="0" fontId="2" fillId="5" borderId="12" xfId="0" applyFont="1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5" xfId="0" applyFill="1" applyBorder="1" applyAlignment="1">
      <alignment horizontal="center" vertical="center"/>
    </xf>
    <xf numFmtId="0" fontId="36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38" fillId="5" borderId="0" xfId="0" applyFont="1" applyFill="1" applyAlignment="1">
      <alignment vertical="center"/>
    </xf>
    <xf numFmtId="0" fontId="41" fillId="5" borderId="0" xfId="0" applyFont="1" applyFill="1" applyAlignment="1">
      <alignment vertical="center"/>
    </xf>
    <xf numFmtId="0" fontId="41" fillId="5" borderId="0" xfId="0" applyFont="1" applyFill="1" applyAlignment="1">
      <alignment horizontal="right" vertical="center"/>
    </xf>
    <xf numFmtId="0" fontId="41" fillId="5" borderId="0" xfId="0" applyFont="1" applyFill="1" applyAlignment="1">
      <alignment horizontal="left" vertical="center"/>
    </xf>
    <xf numFmtId="0" fontId="42" fillId="5" borderId="0" xfId="0" applyFont="1" applyFill="1" applyAlignment="1">
      <alignment vertical="center"/>
    </xf>
    <xf numFmtId="0" fontId="38" fillId="5" borderId="0" xfId="0" applyFont="1" applyFill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3" fillId="5" borderId="0" xfId="0" applyFont="1" applyFill="1" applyAlignment="1">
      <alignment vertical="center"/>
    </xf>
    <xf numFmtId="0" fontId="43" fillId="5" borderId="0" xfId="0" applyFont="1" applyFill="1" applyAlignment="1">
      <alignment horizontal="left" vertical="center"/>
    </xf>
    <xf numFmtId="0" fontId="31" fillId="5" borderId="0" xfId="0" applyFont="1" applyFill="1" applyAlignment="1">
      <alignment vertical="center"/>
    </xf>
    <xf numFmtId="0" fontId="49" fillId="5" borderId="0" xfId="0" applyFont="1" applyFill="1" applyAlignment="1">
      <alignment horizontal="center" vertical="center"/>
    </xf>
    <xf numFmtId="0" fontId="44" fillId="5" borderId="0" xfId="0" applyFont="1" applyFill="1" applyAlignment="1">
      <alignment vertical="center"/>
    </xf>
    <xf numFmtId="0" fontId="45" fillId="5" borderId="0" xfId="0" applyFont="1" applyFill="1" applyAlignment="1">
      <alignment horizontal="center" vertical="center"/>
    </xf>
    <xf numFmtId="0" fontId="0" fillId="5" borderId="0" xfId="0" applyFill="1" applyAlignment="1">
      <alignment horizontal="right" vertical="center"/>
    </xf>
    <xf numFmtId="164" fontId="0" fillId="5" borderId="0" xfId="0" applyNumberFormat="1" applyFill="1" applyAlignment="1">
      <alignment vertical="center"/>
    </xf>
    <xf numFmtId="0" fontId="47" fillId="10" borderId="0" xfId="0" applyFont="1" applyFill="1"/>
    <xf numFmtId="0" fontId="0" fillId="10" borderId="0" xfId="0" applyFill="1"/>
    <xf numFmtId="0" fontId="6" fillId="0" borderId="0" xfId="0" applyFont="1" applyFill="1" applyBorder="1" applyAlignment="1">
      <alignment horizontal="left" vertical="center"/>
    </xf>
    <xf numFmtId="165" fontId="6" fillId="0" borderId="0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3" fillId="0" borderId="0" xfId="0" applyFont="1" applyFill="1"/>
    <xf numFmtId="0" fontId="54" fillId="0" borderId="0" xfId="0" applyFont="1" applyFill="1" applyAlignment="1">
      <alignment horizontal="center"/>
    </xf>
    <xf numFmtId="164" fontId="51" fillId="0" borderId="0" xfId="0" applyNumberFormat="1" applyFont="1" applyFill="1" applyAlignment="1">
      <alignment horizontal="center"/>
    </xf>
    <xf numFmtId="0" fontId="51" fillId="0" borderId="0" xfId="0" applyFont="1" applyFill="1"/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51" fillId="0" borderId="0" xfId="0" applyFont="1"/>
    <xf numFmtId="165" fontId="12" fillId="0" borderId="0" xfId="0" applyNumberFormat="1" applyFont="1" applyFill="1" applyBorder="1" applyAlignment="1">
      <alignment horizontal="center" vertical="center"/>
    </xf>
    <xf numFmtId="164" fontId="0" fillId="10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47" fillId="12" borderId="0" xfId="0" applyFont="1" applyFill="1"/>
    <xf numFmtId="164" fontId="0" fillId="12" borderId="0" xfId="0" applyNumberFormat="1" applyFont="1" applyFill="1" applyAlignment="1">
      <alignment horizontal="center"/>
    </xf>
    <xf numFmtId="0" fontId="0" fillId="12" borderId="0" xfId="0" applyFill="1"/>
    <xf numFmtId="164" fontId="11" fillId="0" borderId="0" xfId="0" applyNumberFormat="1" applyFont="1" applyFill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2" fontId="0" fillId="0" borderId="0" xfId="1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165" fontId="48" fillId="11" borderId="0" xfId="2" applyNumberFormat="1" applyFont="1" applyFill="1" applyBorder="1" applyAlignment="1">
      <alignment horizontal="center" vertical="center"/>
    </xf>
    <xf numFmtId="165" fontId="48" fillId="10" borderId="0" xfId="2" applyNumberFormat="1" applyFont="1" applyFill="1" applyBorder="1" applyAlignment="1">
      <alignment horizontal="center" vertical="center"/>
    </xf>
    <xf numFmtId="0" fontId="53" fillId="0" borderId="0" xfId="0" applyFont="1"/>
    <xf numFmtId="165" fontId="48" fillId="12" borderId="0" xfId="2" applyNumberFormat="1" applyFont="1" applyFill="1" applyBorder="1" applyAlignment="1">
      <alignment horizontal="center" vertical="center"/>
    </xf>
    <xf numFmtId="0" fontId="55" fillId="11" borderId="0" xfId="2" applyFont="1" applyFill="1" applyBorder="1" applyAlignment="1">
      <alignment vertical="center"/>
    </xf>
    <xf numFmtId="0" fontId="1" fillId="15" borderId="0" xfId="0" applyFont="1" applyFill="1" applyAlignment="1">
      <alignment horizontal="center"/>
    </xf>
    <xf numFmtId="0" fontId="0" fillId="5" borderId="0" xfId="0" applyFont="1" applyFill="1" applyAlignment="1">
      <alignment vertical="center"/>
    </xf>
    <xf numFmtId="0" fontId="56" fillId="5" borderId="0" xfId="0" applyFont="1" applyFill="1" applyAlignment="1">
      <alignment vertical="center"/>
    </xf>
    <xf numFmtId="0" fontId="56" fillId="5" borderId="0" xfId="0" applyFont="1" applyFill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57" fillId="5" borderId="0" xfId="0" applyFont="1" applyFill="1" applyAlignment="1">
      <alignment vertical="center"/>
    </xf>
    <xf numFmtId="0" fontId="57" fillId="5" borderId="0" xfId="0" applyFont="1" applyFill="1" applyBorder="1" applyAlignment="1">
      <alignment vertical="center"/>
    </xf>
    <xf numFmtId="164" fontId="7" fillId="5" borderId="0" xfId="0" applyNumberFormat="1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  <xf numFmtId="0" fontId="26" fillId="0" borderId="0" xfId="0" applyFont="1"/>
    <xf numFmtId="0" fontId="26" fillId="5" borderId="0" xfId="0" applyFont="1" applyFill="1"/>
    <xf numFmtId="0" fontId="7" fillId="5" borderId="0" xfId="0" applyFont="1" applyFill="1" applyAlignment="1">
      <alignment vertical="center"/>
    </xf>
    <xf numFmtId="0" fontId="50" fillId="8" borderId="0" xfId="0" applyFont="1" applyFill="1" applyBorder="1" applyAlignment="1">
      <alignment vertical="center"/>
    </xf>
    <xf numFmtId="0" fontId="50" fillId="9" borderId="0" xfId="0" applyFont="1" applyFill="1" applyBorder="1" applyAlignment="1">
      <alignment vertical="center"/>
    </xf>
    <xf numFmtId="0" fontId="50" fillId="5" borderId="0" xfId="0" applyFont="1" applyFill="1" applyBorder="1" applyAlignment="1">
      <alignment vertical="center"/>
    </xf>
    <xf numFmtId="0" fontId="59" fillId="5" borderId="0" xfId="0" applyFont="1" applyFill="1" applyBorder="1" applyAlignment="1"/>
    <xf numFmtId="0" fontId="60" fillId="5" borderId="0" xfId="2" applyFont="1" applyFill="1" applyBorder="1" applyAlignment="1">
      <alignment vertical="center"/>
    </xf>
    <xf numFmtId="0" fontId="18" fillId="7" borderId="3" xfId="0" applyNumberFormat="1" applyFont="1" applyFill="1" applyBorder="1" applyAlignment="1">
      <alignment horizontal="center" vertical="center"/>
    </xf>
    <xf numFmtId="166" fontId="21" fillId="7" borderId="3" xfId="0" applyNumberFormat="1" applyFont="1" applyFill="1" applyBorder="1" applyAlignment="1">
      <alignment horizontal="center" vertical="center"/>
    </xf>
    <xf numFmtId="0" fontId="21" fillId="7" borderId="3" xfId="0" applyNumberFormat="1" applyFont="1" applyFill="1" applyBorder="1" applyAlignment="1">
      <alignment horizontal="center" vertical="center"/>
    </xf>
    <xf numFmtId="0" fontId="0" fillId="5" borderId="0" xfId="0" applyFont="1" applyFill="1"/>
    <xf numFmtId="0" fontId="0" fillId="3" borderId="0" xfId="0" applyFont="1" applyFill="1"/>
    <xf numFmtId="0" fontId="0" fillId="0" borderId="0" xfId="0" applyFont="1"/>
    <xf numFmtId="0" fontId="57" fillId="8" borderId="0" xfId="0" applyFont="1" applyFill="1" applyBorder="1" applyAlignment="1">
      <alignment vertical="center"/>
    </xf>
    <xf numFmtId="0" fontId="57" fillId="9" borderId="0" xfId="0" applyFont="1" applyFill="1" applyBorder="1" applyAlignment="1">
      <alignment vertical="center"/>
    </xf>
    <xf numFmtId="0" fontId="61" fillId="5" borderId="0" xfId="0" applyFont="1" applyFill="1" applyBorder="1" applyAlignment="1"/>
    <xf numFmtId="0" fontId="62" fillId="5" borderId="0" xfId="2" applyFont="1" applyFill="1" applyBorder="1" applyAlignment="1">
      <alignment vertical="center"/>
    </xf>
    <xf numFmtId="0" fontId="62" fillId="3" borderId="0" xfId="2" applyFont="1" applyFill="1" applyBorder="1" applyAlignment="1">
      <alignment vertical="center"/>
    </xf>
    <xf numFmtId="0" fontId="62" fillId="0" borderId="0" xfId="2" applyFont="1" applyFill="1" applyBorder="1" applyAlignment="1">
      <alignment vertical="center"/>
    </xf>
    <xf numFmtId="0" fontId="36" fillId="5" borderId="0" xfId="0" applyFont="1" applyFill="1" applyBorder="1" applyAlignment="1">
      <alignment vertical="center"/>
    </xf>
    <xf numFmtId="164" fontId="36" fillId="5" borderId="0" xfId="0" applyNumberFormat="1" applyFont="1" applyFill="1" applyBorder="1" applyAlignment="1">
      <alignment vertical="center"/>
    </xf>
    <xf numFmtId="0" fontId="38" fillId="5" borderId="0" xfId="0" applyFont="1" applyFill="1" applyBorder="1" applyAlignment="1">
      <alignment vertical="center"/>
    </xf>
    <xf numFmtId="0" fontId="13" fillId="5" borderId="0" xfId="0" applyFont="1" applyFill="1" applyBorder="1" applyAlignment="1">
      <alignment vertical="center"/>
    </xf>
    <xf numFmtId="0" fontId="64" fillId="17" borderId="3" xfId="0" applyFont="1" applyFill="1" applyBorder="1" applyAlignment="1">
      <alignment horizontal="center" vertical="center"/>
    </xf>
    <xf numFmtId="0" fontId="65" fillId="17" borderId="3" xfId="0" applyFont="1" applyFill="1" applyBorder="1" applyAlignment="1">
      <alignment horizontal="center" vertical="center"/>
    </xf>
    <xf numFmtId="14" fontId="66" fillId="18" borderId="3" xfId="0" applyNumberFormat="1" applyFont="1" applyFill="1" applyBorder="1" applyAlignment="1">
      <alignment horizontal="center" vertical="center"/>
    </xf>
    <xf numFmtId="0" fontId="67" fillId="18" borderId="3" xfId="0" applyFont="1" applyFill="1" applyBorder="1" applyAlignment="1">
      <alignment horizontal="center" vertical="center"/>
    </xf>
    <xf numFmtId="0" fontId="68" fillId="19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165" fontId="67" fillId="17" borderId="3" xfId="0" applyNumberFormat="1" applyFont="1" applyFill="1" applyBorder="1" applyAlignment="1">
      <alignment horizontal="center" vertical="center"/>
    </xf>
    <xf numFmtId="164" fontId="67" fillId="18" borderId="3" xfId="0" applyNumberFormat="1" applyFont="1" applyFill="1" applyBorder="1" applyAlignment="1">
      <alignment horizontal="center" vertical="center"/>
    </xf>
    <xf numFmtId="1" fontId="48" fillId="0" borderId="0" xfId="2" applyNumberFormat="1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vertical="center"/>
    </xf>
    <xf numFmtId="164" fontId="12" fillId="5" borderId="0" xfId="0" applyNumberFormat="1" applyFont="1" applyFill="1" applyAlignment="1">
      <alignment vertical="center"/>
    </xf>
    <xf numFmtId="164" fontId="6" fillId="5" borderId="0" xfId="0" applyNumberFormat="1" applyFont="1" applyFill="1" applyAlignment="1">
      <alignment vertical="center"/>
    </xf>
    <xf numFmtId="0" fontId="69" fillId="4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164" fontId="11" fillId="7" borderId="3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164" fontId="17" fillId="0" borderId="0" xfId="0" applyNumberFormat="1" applyFont="1" applyFill="1" applyAlignment="1">
      <alignment vertical="center"/>
    </xf>
    <xf numFmtId="164" fontId="7" fillId="0" borderId="0" xfId="0" applyNumberFormat="1" applyFont="1" applyFill="1" applyBorder="1" applyAlignment="1">
      <alignment horizontal="center" vertical="center"/>
    </xf>
    <xf numFmtId="164" fontId="7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64" fontId="17" fillId="0" borderId="0" xfId="0" applyNumberFormat="1" applyFont="1" applyFill="1" applyAlignment="1">
      <alignment horizontal="center" vertical="center"/>
    </xf>
    <xf numFmtId="164" fontId="17" fillId="0" borderId="0" xfId="0" applyNumberFormat="1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70" fillId="0" borderId="0" xfId="0" applyFont="1" applyAlignment="1">
      <alignment vertical="center"/>
    </xf>
    <xf numFmtId="0" fontId="31" fillId="0" borderId="0" xfId="0" applyFont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28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right" vertical="center"/>
    </xf>
    <xf numFmtId="0" fontId="15" fillId="5" borderId="0" xfId="0" applyFont="1" applyFill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4" fontId="18" fillId="6" borderId="2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0" xfId="0" quotePrefix="1" applyFont="1" applyFill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40" fillId="5" borderId="24" xfId="0" applyFont="1" applyFill="1" applyBorder="1" applyAlignment="1">
      <alignment horizontal="center" vertical="center"/>
    </xf>
    <xf numFmtId="0" fontId="40" fillId="5" borderId="25" xfId="0" applyFont="1" applyFill="1" applyBorder="1" applyAlignment="1">
      <alignment horizontal="center" vertical="center"/>
    </xf>
    <xf numFmtId="0" fontId="40" fillId="5" borderId="22" xfId="0" applyFont="1" applyFill="1" applyBorder="1" applyAlignment="1">
      <alignment horizontal="center" vertical="center"/>
    </xf>
    <xf numFmtId="0" fontId="40" fillId="5" borderId="23" xfId="0" applyFont="1" applyFill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39" fillId="5" borderId="20" xfId="0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40" fillId="12" borderId="24" xfId="0" applyFont="1" applyFill="1" applyBorder="1" applyAlignment="1">
      <alignment horizontal="center" vertical="center"/>
    </xf>
    <xf numFmtId="0" fontId="40" fillId="12" borderId="25" xfId="0" applyFont="1" applyFill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0" fontId="34" fillId="5" borderId="12" xfId="0" applyFont="1" applyFill="1" applyBorder="1" applyAlignment="1">
      <alignment horizontal="center" vertical="center"/>
    </xf>
    <xf numFmtId="0" fontId="40" fillId="10" borderId="22" xfId="0" applyFont="1" applyFill="1" applyBorder="1" applyAlignment="1">
      <alignment horizontal="center" vertical="center"/>
    </xf>
    <xf numFmtId="0" fontId="40" fillId="10" borderId="23" xfId="0" applyFont="1" applyFill="1" applyBorder="1" applyAlignment="1">
      <alignment horizontal="center" vertical="center"/>
    </xf>
    <xf numFmtId="0" fontId="39" fillId="5" borderId="16" xfId="0" quotePrefix="1" applyFont="1" applyFill="1" applyBorder="1" applyAlignment="1">
      <alignment horizontal="center" vertical="center"/>
    </xf>
    <xf numFmtId="0" fontId="46" fillId="5" borderId="0" xfId="0" applyFont="1" applyFill="1" applyBorder="1" applyAlignment="1">
      <alignment horizontal="center" vertical="center"/>
    </xf>
    <xf numFmtId="0" fontId="63" fillId="5" borderId="43" xfId="0" applyFont="1" applyFill="1" applyBorder="1" applyAlignment="1">
      <alignment horizontal="center" vertical="center"/>
    </xf>
    <xf numFmtId="0" fontId="58" fillId="10" borderId="26" xfId="0" applyFont="1" applyFill="1" applyBorder="1" applyAlignment="1">
      <alignment horizontal="center" vertical="center"/>
    </xf>
    <xf numFmtId="0" fontId="58" fillId="10" borderId="27" xfId="0" applyFont="1" applyFill="1" applyBorder="1" applyAlignment="1">
      <alignment horizontal="center" vertical="center"/>
    </xf>
    <xf numFmtId="0" fontId="58" fillId="10" borderId="30" xfId="0" applyFont="1" applyFill="1" applyBorder="1" applyAlignment="1">
      <alignment horizontal="center" vertical="center"/>
    </xf>
    <xf numFmtId="0" fontId="58" fillId="10" borderId="10" xfId="0" applyFont="1" applyFill="1" applyBorder="1" applyAlignment="1">
      <alignment horizontal="center" vertical="center"/>
    </xf>
    <xf numFmtId="0" fontId="39" fillId="5" borderId="0" xfId="0" applyFont="1" applyFill="1" applyBorder="1" applyAlignment="1">
      <alignment horizontal="center" vertical="center"/>
    </xf>
    <xf numFmtId="0" fontId="58" fillId="12" borderId="28" xfId="0" applyFont="1" applyFill="1" applyBorder="1" applyAlignment="1">
      <alignment horizontal="center" vertical="center"/>
    </xf>
    <xf numFmtId="0" fontId="58" fillId="12" borderId="29" xfId="0" applyFont="1" applyFill="1" applyBorder="1" applyAlignment="1">
      <alignment horizontal="center" vertical="center"/>
    </xf>
    <xf numFmtId="0" fontId="58" fillId="12" borderId="17" xfId="0" applyFont="1" applyFill="1" applyBorder="1" applyAlignment="1">
      <alignment horizontal="center" vertical="center"/>
    </xf>
    <xf numFmtId="0" fontId="58" fillId="12" borderId="31" xfId="0" applyFont="1" applyFill="1" applyBorder="1" applyAlignment="1">
      <alignment horizontal="center" vertical="center"/>
    </xf>
    <xf numFmtId="0" fontId="50" fillId="3" borderId="37" xfId="0" applyFont="1" applyFill="1" applyBorder="1" applyAlignment="1">
      <alignment horizontal="center" vertical="center"/>
    </xf>
    <xf numFmtId="0" fontId="50" fillId="3" borderId="18" xfId="0" applyFont="1" applyFill="1" applyBorder="1" applyAlignment="1">
      <alignment horizontal="center" vertical="center"/>
    </xf>
    <xf numFmtId="0" fontId="51" fillId="16" borderId="32" xfId="0" applyFont="1" applyFill="1" applyBorder="1" applyAlignment="1">
      <alignment horizontal="center" vertical="center" wrapText="1"/>
    </xf>
    <xf numFmtId="0" fontId="51" fillId="16" borderId="5" xfId="0" applyFont="1" applyFill="1" applyBorder="1" applyAlignment="1">
      <alignment horizontal="center" vertical="center" wrapText="1"/>
    </xf>
    <xf numFmtId="0" fontId="51" fillId="16" borderId="33" xfId="0" applyFont="1" applyFill="1" applyBorder="1" applyAlignment="1">
      <alignment horizontal="center" vertical="center" wrapText="1"/>
    </xf>
    <xf numFmtId="0" fontId="51" fillId="16" borderId="34" xfId="0" applyFont="1" applyFill="1" applyBorder="1" applyAlignment="1">
      <alignment horizontal="center" vertical="center" wrapText="1"/>
    </xf>
    <xf numFmtId="0" fontId="51" fillId="16" borderId="35" xfId="0" applyFont="1" applyFill="1" applyBorder="1" applyAlignment="1">
      <alignment horizontal="center" vertical="center" wrapText="1"/>
    </xf>
    <xf numFmtId="0" fontId="51" fillId="16" borderId="36" xfId="0" applyFont="1" applyFill="1" applyBorder="1" applyAlignment="1">
      <alignment horizontal="center" vertical="center" wrapText="1"/>
    </xf>
    <xf numFmtId="0" fontId="51" fillId="11" borderId="38" xfId="0" applyFont="1" applyFill="1" applyBorder="1" applyAlignment="1">
      <alignment horizontal="center" vertical="center" wrapText="1"/>
    </xf>
    <xf numFmtId="0" fontId="51" fillId="11" borderId="3" xfId="0" applyFont="1" applyFill="1" applyBorder="1" applyAlignment="1">
      <alignment horizontal="center" vertical="center" wrapText="1"/>
    </xf>
    <xf numFmtId="0" fontId="51" fillId="11" borderId="39" xfId="0" applyFont="1" applyFill="1" applyBorder="1" applyAlignment="1">
      <alignment horizontal="center" vertical="center" wrapText="1"/>
    </xf>
    <xf numFmtId="0" fontId="51" fillId="11" borderId="40" xfId="0" applyFont="1" applyFill="1" applyBorder="1" applyAlignment="1">
      <alignment horizontal="center" vertical="center" wrapText="1"/>
    </xf>
    <xf numFmtId="0" fontId="51" fillId="11" borderId="41" xfId="0" applyFont="1" applyFill="1" applyBorder="1" applyAlignment="1">
      <alignment horizontal="center" vertical="center" wrapText="1"/>
    </xf>
    <xf numFmtId="0" fontId="51" fillId="11" borderId="42" xfId="0" applyFont="1" applyFill="1" applyBorder="1" applyAlignment="1">
      <alignment horizontal="center" vertical="center" wrapText="1"/>
    </xf>
    <xf numFmtId="0" fontId="25" fillId="15" borderId="32" xfId="0" applyFont="1" applyFill="1" applyBorder="1" applyAlignment="1">
      <alignment horizontal="center" vertical="center" wrapText="1"/>
    </xf>
    <xf numFmtId="0" fontId="25" fillId="15" borderId="5" xfId="0" applyFont="1" applyFill="1" applyBorder="1" applyAlignment="1">
      <alignment horizontal="center" vertical="center" wrapText="1"/>
    </xf>
    <xf numFmtId="0" fontId="25" fillId="15" borderId="33" xfId="0" applyFont="1" applyFill="1" applyBorder="1" applyAlignment="1">
      <alignment horizontal="center" vertical="center" wrapText="1"/>
    </xf>
    <xf numFmtId="0" fontId="25" fillId="15" borderId="34" xfId="0" applyFont="1" applyFill="1" applyBorder="1" applyAlignment="1">
      <alignment horizontal="center" vertical="center" wrapText="1"/>
    </xf>
    <xf numFmtId="0" fontId="25" fillId="15" borderId="35" xfId="0" applyFont="1" applyFill="1" applyBorder="1" applyAlignment="1">
      <alignment horizontal="center" vertical="center" wrapText="1"/>
    </xf>
    <xf numFmtId="0" fontId="25" fillId="15" borderId="36" xfId="0" applyFont="1" applyFill="1" applyBorder="1" applyAlignment="1">
      <alignment horizontal="center" vertical="center" wrapText="1"/>
    </xf>
    <xf numFmtId="0" fontId="25" fillId="14" borderId="32" xfId="0" applyFont="1" applyFill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 wrapText="1"/>
    </xf>
    <xf numFmtId="0" fontId="25" fillId="14" borderId="33" xfId="0" applyFont="1" applyFill="1" applyBorder="1" applyAlignment="1">
      <alignment horizontal="center" vertical="center" wrapText="1"/>
    </xf>
    <xf numFmtId="0" fontId="25" fillId="14" borderId="34" xfId="0" applyFont="1" applyFill="1" applyBorder="1" applyAlignment="1">
      <alignment horizontal="center" vertical="center" wrapText="1"/>
    </xf>
    <xf numFmtId="0" fontId="25" fillId="14" borderId="35" xfId="0" applyFont="1" applyFill="1" applyBorder="1" applyAlignment="1">
      <alignment horizontal="center" vertical="center" wrapText="1"/>
    </xf>
    <xf numFmtId="0" fontId="25" fillId="14" borderId="36" xfId="0" applyFont="1" applyFill="1" applyBorder="1" applyAlignment="1">
      <alignment horizontal="center" vertical="center" wrapText="1"/>
    </xf>
    <xf numFmtId="0" fontId="51" fillId="13" borderId="32" xfId="0" applyFont="1" applyFill="1" applyBorder="1" applyAlignment="1">
      <alignment horizontal="center" vertical="center" wrapText="1"/>
    </xf>
    <xf numFmtId="0" fontId="51" fillId="13" borderId="5" xfId="0" applyFont="1" applyFill="1" applyBorder="1" applyAlignment="1">
      <alignment horizontal="center" vertical="center" wrapText="1"/>
    </xf>
    <xf numFmtId="0" fontId="51" fillId="13" borderId="33" xfId="0" applyFont="1" applyFill="1" applyBorder="1" applyAlignment="1">
      <alignment horizontal="center" vertical="center" wrapText="1"/>
    </xf>
    <xf numFmtId="0" fontId="51" fillId="13" borderId="34" xfId="0" applyFont="1" applyFill="1" applyBorder="1" applyAlignment="1">
      <alignment horizontal="center" vertical="center" wrapText="1"/>
    </xf>
    <xf numFmtId="0" fontId="51" fillId="13" borderId="35" xfId="0" applyFont="1" applyFill="1" applyBorder="1" applyAlignment="1">
      <alignment horizontal="center" vertical="center" wrapText="1"/>
    </xf>
    <xf numFmtId="0" fontId="51" fillId="13" borderId="36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Suc Interior-style" pivot="0" count="3">
      <tableStyleElement type="headerRow" dxfId="2"/>
      <tableStyleElement type="firstRowStripe" dxfId="1"/>
      <tableStyleElement type="secondRowStripe" dxfId="0"/>
    </tableStyle>
  </tableStyles>
  <colors>
    <mruColors>
      <color rgb="FFFFFF66"/>
      <color rgb="FFFF0000"/>
      <color rgb="FF66FF33"/>
      <color rgb="FF00CCFF"/>
      <color rgb="FFFF66FF"/>
      <color rgb="FF99FF66"/>
      <color rgb="FF00FF00"/>
      <color rgb="FF666699"/>
      <color rgb="FF0000CC"/>
      <color rgb="FFFF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5º'!$F$40:$F$43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6º'!$F$40:$F$43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7º'!$F$40:$F$43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8º'!$F$40:$F$43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9º'!$F$40:$F$43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10º'!$F$40:$F$43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11º'!$F$40:$F$43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12º'!$F$40:$F$43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13º'!$F$40:$F$43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14º'!$F$40:$F$43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15º'!$F$40:$F$43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16º'!$F$40:$F$43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17º'!$F$40:$F$43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18º'!$F$40:$F$43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19º'!$F$40:$F$43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20º'!$F$40:$F$43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21º'!$F$40:$F$43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22º'!$F$40:$F$43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23º'!$F$40:$F$43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24º'!$F$40:$F$43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25º'!$F$40:$F$43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26º'!$F$40:$F$43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27º'!$F$40:$F$43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28º'!$F$40:$F$43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29º'!$F$40:$F$43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30º'!$F$40:$F$43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31º'!$F$40:$F$43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32º'!$F$40:$F$43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33º'!$F$40:$F$43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34º'!$F$40:$F$43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35º'!$F$40:$F$43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36º'!$F$40:$F$43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37º'!$F$40:$F$43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38º'!$F$40:$F$43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39º'!$F$40:$F$43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40º'!$F$40:$F$43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41º'!$F$40:$F$43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42º'!$F$40:$F$43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43º'!$F$40:$F$43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44º'!$F$40:$F$43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45º'!$F$40:$F$43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46º'!$F$40:$F$43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47º'!$F$40:$F$43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48º'!$F$40:$F$43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49º'!$F$40:$F$43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 i="0" u="sng" strike="noStrike" baseline="0">
                <a:solidFill>
                  <a:srgbClr val="C00000"/>
                </a:solidFill>
                <a:latin typeface="+mn-lt"/>
                <a:ea typeface="Arial"/>
                <a:cs typeface="Arial"/>
              </a:defRPr>
            </a:pPr>
            <a:r>
              <a:rPr lang="es-AR" sz="1300" i="0">
                <a:solidFill>
                  <a:srgbClr val="C00000"/>
                </a:solidFill>
                <a:latin typeface="+mn-lt"/>
              </a:rPr>
              <a:t>PORCENTAJES DE LOS COMPONENTES</a:t>
            </a:r>
            <a:r>
              <a:rPr lang="es-AR" sz="1300" i="0" baseline="0">
                <a:solidFill>
                  <a:srgbClr val="C00000"/>
                </a:solidFill>
                <a:latin typeface="+mn-lt"/>
              </a:rPr>
              <a:t> CORPORALES</a:t>
            </a:r>
            <a:endParaRPr lang="es-AR" sz="1300" i="0">
              <a:solidFill>
                <a:srgbClr val="C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4469338172877089"/>
          <c:y val="5.09901348538329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680526000037662"/>
          <c:y val="0.4295789419390334"/>
          <c:w val="0.34435354347867025"/>
          <c:h val="0.35211388683527328"/>
        </c:manualLayout>
      </c:layout>
      <c:pie3DChart>
        <c:varyColors val="1"/>
        <c:ser>
          <c:idx val="0"/>
          <c:order val="0"/>
          <c:spPr>
            <a:solidFill>
              <a:srgbClr val="FF2D2D"/>
            </a:solidFill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56-46D4-8CA0-FFCF465356DB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56-46D4-8CA0-FFCF465356D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56-46D4-8CA0-FFCF465356DB}"/>
              </c:ext>
            </c:extLst>
          </c:dPt>
          <c:dPt>
            <c:idx val="3"/>
            <c:bubble3D val="0"/>
            <c:spPr>
              <a:solidFill>
                <a:srgbClr val="0000CC"/>
              </a:solidFill>
              <a:ln>
                <a:solidFill>
                  <a:schemeClr val="tx1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256-46D4-8CA0-FFCF465356DB}"/>
              </c:ext>
            </c:extLst>
          </c:dPt>
          <c:dLbls>
            <c:dLbl>
              <c:idx val="0"/>
              <c:layout>
                <c:manualLayout>
                  <c:x val="5.1570389984437678E-2"/>
                  <c:y val="-5.133796145304322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186409550045913"/>
                      <c:h val="0.1897810218978102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1.9916286261590661E-2"/>
                  <c:y val="6.0383416985157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228650137741043"/>
                      <c:h val="0.1995133819951338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126633279658054"/>
                  <c:y val="-8.95713035870516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5702479338842976"/>
                      <c:h val="0.175182481751824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8.7426881557160704E-3"/>
                  <c:y val="-8.6362817786462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300" b="1">
                      <a:solidFill>
                        <a:srgbClr val="C00000"/>
                      </a:solidFill>
                      <a:latin typeface="+mn-lt"/>
                    </a:defRPr>
                  </a:pPr>
                  <a:endParaRPr lang="es-A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4256-46D4-8CA0-FFCF465356DB}"/>
                </c:ext>
                <c:ext xmlns:c15="http://schemas.microsoft.com/office/drawing/2012/chart" uri="{CE6537A1-D6FC-4f65-9D91-7224C49458BB}">
                  <c15:layout>
                    <c:manualLayout>
                      <c:w val="0.1375941230486685"/>
                      <c:h val="0.1897810218978102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300" b="1">
                    <a:solidFill>
                      <a:srgbClr val="C00000"/>
                    </a:solidFill>
                    <a:latin typeface="+mn-lt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[1]RESULTADOS!$C$30:$C$33</c:f>
              <c:strCache>
                <c:ptCount val="4"/>
                <c:pt idx="0">
                  <c:v>Adiposo</c:v>
                </c:pt>
                <c:pt idx="1">
                  <c:v>Muscular</c:v>
                </c:pt>
                <c:pt idx="2">
                  <c:v>Oseo</c:v>
                </c:pt>
                <c:pt idx="3">
                  <c:v>Residual</c:v>
                </c:pt>
              </c:strCache>
            </c:strRef>
          </c:cat>
          <c:val>
            <c:numRef>
              <c:f>'INF 50º'!$F$40:$F$43</c:f>
              <c:numCache>
                <c:formatCode>0.0</c:formatCode>
                <c:ptCount val="4"/>
                <c:pt idx="0">
                  <c:v>-5.7637700000000001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256-46D4-8CA0-FFCF465356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200" b="1">
              <a:solidFill>
                <a:schemeClr val="tx1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25400">
      <a:solidFill>
        <a:srgbClr val="C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800080"/>
          </a:solidFill>
          <a:latin typeface="Arial"/>
          <a:ea typeface="Arial"/>
          <a:cs typeface="Arial"/>
        </a:defRPr>
      </a:pPr>
      <a:endParaRPr lang="es-AR"/>
    </a:p>
  </c:txPr>
  <c:printSettings>
    <c:headerFooter alignWithMargins="0"/>
    <c:pageMargins b="1" l="0.75" r="0.75" t="1" header="0" footer="0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300" b="1">
                <a:solidFill>
                  <a:schemeClr val="tx1"/>
                </a:solidFill>
              </a:rPr>
              <a:t>CASOS OBSERVADOS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30"/>
      <c:rotY val="24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33872118067214607"/>
          <c:w val="1"/>
          <c:h val="0.58250060024115957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66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B13-4D01-B5E8-F2C8BFB344C6}"/>
              </c:ext>
            </c:extLst>
          </c:dPt>
          <c:dPt>
            <c:idx val="1"/>
            <c:bubble3D val="0"/>
            <c:spPr>
              <a:solidFill>
                <a:srgbClr val="00CC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B13-4D01-B5E8-F2C8BFB344C6}"/>
              </c:ext>
            </c:extLst>
          </c:dPt>
          <c:dLbls>
            <c:dLbl>
              <c:idx val="0"/>
              <c:layout>
                <c:manualLayout>
                  <c:x val="0.27315512960382476"/>
                  <c:y val="0.1620173149413860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25036598598901383"/>
                  <c:y val="-7.234165941758842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B13-4D01-B5E8-F2C8BFB344C6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ESTADÍSTICA!$L$26:$M$26</c:f>
              <c:strCache>
                <c:ptCount val="2"/>
                <c:pt idx="0">
                  <c:v>MUJERES</c:v>
                </c:pt>
                <c:pt idx="1">
                  <c:v>HOMBRES</c:v>
                </c:pt>
              </c:strCache>
            </c:strRef>
          </c:cat>
          <c:val>
            <c:numRef>
              <c:f>ESTADÍSTICA!$L$27:$M$27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B13-4D01-B5E8-F2C8BFB34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ESTADÍSTICA!$D$42</c:f>
              <c:strCache>
                <c:ptCount val="1"/>
                <c:pt idx="0">
                  <c:v>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C2E-4B69-870F-9625C1D14507}"/>
              </c:ext>
            </c:extLst>
          </c:dPt>
          <c:dPt>
            <c:idx val="1"/>
            <c:invertIfNegative val="0"/>
            <c:bubble3D val="0"/>
            <c:spPr>
              <a:solidFill>
                <a:srgbClr val="00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C2E-4B69-870F-9625C1D14507}"/>
              </c:ext>
            </c:extLst>
          </c:dPt>
          <c:dLbls>
            <c:dLbl>
              <c:idx val="0"/>
              <c:layout>
                <c:manualLayout>
                  <c:x val="7.7522431789049627E-3"/>
                  <c:y val="-4.920051106546612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C2E-4B69-870F-9625C1D14507}"/>
                </c:ext>
                <c:ext xmlns:c15="http://schemas.microsoft.com/office/drawing/2012/chart" uri="{CE6537A1-D6FC-4f65-9D91-7224C49458BB}">
                  <c15:layout>
                    <c:manualLayout>
                      <c:w val="0.30748031496062989"/>
                      <c:h val="0.28398534986987045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3.0519440883843005E-7"/>
                  <c:y val="-4.92005110654661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C2E-4B69-870F-9625C1D14507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layout>
                    <c:manualLayout>
                      <c:w val="0.29972837697613375"/>
                      <c:h val="0.26430514544368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ESTADÍSTICA!$E$41:$F$41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ESTADÍSTICA!$E$42:$F$42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3C2E-4B69-870F-9625C1D145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720432"/>
        <c:axId val="324717688"/>
      </c:barChart>
      <c:catAx>
        <c:axId val="324720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4717688"/>
        <c:crosses val="autoZero"/>
        <c:auto val="1"/>
        <c:lblAlgn val="ctr"/>
        <c:lblOffset val="100"/>
        <c:noMultiLvlLbl val="0"/>
      </c:catAx>
      <c:valAx>
        <c:axId val="324717688"/>
        <c:scaling>
          <c:orientation val="minMax"/>
          <c:max val="20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72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ESTADÍSTICA!$D$42</c:f>
              <c:strCache>
                <c:ptCount val="1"/>
                <c:pt idx="0">
                  <c:v>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05B-4447-A0F3-B9BAF70BF954}"/>
              </c:ext>
            </c:extLst>
          </c:dPt>
          <c:dPt>
            <c:idx val="1"/>
            <c:invertIfNegative val="0"/>
            <c:bubble3D val="0"/>
            <c:spPr>
              <a:solidFill>
                <a:srgbClr val="00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05B-4447-A0F3-B9BAF70BF9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ESTADÍSTICA!$E$41:$F$41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ESTADÍSTICA!$N$42:$O$42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05B-4447-A0F3-B9BAF70BF9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718080"/>
        <c:axId val="324718472"/>
      </c:barChart>
      <c:catAx>
        <c:axId val="324718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4718472"/>
        <c:crosses val="autoZero"/>
        <c:auto val="1"/>
        <c:lblAlgn val="ctr"/>
        <c:lblOffset val="100"/>
        <c:noMultiLvlLbl val="0"/>
      </c:catAx>
      <c:valAx>
        <c:axId val="324718472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71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ESTADÍSTICA!$D$42</c:f>
              <c:strCache>
                <c:ptCount val="1"/>
                <c:pt idx="0">
                  <c:v>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5FE-411F-BA71-9EACBBAE0A86}"/>
              </c:ext>
            </c:extLst>
          </c:dPt>
          <c:dPt>
            <c:idx val="1"/>
            <c:invertIfNegative val="0"/>
            <c:bubble3D val="0"/>
            <c:spPr>
              <a:solidFill>
                <a:srgbClr val="00CCFF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5FE-411F-BA71-9EACBBAE0A86}"/>
              </c:ext>
            </c:extLst>
          </c:dPt>
          <c:dLbls>
            <c:dLbl>
              <c:idx val="0"/>
              <c:layout>
                <c:manualLayout>
                  <c:x val="-7.7519379844961595E-3"/>
                  <c:y val="1.9680204426186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D5FE-411F-BA71-9EACBBAE0A86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ESTADÍSTICA!$E$41:$F$41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ESTADÍSTICA!$W$42:$X$42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D5FE-411F-BA71-9EACBBAE0A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719256"/>
        <c:axId val="324722000"/>
      </c:barChart>
      <c:catAx>
        <c:axId val="324719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4722000"/>
        <c:crosses val="autoZero"/>
        <c:auto val="1"/>
        <c:lblAlgn val="ctr"/>
        <c:lblOffset val="100"/>
        <c:noMultiLvlLbl val="0"/>
      </c:catAx>
      <c:valAx>
        <c:axId val="324722000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71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u="none"/>
              <a:t>MASA</a:t>
            </a:r>
            <a:r>
              <a:rPr lang="en-US" sz="1300" b="1" u="none" baseline="0"/>
              <a:t> ADIPOSA (kg)</a:t>
            </a:r>
            <a:endParaRPr lang="en-US" sz="13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ESTADÍSTICA!$I$62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7.8852135688381892E-17"/>
                  <c:y val="-4.89704978164836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C45-4854-8D0A-C3747169C2A7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1.5770427137676378E-16"/>
                  <c:y val="-4.89704978164837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C45-4854-8D0A-C3747169C2A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ESTADÍSTICA!$J$61:$L$61</c:f>
              <c:strCache>
                <c:ptCount val="1"/>
                <c:pt idx="0">
                  <c:v>adipo</c:v>
                </c:pt>
              </c:strCache>
            </c:strRef>
          </c:cat>
          <c:val>
            <c:numRef>
              <c:f>ESTADÍSTICA!$J$62:$L$62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C45-4854-8D0A-C3747169C2A7}"/>
            </c:ext>
          </c:extLst>
        </c:ser>
        <c:ser>
          <c:idx val="1"/>
          <c:order val="1"/>
          <c:tx>
            <c:strRef>
              <c:f>ESTADÍSTICA!$I$63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204301075268779E-2"/>
                  <c:y val="-3.11630440650350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C45-4854-8D0A-C3747169C2A7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1.11403508771931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CC45-4854-8D0A-C3747169C2A7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8.6021505376342507E-3"/>
                  <c:y val="-0.129834565950325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CC45-4854-8D0A-C3747169C2A7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ESTADÍSTICA!$J$61:$L$61</c:f>
              <c:strCache>
                <c:ptCount val="1"/>
                <c:pt idx="0">
                  <c:v>adipo</c:v>
                </c:pt>
              </c:strCache>
            </c:strRef>
          </c:cat>
          <c:val>
            <c:numRef>
              <c:f>ESTADÍSTICA!$J$63:$L$63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C45-4854-8D0A-C3747169C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720040"/>
        <c:axId val="324714944"/>
      </c:barChart>
      <c:catAx>
        <c:axId val="32472004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100" b="1"/>
                  <a:t>MÍNIMOS  -  PROMEDIOS  -  MÁXIMOS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crossAx val="324714944"/>
        <c:crosses val="autoZero"/>
        <c:auto val="1"/>
        <c:lblAlgn val="ctr"/>
        <c:lblOffset val="100"/>
        <c:noMultiLvlLbl val="0"/>
      </c:catAx>
      <c:valAx>
        <c:axId val="324714944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72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300" b="1" u="none"/>
              <a:t>MASA</a:t>
            </a:r>
            <a:r>
              <a:rPr lang="es-AR" sz="1300" b="1" u="none" baseline="0"/>
              <a:t> MUSCULAR (kg)</a:t>
            </a:r>
            <a:endParaRPr lang="es-AR" sz="13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ESTADÍSTICA!$R$62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290650406504067E-2"/>
                  <c:y val="-8.1616696569174058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BB56-4F1D-BE53-1701D090976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5813008130081378E-2"/>
                  <c:y val="8.90374248133281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BB56-4F1D-BE53-1701D090976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1510840108401243E-2"/>
                  <c:y val="-1.33556137219992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BB56-4F1D-BE53-1701D090976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ESTADÍSTICA!$S$61:$U$61</c:f>
              <c:strCache>
                <c:ptCount val="1"/>
                <c:pt idx="0">
                  <c:v>musc</c:v>
                </c:pt>
              </c:strCache>
            </c:strRef>
          </c:cat>
          <c:val>
            <c:numRef>
              <c:f>ESTADÍSTICA!$S$62:$U$62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B56-4F1D-BE53-1701D090976B}"/>
            </c:ext>
          </c:extLst>
        </c:ser>
        <c:ser>
          <c:idx val="1"/>
          <c:order val="1"/>
          <c:tx>
            <c:strRef>
              <c:f>ESTADÍSTICA!$R$63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9436084629720464E-17"/>
                  <c:y val="-7.05555555555555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BB56-4F1D-BE53-1701D090976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"/>
                  <c:y val="-4.45614035087719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BB56-4F1D-BE53-1701D090976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ESTADÍSTICA!$S$61:$U$61</c:f>
              <c:strCache>
                <c:ptCount val="1"/>
                <c:pt idx="0">
                  <c:v>musc</c:v>
                </c:pt>
              </c:strCache>
            </c:strRef>
          </c:cat>
          <c:val>
            <c:numRef>
              <c:f>ESTADÍSTICA!$S$63:$U$63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B56-4F1D-BE53-1701D0909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715728"/>
        <c:axId val="324716120"/>
      </c:barChart>
      <c:catAx>
        <c:axId val="32471572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100" b="1"/>
                  <a:t>MÍNIMOS</a:t>
                </a:r>
                <a:r>
                  <a:rPr lang="es-AR" sz="1100" b="1" baseline="0"/>
                  <a:t>  -  PROMEDIOS  -  MÁXIMOS</a:t>
                </a:r>
                <a:endParaRPr lang="es-AR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crossAx val="324716120"/>
        <c:crosses val="autoZero"/>
        <c:auto val="1"/>
        <c:lblAlgn val="ctr"/>
        <c:lblOffset val="100"/>
        <c:noMultiLvlLbl val="0"/>
      </c:catAx>
      <c:valAx>
        <c:axId val="32471612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71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.xml"/><Relationship Id="rId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.xml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.xml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.xml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5.xml"/><Relationship Id="rId4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6.xml"/><Relationship Id="rId4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7.xml"/><Relationship Id="rId4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8.xml"/><Relationship Id="rId4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9.xml"/><Relationship Id="rId4" Type="http://schemas.openxmlformats.org/officeDocument/2006/relationships/image" Target="../media/image1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0.xml"/><Relationship Id="rId4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1.xml"/><Relationship Id="rId4" Type="http://schemas.openxmlformats.org/officeDocument/2006/relationships/image" Target="../media/image1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2.xml"/><Relationship Id="rId4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3.xml"/><Relationship Id="rId4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4.xml"/><Relationship Id="rId4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5.xml"/><Relationship Id="rId4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6.xml"/><Relationship Id="rId4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7.xml"/><Relationship Id="rId4" Type="http://schemas.openxmlformats.org/officeDocument/2006/relationships/image" Target="../media/image15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8.xml"/><Relationship Id="rId4" Type="http://schemas.openxmlformats.org/officeDocument/2006/relationships/image" Target="../media/image15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19.xml"/><Relationship Id="rId4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0.xml"/><Relationship Id="rId4" Type="http://schemas.openxmlformats.org/officeDocument/2006/relationships/image" Target="../media/image15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1.xml"/><Relationship Id="rId4" Type="http://schemas.openxmlformats.org/officeDocument/2006/relationships/image" Target="../media/image15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2.xml"/><Relationship Id="rId4" Type="http://schemas.openxmlformats.org/officeDocument/2006/relationships/image" Target="../media/image15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3.xml"/><Relationship Id="rId4" Type="http://schemas.openxmlformats.org/officeDocument/2006/relationships/image" Target="../media/image15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4.xml"/><Relationship Id="rId4" Type="http://schemas.openxmlformats.org/officeDocument/2006/relationships/image" Target="../media/image15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5.xml"/><Relationship Id="rId4" Type="http://schemas.openxmlformats.org/officeDocument/2006/relationships/image" Target="../media/image15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6.xml"/><Relationship Id="rId4" Type="http://schemas.openxmlformats.org/officeDocument/2006/relationships/image" Target="../media/image1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7.xml"/><Relationship Id="rId4" Type="http://schemas.openxmlformats.org/officeDocument/2006/relationships/image" Target="../media/image15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8.xml"/><Relationship Id="rId4" Type="http://schemas.openxmlformats.org/officeDocument/2006/relationships/image" Target="../media/image15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29.xml"/><Relationship Id="rId4" Type="http://schemas.openxmlformats.org/officeDocument/2006/relationships/image" Target="../media/image15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0.xml"/><Relationship Id="rId4" Type="http://schemas.openxmlformats.org/officeDocument/2006/relationships/image" Target="../media/image1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1.xml"/><Relationship Id="rId4" Type="http://schemas.openxmlformats.org/officeDocument/2006/relationships/image" Target="../media/image15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2.xml"/><Relationship Id="rId4" Type="http://schemas.openxmlformats.org/officeDocument/2006/relationships/image" Target="../media/image15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3.xml"/><Relationship Id="rId4" Type="http://schemas.openxmlformats.org/officeDocument/2006/relationships/image" Target="../media/image15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4.xml"/><Relationship Id="rId4" Type="http://schemas.openxmlformats.org/officeDocument/2006/relationships/image" Target="../media/image15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5.xml"/><Relationship Id="rId4" Type="http://schemas.openxmlformats.org/officeDocument/2006/relationships/image" Target="../media/image15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6.xml"/><Relationship Id="rId4" Type="http://schemas.openxmlformats.org/officeDocument/2006/relationships/image" Target="../media/image15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7.xml"/><Relationship Id="rId4" Type="http://schemas.openxmlformats.org/officeDocument/2006/relationships/image" Target="../media/image15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8.xml"/><Relationship Id="rId4" Type="http://schemas.openxmlformats.org/officeDocument/2006/relationships/image" Target="../media/image15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39.xml"/><Relationship Id="rId4" Type="http://schemas.openxmlformats.org/officeDocument/2006/relationships/image" Target="../media/image1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0.xml"/><Relationship Id="rId4" Type="http://schemas.openxmlformats.org/officeDocument/2006/relationships/image" Target="../media/image1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1.xml"/><Relationship Id="rId4" Type="http://schemas.openxmlformats.org/officeDocument/2006/relationships/image" Target="../media/image1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2.xml"/><Relationship Id="rId4" Type="http://schemas.openxmlformats.org/officeDocument/2006/relationships/image" Target="../media/image15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3.xml"/><Relationship Id="rId4" Type="http://schemas.openxmlformats.org/officeDocument/2006/relationships/image" Target="../media/image15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4.xml"/><Relationship Id="rId4" Type="http://schemas.openxmlformats.org/officeDocument/2006/relationships/image" Target="../media/image15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5.xml"/><Relationship Id="rId4" Type="http://schemas.openxmlformats.org/officeDocument/2006/relationships/image" Target="../media/image15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6.xml"/><Relationship Id="rId4" Type="http://schemas.openxmlformats.org/officeDocument/2006/relationships/image" Target="../media/image15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7.xml"/><Relationship Id="rId4" Type="http://schemas.openxmlformats.org/officeDocument/2006/relationships/image" Target="../media/image15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8.xml"/><Relationship Id="rId4" Type="http://schemas.openxmlformats.org/officeDocument/2006/relationships/image" Target="../media/image15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49.xml"/><Relationship Id="rId4" Type="http://schemas.openxmlformats.org/officeDocument/2006/relationships/image" Target="../media/image15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http://www.maimonides.edu/imgs/portada.gif" TargetMode="External"/><Relationship Id="rId2" Type="http://schemas.openxmlformats.org/officeDocument/2006/relationships/image" Target="../media/image14.png"/><Relationship Id="rId1" Type="http://schemas.openxmlformats.org/officeDocument/2006/relationships/chart" Target="../charts/chart50.xml"/><Relationship Id="rId4" Type="http://schemas.openxmlformats.org/officeDocument/2006/relationships/image" Target="../media/image15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7" Type="http://schemas.openxmlformats.org/officeDocument/2006/relationships/chart" Target="../charts/chart56.xml"/><Relationship Id="rId2" Type="http://schemas.openxmlformats.org/officeDocument/2006/relationships/image" Target="../media/image15.png"/><Relationship Id="rId1" Type="http://schemas.openxmlformats.org/officeDocument/2006/relationships/chart" Target="../charts/chart51.xml"/><Relationship Id="rId6" Type="http://schemas.openxmlformats.org/officeDocument/2006/relationships/chart" Target="../charts/chart55.xml"/><Relationship Id="rId5" Type="http://schemas.openxmlformats.org/officeDocument/2006/relationships/chart" Target="../charts/chart54.xml"/><Relationship Id="rId4" Type="http://schemas.openxmlformats.org/officeDocument/2006/relationships/chart" Target="../charts/chart5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228600</xdr:colOff>
      <xdr:row>2</xdr:row>
      <xdr:rowOff>95250</xdr:rowOff>
    </xdr:from>
    <xdr:to>
      <xdr:col>57</xdr:col>
      <xdr:colOff>588504</xdr:colOff>
      <xdr:row>5</xdr:row>
      <xdr:rowOff>185081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3950" y="533400"/>
          <a:ext cx="1121904" cy="708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28576</xdr:colOff>
      <xdr:row>11</xdr:row>
      <xdr:rowOff>76201</xdr:rowOff>
    </xdr:from>
    <xdr:to>
      <xdr:col>55</xdr:col>
      <xdr:colOff>625163</xdr:colOff>
      <xdr:row>13</xdr:row>
      <xdr:rowOff>38101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59926" y="2333626"/>
          <a:ext cx="1358587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85725</xdr:colOff>
      <xdr:row>13</xdr:row>
      <xdr:rowOff>180976</xdr:rowOff>
    </xdr:from>
    <xdr:to>
      <xdr:col>55</xdr:col>
      <xdr:colOff>639112</xdr:colOff>
      <xdr:row>15</xdr:row>
      <xdr:rowOff>161926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17075" y="2857501"/>
          <a:ext cx="1315387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76200</xdr:colOff>
      <xdr:row>7</xdr:row>
      <xdr:rowOff>19049</xdr:rowOff>
    </xdr:from>
    <xdr:to>
      <xdr:col>55</xdr:col>
      <xdr:colOff>556969</xdr:colOff>
      <xdr:row>10</xdr:row>
      <xdr:rowOff>66674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07550" y="1476374"/>
          <a:ext cx="1242769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76200</xdr:colOff>
      <xdr:row>16</xdr:row>
      <xdr:rowOff>171450</xdr:rowOff>
    </xdr:from>
    <xdr:to>
      <xdr:col>55</xdr:col>
      <xdr:colOff>571510</xdr:colOff>
      <xdr:row>20</xdr:row>
      <xdr:rowOff>100011</xdr:rowOff>
    </xdr:to>
    <xdr:pic>
      <xdr:nvPicPr>
        <xdr:cNvPr id="6" name="Imagen 5"/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07550" y="3448050"/>
          <a:ext cx="1257310" cy="7286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54</xdr:col>
      <xdr:colOff>171451</xdr:colOff>
      <xdr:row>21</xdr:row>
      <xdr:rowOff>123825</xdr:rowOff>
    </xdr:from>
    <xdr:to>
      <xdr:col>55</xdr:col>
      <xdr:colOff>590551</xdr:colOff>
      <xdr:row>24</xdr:row>
      <xdr:rowOff>76200</xdr:rowOff>
    </xdr:to>
    <xdr:pic>
      <xdr:nvPicPr>
        <xdr:cNvPr id="7" name="Imagen 6"/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02801" y="4400550"/>
          <a:ext cx="1181100" cy="552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54</xdr:col>
      <xdr:colOff>114301</xdr:colOff>
      <xdr:row>25</xdr:row>
      <xdr:rowOff>114300</xdr:rowOff>
    </xdr:from>
    <xdr:to>
      <xdr:col>55</xdr:col>
      <xdr:colOff>590551</xdr:colOff>
      <xdr:row>28</xdr:row>
      <xdr:rowOff>47625</xdr:rowOff>
    </xdr:to>
    <xdr:pic>
      <xdr:nvPicPr>
        <xdr:cNvPr id="8" name="Imagen 7"/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1" y="5191125"/>
          <a:ext cx="1238250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56</xdr:col>
      <xdr:colOff>19050</xdr:colOff>
      <xdr:row>6</xdr:row>
      <xdr:rowOff>76200</xdr:rowOff>
    </xdr:from>
    <xdr:to>
      <xdr:col>57</xdr:col>
      <xdr:colOff>652463</xdr:colOff>
      <xdr:row>9</xdr:row>
      <xdr:rowOff>152400</xdr:rowOff>
    </xdr:to>
    <xdr:pic>
      <xdr:nvPicPr>
        <xdr:cNvPr id="9" name="Imagen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74400" y="1333500"/>
          <a:ext cx="1395413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333376</xdr:colOff>
      <xdr:row>10</xdr:row>
      <xdr:rowOff>142876</xdr:rowOff>
    </xdr:from>
    <xdr:to>
      <xdr:col>57</xdr:col>
      <xdr:colOff>435170</xdr:colOff>
      <xdr:row>15</xdr:row>
      <xdr:rowOff>19051</xdr:rowOff>
    </xdr:to>
    <xdr:pic>
      <xdr:nvPicPr>
        <xdr:cNvPr id="10" name="Imagen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88726" y="2200276"/>
          <a:ext cx="863794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104775</xdr:colOff>
      <xdr:row>15</xdr:row>
      <xdr:rowOff>47625</xdr:rowOff>
    </xdr:from>
    <xdr:to>
      <xdr:col>57</xdr:col>
      <xdr:colOff>609600</xdr:colOff>
      <xdr:row>18</xdr:row>
      <xdr:rowOff>0</xdr:rowOff>
    </xdr:to>
    <xdr:pic>
      <xdr:nvPicPr>
        <xdr:cNvPr id="11" name="Imagen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36625" y="3124200"/>
          <a:ext cx="1266825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352425</xdr:colOff>
      <xdr:row>18</xdr:row>
      <xdr:rowOff>161926</xdr:rowOff>
    </xdr:from>
    <xdr:to>
      <xdr:col>57</xdr:col>
      <xdr:colOff>419100</xdr:colOff>
      <xdr:row>24</xdr:row>
      <xdr:rowOff>406</xdr:rowOff>
    </xdr:to>
    <xdr:pic>
      <xdr:nvPicPr>
        <xdr:cNvPr id="12" name="Imagen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84275" y="3838576"/>
          <a:ext cx="828675" cy="98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57150</xdr:colOff>
      <xdr:row>25</xdr:row>
      <xdr:rowOff>180975</xdr:rowOff>
    </xdr:from>
    <xdr:to>
      <xdr:col>57</xdr:col>
      <xdr:colOff>628650</xdr:colOff>
      <xdr:row>29</xdr:row>
      <xdr:rowOff>16500</xdr:rowOff>
    </xdr:to>
    <xdr:pic>
      <xdr:nvPicPr>
        <xdr:cNvPr id="13" name="Imagen 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0" y="5057775"/>
          <a:ext cx="1333500" cy="59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123825</xdr:colOff>
      <xdr:row>2</xdr:row>
      <xdr:rowOff>47625</xdr:rowOff>
    </xdr:from>
    <xdr:to>
      <xdr:col>55</xdr:col>
      <xdr:colOff>438150</xdr:colOff>
      <xdr:row>6</xdr:row>
      <xdr:rowOff>190500</xdr:rowOff>
    </xdr:to>
    <xdr:pic>
      <xdr:nvPicPr>
        <xdr:cNvPr id="15" name="Imagen 14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55175" y="485775"/>
          <a:ext cx="107632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5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28575"/>
          <a:ext cx="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7" name="Imagen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7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9" name="Imagen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38</xdr:row>
      <xdr:rowOff>19050</xdr:rowOff>
    </xdr:from>
    <xdr:to>
      <xdr:col>8</xdr:col>
      <xdr:colOff>0</xdr:colOff>
      <xdr:row>47</xdr:row>
      <xdr:rowOff>198825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49</xdr:row>
      <xdr:rowOff>28575</xdr:rowOff>
    </xdr:from>
    <xdr:to>
      <xdr:col>10</xdr:col>
      <xdr:colOff>0</xdr:colOff>
      <xdr:row>52</xdr:row>
      <xdr:rowOff>123825</xdr:rowOff>
    </xdr:to>
    <xdr:pic>
      <xdr:nvPicPr>
        <xdr:cNvPr id="3" name="Picture 7" descr="http://www.maimonides.edu/imgs/portada.gif"/>
        <xdr:cNvPicPr>
          <a:picLocks noChangeAspect="1" noChangeArrowheads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5" y="9010650"/>
          <a:ext cx="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95284</xdr:colOff>
      <xdr:row>1</xdr:row>
      <xdr:rowOff>9525</xdr:rowOff>
    </xdr:from>
    <xdr:to>
      <xdr:col>2</xdr:col>
      <xdr:colOff>135531</xdr:colOff>
      <xdr:row>2</xdr:row>
      <xdr:rowOff>148525</xdr:rowOff>
    </xdr:to>
    <xdr:pic>
      <xdr:nvPicPr>
        <xdr:cNvPr id="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123825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95284</xdr:colOff>
      <xdr:row>50</xdr:row>
      <xdr:rowOff>9525</xdr:rowOff>
    </xdr:from>
    <xdr:ext cx="1735697" cy="520000"/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84" y="91059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</xdr:colOff>
      <xdr:row>22</xdr:row>
      <xdr:rowOff>76200</xdr:rowOff>
    </xdr:from>
    <xdr:to>
      <xdr:col>19</xdr:col>
      <xdr:colOff>0</xdr:colOff>
      <xdr:row>28</xdr:row>
      <xdr:rowOff>121200</xdr:rowOff>
    </xdr:to>
    <xdr:graphicFrame macro="">
      <xdr:nvGraphicFramePr>
        <xdr:cNvPr id="2" name="Gráfico 1" title="CASUISITICA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76200</xdr:colOff>
      <xdr:row>1</xdr:row>
      <xdr:rowOff>0</xdr:rowOff>
    </xdr:from>
    <xdr:to>
      <xdr:col>7</xdr:col>
      <xdr:colOff>78347</xdr:colOff>
      <xdr:row>2</xdr:row>
      <xdr:rowOff>139000</xdr:rowOff>
    </xdr:to>
    <xdr:pic>
      <xdr:nvPicPr>
        <xdr:cNvPr id="8" name="Imagen 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5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38</xdr:row>
      <xdr:rowOff>4763</xdr:rowOff>
    </xdr:from>
    <xdr:to>
      <xdr:col>7</xdr:col>
      <xdr:colOff>200025</xdr:colOff>
      <xdr:row>44</xdr:row>
      <xdr:rowOff>152400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52388</xdr:colOff>
      <xdr:row>38</xdr:row>
      <xdr:rowOff>4762</xdr:rowOff>
    </xdr:from>
    <xdr:to>
      <xdr:col>16</xdr:col>
      <xdr:colOff>204788</xdr:colOff>
      <xdr:row>44</xdr:row>
      <xdr:rowOff>152399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52387</xdr:colOff>
      <xdr:row>38</xdr:row>
      <xdr:rowOff>4762</xdr:rowOff>
    </xdr:from>
    <xdr:to>
      <xdr:col>25</xdr:col>
      <xdr:colOff>204787</xdr:colOff>
      <xdr:row>44</xdr:row>
      <xdr:rowOff>152399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28575</xdr:colOff>
      <xdr:row>58</xdr:row>
      <xdr:rowOff>14287</xdr:rowOff>
    </xdr:from>
    <xdr:to>
      <xdr:col>13</xdr:col>
      <xdr:colOff>9525</xdr:colOff>
      <xdr:row>73</xdr:row>
      <xdr:rowOff>9525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9525</xdr:colOff>
      <xdr:row>58</xdr:row>
      <xdr:rowOff>4767</xdr:rowOff>
    </xdr:from>
    <xdr:to>
      <xdr:col>26</xdr:col>
      <xdr:colOff>237375</xdr:colOff>
      <xdr:row>73</xdr:row>
      <xdr:rowOff>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0</xdr:col>
      <xdr:colOff>76200</xdr:colOff>
      <xdr:row>47</xdr:row>
      <xdr:rowOff>0</xdr:rowOff>
    </xdr:from>
    <xdr:ext cx="1735697" cy="520000"/>
    <xdr:pic>
      <xdr:nvPicPr>
        <xdr:cNvPr id="10" name="Imagen 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500"/>
          <a:ext cx="1735697" cy="5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APACITACIONES%20EN%20ANTROPOMETR&#205;A%20-%202024\KARINA%20GAGLIARDO\ANTROPOMETRIA%20PARA%20ISAK%20RESTRINGIDO%20-%20CALCULOS%20-%20GR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"/>
    </sheetNames>
    <sheetDataSet>
      <sheetData sheetId="0">
        <row r="30">
          <cell r="C30" t="str">
            <v>Adiposo</v>
          </cell>
        </row>
        <row r="31">
          <cell r="C31" t="str">
            <v>Muscular</v>
          </cell>
        </row>
        <row r="32">
          <cell r="C32" t="str">
            <v>Oseo</v>
          </cell>
        </row>
        <row r="33">
          <cell r="C33" t="str">
            <v>Residual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"/>
  <sheetViews>
    <sheetView tabSelected="1" workbookViewId="0"/>
  </sheetViews>
  <sheetFormatPr baseColWidth="10" defaultRowHeight="15" x14ac:dyDescent="0.25"/>
  <cols>
    <col min="1" max="1" width="44.28515625" customWidth="1"/>
    <col min="2" max="2" width="58.140625" style="208" customWidth="1"/>
    <col min="3" max="3" width="26.7109375" style="58" customWidth="1"/>
    <col min="4" max="4" width="26.7109375" style="73" customWidth="1"/>
    <col min="5" max="53" width="26.7109375" style="49" customWidth="1"/>
  </cols>
  <sheetData>
    <row r="1" spans="1:58" x14ac:dyDescent="0.25">
      <c r="A1" s="78"/>
      <c r="B1" s="206"/>
      <c r="C1" s="67"/>
      <c r="D1" s="69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78"/>
    </row>
    <row r="2" spans="1:58" s="50" customFormat="1" ht="19.5" x14ac:dyDescent="0.3">
      <c r="A2" s="77" t="s">
        <v>83</v>
      </c>
      <c r="B2" s="207"/>
      <c r="C2" s="56" t="s">
        <v>84</v>
      </c>
      <c r="D2" s="70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78"/>
      <c r="BC2" s="107" t="s">
        <v>99</v>
      </c>
    </row>
    <row r="3" spans="1:58" ht="15.75" x14ac:dyDescent="0.25">
      <c r="A3" s="78"/>
      <c r="B3" s="193">
        <v>0</v>
      </c>
      <c r="C3" s="67"/>
      <c r="D3" s="69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78"/>
      <c r="BC3" s="78"/>
      <c r="BD3" s="78"/>
      <c r="BE3" s="78"/>
      <c r="BF3" s="78"/>
    </row>
    <row r="4" spans="1:58" ht="17.25" x14ac:dyDescent="0.25">
      <c r="A4" s="54" t="s">
        <v>12</v>
      </c>
      <c r="B4" s="193">
        <v>-2</v>
      </c>
      <c r="C4" s="59"/>
      <c r="D4" s="7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78"/>
      <c r="BC4" s="78"/>
      <c r="BD4" s="78"/>
      <c r="BE4" s="78"/>
      <c r="BF4" s="78"/>
    </row>
    <row r="5" spans="1:58" ht="15.75" x14ac:dyDescent="0.25">
      <c r="A5" s="75" t="s">
        <v>80</v>
      </c>
      <c r="B5" s="193">
        <v>1.1000000000000001</v>
      </c>
      <c r="C5" s="57">
        <v>0</v>
      </c>
      <c r="D5" s="219">
        <v>1</v>
      </c>
      <c r="E5" s="220">
        <v>2</v>
      </c>
      <c r="F5" s="220">
        <v>3</v>
      </c>
      <c r="G5" s="220">
        <v>4</v>
      </c>
      <c r="H5" s="220">
        <v>5</v>
      </c>
      <c r="I5" s="220">
        <v>6</v>
      </c>
      <c r="J5" s="220">
        <v>7</v>
      </c>
      <c r="K5" s="220">
        <v>8</v>
      </c>
      <c r="L5" s="220">
        <v>9</v>
      </c>
      <c r="M5" s="220">
        <v>10</v>
      </c>
      <c r="N5" s="220">
        <v>11</v>
      </c>
      <c r="O5" s="220">
        <v>12</v>
      </c>
      <c r="P5" s="220">
        <v>13</v>
      </c>
      <c r="Q5" s="220">
        <v>14</v>
      </c>
      <c r="R5" s="220">
        <v>15</v>
      </c>
      <c r="S5" s="220">
        <v>16</v>
      </c>
      <c r="T5" s="220">
        <v>17</v>
      </c>
      <c r="U5" s="220">
        <v>18</v>
      </c>
      <c r="V5" s="220">
        <v>19</v>
      </c>
      <c r="W5" s="220">
        <v>20</v>
      </c>
      <c r="X5" s="220">
        <v>21</v>
      </c>
      <c r="Y5" s="76">
        <f t="shared" ref="Y5:AG5" si="0">+X5+1</f>
        <v>22</v>
      </c>
      <c r="Z5" s="76">
        <f t="shared" si="0"/>
        <v>23</v>
      </c>
      <c r="AA5" s="76">
        <f t="shared" si="0"/>
        <v>24</v>
      </c>
      <c r="AB5" s="76">
        <f t="shared" si="0"/>
        <v>25</v>
      </c>
      <c r="AC5" s="76">
        <f t="shared" si="0"/>
        <v>26</v>
      </c>
      <c r="AD5" s="76">
        <f t="shared" si="0"/>
        <v>27</v>
      </c>
      <c r="AE5" s="76">
        <f t="shared" si="0"/>
        <v>28</v>
      </c>
      <c r="AF5" s="76">
        <f>+AE5+1</f>
        <v>29</v>
      </c>
      <c r="AG5" s="76">
        <f t="shared" si="0"/>
        <v>30</v>
      </c>
      <c r="AH5" s="76">
        <f t="shared" ref="AH5" si="1">+AG5+1</f>
        <v>31</v>
      </c>
      <c r="AI5" s="76">
        <f>+AH5+1</f>
        <v>32</v>
      </c>
      <c r="AJ5" s="76">
        <f t="shared" ref="AJ5" si="2">+AI5+1</f>
        <v>33</v>
      </c>
      <c r="AK5" s="76">
        <f t="shared" ref="AK5" si="3">+AJ5+1</f>
        <v>34</v>
      </c>
      <c r="AL5" s="76">
        <f>+AK5+1</f>
        <v>35</v>
      </c>
      <c r="AM5" s="76">
        <f t="shared" ref="AM5" si="4">+AL5+1</f>
        <v>36</v>
      </c>
      <c r="AN5" s="76">
        <f t="shared" ref="AN5" si="5">+AM5+1</f>
        <v>37</v>
      </c>
      <c r="AO5" s="76">
        <f>+AN5+1</f>
        <v>38</v>
      </c>
      <c r="AP5" s="76">
        <f t="shared" ref="AP5" si="6">+AO5+1</f>
        <v>39</v>
      </c>
      <c r="AQ5" s="76">
        <f t="shared" ref="AQ5" si="7">+AP5+1</f>
        <v>40</v>
      </c>
      <c r="AR5" s="76">
        <f>+AQ5+1</f>
        <v>41</v>
      </c>
      <c r="AS5" s="76">
        <f t="shared" ref="AS5" si="8">+AR5+1</f>
        <v>42</v>
      </c>
      <c r="AT5" s="76">
        <f t="shared" ref="AT5" si="9">+AS5+1</f>
        <v>43</v>
      </c>
      <c r="AU5" s="76">
        <f>+AT5+1</f>
        <v>44</v>
      </c>
      <c r="AV5" s="76">
        <f t="shared" ref="AV5" si="10">+AU5+1</f>
        <v>45</v>
      </c>
      <c r="AW5" s="76">
        <f t="shared" ref="AW5" si="11">+AV5+1</f>
        <v>46</v>
      </c>
      <c r="AX5" s="76">
        <f>+AW5+1</f>
        <v>47</v>
      </c>
      <c r="AY5" s="76">
        <f t="shared" ref="AY5" si="12">+AX5+1</f>
        <v>48</v>
      </c>
      <c r="AZ5" s="76">
        <f>+AY5+1</f>
        <v>49</v>
      </c>
      <c r="BA5" s="76">
        <f t="shared" ref="BA5" si="13">+AZ5+1</f>
        <v>50</v>
      </c>
      <c r="BB5" s="78"/>
      <c r="BC5" s="78"/>
      <c r="BD5" s="78"/>
      <c r="BE5" s="78"/>
      <c r="BF5" s="78"/>
    </row>
    <row r="6" spans="1:58" ht="15.75" x14ac:dyDescent="0.25">
      <c r="A6" s="75" t="s">
        <v>81</v>
      </c>
      <c r="B6" s="194" t="s">
        <v>60</v>
      </c>
      <c r="C6" s="60">
        <v>45634</v>
      </c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78"/>
      <c r="BC6" s="78"/>
      <c r="BD6" s="78"/>
      <c r="BE6" s="78"/>
      <c r="BF6" s="78"/>
    </row>
    <row r="7" spans="1:58" ht="15.75" x14ac:dyDescent="0.25">
      <c r="A7" s="75" t="s">
        <v>82</v>
      </c>
      <c r="B7" s="194" t="s">
        <v>61</v>
      </c>
      <c r="C7" s="60">
        <v>36475</v>
      </c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78"/>
      <c r="BC7" s="78"/>
      <c r="BD7" s="78"/>
      <c r="BE7" s="78"/>
      <c r="BF7" s="78"/>
    </row>
    <row r="8" spans="1:58" ht="15.75" x14ac:dyDescent="0.25">
      <c r="A8" s="75" t="s">
        <v>86</v>
      </c>
      <c r="B8" s="194" t="s">
        <v>63</v>
      </c>
      <c r="C8" s="61">
        <f t="shared" ref="C8" si="14">+(C6-C7)/365.25</f>
        <v>25.075975359342916</v>
      </c>
      <c r="D8" s="226">
        <v>41.856000000000002</v>
      </c>
      <c r="E8" s="226">
        <v>29.506</v>
      </c>
      <c r="F8" s="226">
        <v>37.61</v>
      </c>
      <c r="G8" s="226">
        <v>41.161000000000001</v>
      </c>
      <c r="H8" s="226">
        <v>30.053000000000001</v>
      </c>
      <c r="I8" s="226">
        <v>26.184999999999999</v>
      </c>
      <c r="J8" s="226">
        <v>34.048000000000002</v>
      </c>
      <c r="K8" s="226">
        <v>33.472999999999999</v>
      </c>
      <c r="L8" s="226">
        <v>29.58</v>
      </c>
      <c r="M8" s="226">
        <v>42.494</v>
      </c>
      <c r="N8" s="226">
        <v>31.715</v>
      </c>
      <c r="O8" s="226">
        <v>42.783999999999999</v>
      </c>
      <c r="P8" s="226">
        <v>46.677999999999997</v>
      </c>
      <c r="Q8" s="226">
        <v>36.167000000000002</v>
      </c>
      <c r="R8" s="226">
        <v>29.265000000000001</v>
      </c>
      <c r="S8" s="226">
        <v>31.335000000000001</v>
      </c>
      <c r="T8" s="226">
        <v>43.305</v>
      </c>
      <c r="U8" s="226">
        <v>28.021999999999998</v>
      </c>
      <c r="V8" s="226">
        <v>40.747</v>
      </c>
      <c r="W8" s="226">
        <v>29.651</v>
      </c>
      <c r="X8" s="226">
        <v>30.277999999999999</v>
      </c>
      <c r="Y8" s="61">
        <f t="shared" ref="Y8:AY8" si="15">+(Y6-Y7)/365.25</f>
        <v>0</v>
      </c>
      <c r="Z8" s="61">
        <f t="shared" si="15"/>
        <v>0</v>
      </c>
      <c r="AA8" s="61">
        <f t="shared" si="15"/>
        <v>0</v>
      </c>
      <c r="AB8" s="61">
        <f t="shared" si="15"/>
        <v>0</v>
      </c>
      <c r="AC8" s="61">
        <f t="shared" si="15"/>
        <v>0</v>
      </c>
      <c r="AD8" s="61">
        <f t="shared" si="15"/>
        <v>0</v>
      </c>
      <c r="AE8" s="61">
        <f t="shared" si="15"/>
        <v>0</v>
      </c>
      <c r="AF8" s="61">
        <f t="shared" si="15"/>
        <v>0</v>
      </c>
      <c r="AG8" s="61">
        <f t="shared" si="15"/>
        <v>0</v>
      </c>
      <c r="AH8" s="61">
        <f t="shared" si="15"/>
        <v>0</v>
      </c>
      <c r="AI8" s="61">
        <f t="shared" si="15"/>
        <v>0</v>
      </c>
      <c r="AJ8" s="61">
        <f t="shared" si="15"/>
        <v>0</v>
      </c>
      <c r="AK8" s="61">
        <f t="shared" si="15"/>
        <v>0</v>
      </c>
      <c r="AL8" s="61">
        <f t="shared" si="15"/>
        <v>0</v>
      </c>
      <c r="AM8" s="61">
        <f t="shared" si="15"/>
        <v>0</v>
      </c>
      <c r="AN8" s="61">
        <f t="shared" si="15"/>
        <v>0</v>
      </c>
      <c r="AO8" s="61">
        <f t="shared" si="15"/>
        <v>0</v>
      </c>
      <c r="AP8" s="61">
        <f t="shared" si="15"/>
        <v>0</v>
      </c>
      <c r="AQ8" s="61">
        <f t="shared" si="15"/>
        <v>0</v>
      </c>
      <c r="AR8" s="61">
        <f t="shared" si="15"/>
        <v>0</v>
      </c>
      <c r="AS8" s="61">
        <f t="shared" si="15"/>
        <v>0</v>
      </c>
      <c r="AT8" s="61">
        <f t="shared" si="15"/>
        <v>0</v>
      </c>
      <c r="AU8" s="61">
        <f t="shared" si="15"/>
        <v>0</v>
      </c>
      <c r="AV8" s="61">
        <f t="shared" si="15"/>
        <v>0</v>
      </c>
      <c r="AW8" s="61">
        <f t="shared" si="15"/>
        <v>0</v>
      </c>
      <c r="AX8" s="61">
        <f t="shared" si="15"/>
        <v>0</v>
      </c>
      <c r="AY8" s="61">
        <f t="shared" si="15"/>
        <v>0</v>
      </c>
      <c r="AZ8" s="61">
        <f t="shared" ref="AZ8:BA8" si="16">+(AZ6-AZ7)/365.25</f>
        <v>0</v>
      </c>
      <c r="BA8" s="61">
        <f t="shared" si="16"/>
        <v>0</v>
      </c>
      <c r="BB8" s="78"/>
      <c r="BC8" s="78"/>
      <c r="BD8" s="78"/>
      <c r="BE8" s="78"/>
      <c r="BF8" s="78"/>
    </row>
    <row r="9" spans="1:58" ht="15.75" x14ac:dyDescent="0.25">
      <c r="A9" s="75" t="s">
        <v>13</v>
      </c>
      <c r="B9" s="195"/>
      <c r="C9" s="62" t="s">
        <v>66</v>
      </c>
      <c r="D9" s="222"/>
      <c r="E9" s="222"/>
      <c r="F9" s="222"/>
      <c r="G9" s="222"/>
      <c r="H9" s="222"/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2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78"/>
      <c r="BC9" s="78"/>
      <c r="BD9" s="78"/>
      <c r="BE9" s="78"/>
      <c r="BF9" s="78"/>
    </row>
    <row r="10" spans="1:58" ht="15.75" x14ac:dyDescent="0.25">
      <c r="A10" s="75" t="s">
        <v>101</v>
      </c>
      <c r="B10" s="196"/>
      <c r="C10" s="63" t="s">
        <v>59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78"/>
      <c r="BC10" s="78"/>
      <c r="BD10" s="78"/>
      <c r="BE10" s="78"/>
      <c r="BF10" s="78"/>
    </row>
    <row r="11" spans="1:58" ht="15.75" x14ac:dyDescent="0.25">
      <c r="A11" s="75" t="s">
        <v>85</v>
      </c>
      <c r="B11" s="196"/>
      <c r="C11" s="62" t="s">
        <v>60</v>
      </c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78"/>
      <c r="BC11" s="78"/>
      <c r="BD11" s="78"/>
      <c r="BE11" s="78"/>
      <c r="BF11" s="78"/>
    </row>
    <row r="12" spans="1:58" ht="15.75" x14ac:dyDescent="0.25">
      <c r="A12" s="75" t="s">
        <v>87</v>
      </c>
      <c r="B12" s="197"/>
      <c r="C12" s="64">
        <v>0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78"/>
      <c r="BC12" s="78"/>
      <c r="BD12" s="78"/>
      <c r="BE12" s="78"/>
      <c r="BF12" s="78"/>
    </row>
    <row r="13" spans="1:58" ht="17.25" x14ac:dyDescent="0.25">
      <c r="A13" s="55" t="s">
        <v>17</v>
      </c>
      <c r="B13" s="194" t="s">
        <v>59</v>
      </c>
      <c r="C13" s="65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23"/>
      <c r="O13" s="223"/>
      <c r="P13" s="223"/>
      <c r="Q13" s="223"/>
      <c r="R13" s="223"/>
      <c r="S13" s="223"/>
      <c r="T13" s="223"/>
      <c r="U13" s="223"/>
      <c r="V13" s="223"/>
      <c r="W13" s="223"/>
      <c r="X13" s="223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225"/>
      <c r="AM13" s="224"/>
      <c r="AN13" s="225"/>
      <c r="AO13" s="224"/>
      <c r="AP13" s="225"/>
      <c r="AQ13" s="224"/>
      <c r="AR13" s="225"/>
      <c r="AS13" s="224"/>
      <c r="AT13" s="225"/>
      <c r="AU13" s="224"/>
      <c r="AV13" s="225"/>
      <c r="AW13" s="225"/>
      <c r="AX13" s="224"/>
      <c r="AY13" s="224"/>
      <c r="AZ13" s="247"/>
      <c r="BA13" s="247"/>
      <c r="BB13" s="78"/>
      <c r="BC13" s="78"/>
      <c r="BD13" s="78"/>
      <c r="BE13" s="78"/>
      <c r="BF13" s="78"/>
    </row>
    <row r="14" spans="1:58" ht="15.75" x14ac:dyDescent="0.25">
      <c r="A14" s="75" t="s">
        <v>18</v>
      </c>
      <c r="B14" s="194" t="s">
        <v>15</v>
      </c>
      <c r="C14" s="79">
        <v>166.3</v>
      </c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8"/>
      <c r="BC14" s="78"/>
      <c r="BD14" s="78"/>
      <c r="BE14" s="78"/>
      <c r="BF14" s="78"/>
    </row>
    <row r="15" spans="1:58" ht="15.75" x14ac:dyDescent="0.25">
      <c r="A15" s="75" t="s">
        <v>19</v>
      </c>
      <c r="B15" s="209"/>
      <c r="C15" s="79">
        <v>58</v>
      </c>
      <c r="D15" s="227"/>
      <c r="E15" s="227"/>
      <c r="F15" s="227"/>
      <c r="G15" s="227"/>
      <c r="H15" s="227"/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8"/>
      <c r="BC15" s="78"/>
      <c r="BD15" s="78"/>
      <c r="BE15" s="78"/>
      <c r="BF15" s="78"/>
    </row>
    <row r="16" spans="1:58" ht="15.75" x14ac:dyDescent="0.25">
      <c r="A16" s="75" t="s">
        <v>20</v>
      </c>
      <c r="B16" s="210"/>
      <c r="C16" s="79">
        <v>9</v>
      </c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8"/>
      <c r="BC16" s="78"/>
      <c r="BD16" s="78"/>
      <c r="BE16" s="78"/>
      <c r="BF16" s="78"/>
    </row>
    <row r="17" spans="1:58" ht="15.75" x14ac:dyDescent="0.25">
      <c r="A17" s="75" t="s">
        <v>21</v>
      </c>
      <c r="B17" s="209"/>
      <c r="C17" s="79">
        <v>7</v>
      </c>
      <c r="D17" s="227"/>
      <c r="E17" s="227"/>
      <c r="F17" s="227"/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8"/>
      <c r="BC17" s="78"/>
      <c r="BD17" s="78"/>
      <c r="BE17" s="78"/>
      <c r="BF17" s="78"/>
    </row>
    <row r="18" spans="1:58" ht="15.75" x14ac:dyDescent="0.25">
      <c r="A18" s="75" t="s">
        <v>29</v>
      </c>
      <c r="B18" s="210"/>
      <c r="C18" s="79">
        <v>16</v>
      </c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8"/>
      <c r="BC18" s="78"/>
      <c r="BD18" s="78"/>
      <c r="BE18" s="78"/>
      <c r="BF18" s="78"/>
    </row>
    <row r="19" spans="1:58" ht="15.75" x14ac:dyDescent="0.25">
      <c r="A19" s="75" t="s">
        <v>22</v>
      </c>
      <c r="B19" s="192"/>
      <c r="C19" s="79">
        <v>19</v>
      </c>
      <c r="D19" s="227"/>
      <c r="E19" s="227"/>
      <c r="F19" s="227"/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8"/>
      <c r="BC19" s="78"/>
      <c r="BD19" s="78"/>
      <c r="BE19" s="78"/>
      <c r="BF19" s="78"/>
    </row>
    <row r="20" spans="1:58" ht="15.75" x14ac:dyDescent="0.25">
      <c r="A20" s="75" t="s">
        <v>23</v>
      </c>
      <c r="B20" s="211"/>
      <c r="C20" s="79">
        <v>23</v>
      </c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8"/>
      <c r="BC20" s="78"/>
      <c r="BD20" s="78"/>
      <c r="BE20" s="78"/>
      <c r="BF20" s="78"/>
    </row>
    <row r="21" spans="1:58" ht="15.75" x14ac:dyDescent="0.25">
      <c r="A21" s="75" t="s">
        <v>24</v>
      </c>
      <c r="B21" s="211"/>
      <c r="C21" s="79">
        <v>12</v>
      </c>
      <c r="D21" s="227"/>
      <c r="E21" s="227"/>
      <c r="F21" s="227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8"/>
      <c r="BC21" s="78"/>
      <c r="BD21" s="78"/>
      <c r="BE21" s="78"/>
      <c r="BF21" s="78"/>
    </row>
    <row r="22" spans="1:58" ht="15.75" x14ac:dyDescent="0.25">
      <c r="A22" s="75" t="s">
        <v>90</v>
      </c>
      <c r="B22" s="211"/>
      <c r="C22" s="79">
        <v>83.4</v>
      </c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8"/>
      <c r="BC22" s="78"/>
      <c r="BD22" s="78"/>
      <c r="BE22" s="78"/>
      <c r="BF22" s="78"/>
    </row>
    <row r="23" spans="1:58" ht="15.75" x14ac:dyDescent="0.25">
      <c r="A23" s="75" t="s">
        <v>91</v>
      </c>
      <c r="B23" s="211"/>
      <c r="C23" s="79">
        <v>65</v>
      </c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8"/>
      <c r="BC23" s="78"/>
      <c r="BD23" s="78"/>
      <c r="BE23" s="78"/>
      <c r="BF23" s="78"/>
    </row>
    <row r="24" spans="1:58" ht="15.75" x14ac:dyDescent="0.25">
      <c r="A24" s="75" t="s">
        <v>210</v>
      </c>
      <c r="B24" s="211"/>
      <c r="C24" s="79">
        <v>66.95</v>
      </c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8"/>
      <c r="BC24" s="78"/>
      <c r="BD24" s="78"/>
      <c r="BE24" s="78"/>
      <c r="BF24" s="78"/>
    </row>
    <row r="25" spans="1:58" ht="15.75" x14ac:dyDescent="0.25">
      <c r="A25" s="75" t="s">
        <v>92</v>
      </c>
      <c r="B25" s="212"/>
      <c r="C25" s="79">
        <v>92</v>
      </c>
      <c r="D25" s="227"/>
      <c r="E25" s="227"/>
      <c r="F25" s="227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8"/>
      <c r="BC25" s="78"/>
      <c r="BD25" s="78"/>
      <c r="BE25" s="78"/>
      <c r="BF25" s="78"/>
    </row>
    <row r="26" spans="1:58" ht="15.75" x14ac:dyDescent="0.25">
      <c r="A26" s="75" t="s">
        <v>93</v>
      </c>
      <c r="B26" s="212"/>
      <c r="C26" s="79">
        <v>49.6</v>
      </c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8"/>
      <c r="BC26" s="78"/>
      <c r="BD26" s="78"/>
      <c r="BE26" s="78"/>
      <c r="BF26" s="78"/>
    </row>
    <row r="27" spans="1:58" ht="15.75" x14ac:dyDescent="0.25">
      <c r="A27" s="75" t="s">
        <v>94</v>
      </c>
      <c r="B27" s="212"/>
      <c r="C27" s="79">
        <v>32.5</v>
      </c>
      <c r="D27" s="227"/>
      <c r="E27" s="227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8"/>
      <c r="BC27" s="78"/>
      <c r="BD27" s="78"/>
      <c r="BE27" s="78"/>
      <c r="BF27" s="78"/>
    </row>
    <row r="28" spans="1:58" ht="15.75" x14ac:dyDescent="0.25">
      <c r="A28" s="75" t="s">
        <v>95</v>
      </c>
      <c r="B28" s="212"/>
      <c r="C28" s="79">
        <v>25</v>
      </c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8"/>
      <c r="BC28" s="78"/>
      <c r="BD28" s="78"/>
      <c r="BE28" s="78"/>
      <c r="BF28" s="78"/>
    </row>
    <row r="29" spans="1:58" ht="15.75" x14ac:dyDescent="0.25">
      <c r="A29" s="75" t="s">
        <v>96</v>
      </c>
      <c r="B29" s="212"/>
      <c r="C29" s="79">
        <v>8.8000000000000007</v>
      </c>
      <c r="D29" s="227"/>
      <c r="E29" s="227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8"/>
      <c r="BC29" s="78"/>
      <c r="BD29" s="78"/>
      <c r="BE29" s="78"/>
      <c r="BF29" s="78"/>
    </row>
    <row r="30" spans="1:58" ht="15.75" x14ac:dyDescent="0.25">
      <c r="A30" s="75" t="s">
        <v>97</v>
      </c>
      <c r="B30" s="212"/>
      <c r="C30" s="79">
        <v>5.0999999999999996</v>
      </c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8"/>
      <c r="BC30" s="78"/>
      <c r="BD30" s="78"/>
      <c r="BE30" s="78"/>
      <c r="BF30" s="78"/>
    </row>
    <row r="31" spans="1:58" ht="17.25" x14ac:dyDescent="0.25">
      <c r="A31" s="78"/>
      <c r="B31" s="212"/>
      <c r="C31" s="65"/>
      <c r="D31" s="223"/>
      <c r="E31" s="223"/>
      <c r="F31" s="223"/>
      <c r="G31" s="223"/>
      <c r="H31" s="223"/>
      <c r="I31" s="65"/>
      <c r="J31" s="223"/>
      <c r="K31" s="223"/>
      <c r="L31" s="223"/>
      <c r="M31" s="223"/>
      <c r="N31" s="223"/>
      <c r="O31" s="65"/>
      <c r="P31" s="223"/>
      <c r="Q31" s="223"/>
      <c r="R31" s="223"/>
      <c r="S31" s="223"/>
      <c r="T31" s="223"/>
      <c r="U31" s="65"/>
      <c r="V31" s="223"/>
      <c r="W31" s="223"/>
      <c r="X31" s="223"/>
      <c r="Y31" s="223"/>
      <c r="Z31" s="223"/>
      <c r="AA31" s="65"/>
      <c r="AB31" s="223"/>
      <c r="AC31" s="223"/>
      <c r="AD31" s="223"/>
      <c r="AE31" s="223"/>
      <c r="AF31" s="223"/>
      <c r="AG31" s="65"/>
      <c r="AH31" s="223"/>
      <c r="AI31" s="223"/>
      <c r="AJ31" s="223"/>
      <c r="AK31" s="223"/>
      <c r="AL31" s="223"/>
      <c r="AM31" s="65"/>
      <c r="AN31" s="223"/>
      <c r="AO31" s="223"/>
      <c r="AP31" s="223"/>
      <c r="AQ31" s="223"/>
      <c r="AR31" s="223"/>
      <c r="AS31" s="65"/>
      <c r="AT31" s="223"/>
      <c r="AU31" s="223"/>
      <c r="AV31" s="223"/>
      <c r="AW31" s="223"/>
      <c r="AX31" s="223"/>
      <c r="AY31" s="68"/>
      <c r="AZ31" s="68"/>
      <c r="BA31" s="68"/>
      <c r="BB31" s="78"/>
      <c r="BC31" s="78"/>
      <c r="BD31" s="78"/>
      <c r="BE31" s="78"/>
      <c r="BF31" s="78"/>
    </row>
    <row r="32" spans="1:58" s="50" customFormat="1" ht="19.5" x14ac:dyDescent="0.3">
      <c r="A32" s="77"/>
      <c r="B32" s="213"/>
      <c r="C32" s="66"/>
      <c r="D32" s="70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78"/>
    </row>
    <row r="33" spans="2:2" x14ac:dyDescent="0.25">
      <c r="B33" s="214"/>
    </row>
    <row r="34" spans="2:2" x14ac:dyDescent="0.25">
      <c r="B34" s="214"/>
    </row>
  </sheetData>
  <dataValidations count="3">
    <dataValidation type="list" allowBlank="1" showInputMessage="1" showErrorMessage="1" sqref="C11:BA11">
      <formula1>$B$6:$B$8</formula1>
    </dataValidation>
    <dataValidation type="list" allowBlank="1" showInputMessage="1" showErrorMessage="1" sqref="C10:BA10">
      <formula1>$B$13:$B$14</formula1>
    </dataValidation>
    <dataValidation type="list" allowBlank="1" showInputMessage="1" showErrorMessage="1" sqref="C12:BA12">
      <formula1>$B$3:$B$5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" t="s">
        <v>13</v>
      </c>
      <c r="B11" s="39"/>
      <c r="C11" s="39"/>
      <c r="D11" s="251">
        <f>+'NO TOCAR'!D9</f>
        <v>0</v>
      </c>
      <c r="E11" s="251"/>
      <c r="F11" s="251"/>
      <c r="G11" s="7" t="s">
        <v>79</v>
      </c>
      <c r="H11" s="39"/>
      <c r="I11" s="76">
        <f>+'NO TOCAR'!D5</f>
        <v>1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" t="s">
        <v>102</v>
      </c>
      <c r="B12" s="39"/>
      <c r="C12" s="39"/>
      <c r="D12" s="252">
        <f>+'NO TOCAR'!D10</f>
        <v>0</v>
      </c>
      <c r="E12" s="252"/>
      <c r="F12" s="252"/>
      <c r="G12" s="7" t="s">
        <v>42</v>
      </c>
      <c r="H12" s="39"/>
      <c r="I12" s="46">
        <f>+'NO TOCAR'!D6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" t="s">
        <v>28</v>
      </c>
      <c r="B13" s="39"/>
      <c r="C13" s="39"/>
      <c r="D13" s="252">
        <f>+'NO TOCAR'!D11</f>
        <v>0</v>
      </c>
      <c r="E13" s="252"/>
      <c r="F13" s="252"/>
      <c r="G13" s="7" t="s">
        <v>14</v>
      </c>
      <c r="H13" s="39"/>
      <c r="I13" s="46">
        <f>+'NO TOCAR'!D7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" t="s">
        <v>78</v>
      </c>
      <c r="B14" s="39"/>
      <c r="C14" s="39"/>
      <c r="D14" s="252" t="str">
        <f>+IF('NO TOCAR'!D12=0,"Blanca o Hispánica",IF('NO TOCAR'!D12=1.1,"Afroamericana","Asiática"))</f>
        <v>Blanca o Hispánica</v>
      </c>
      <c r="E14" s="252"/>
      <c r="F14" s="252"/>
      <c r="G14" s="7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" t="s">
        <v>18</v>
      </c>
      <c r="B18" s="7"/>
      <c r="C18" s="75"/>
      <c r="D18" s="7"/>
      <c r="E18" s="47">
        <f>+'NO TOCAR'!D14</f>
        <v>0</v>
      </c>
      <c r="F18" s="7" t="s">
        <v>36</v>
      </c>
      <c r="G18" s="7"/>
      <c r="H18" s="7"/>
      <c r="I18" s="47">
        <f>+'NO TOCAR'!D22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" t="s">
        <v>19</v>
      </c>
      <c r="B19" s="7"/>
      <c r="C19" s="75"/>
      <c r="D19" s="7"/>
      <c r="E19" s="47">
        <f>+'NO TOCAR'!D15</f>
        <v>0</v>
      </c>
      <c r="F19" s="7" t="s">
        <v>37</v>
      </c>
      <c r="G19" s="7"/>
      <c r="H19" s="7"/>
      <c r="I19" s="47">
        <f>+'NO TOCAR'!D23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" t="s">
        <v>20</v>
      </c>
      <c r="B20" s="7"/>
      <c r="C20" s="75"/>
      <c r="D20" s="7"/>
      <c r="E20" s="47">
        <f>+'NO TOCAR'!D16</f>
        <v>0</v>
      </c>
      <c r="F20" s="75" t="s">
        <v>211</v>
      </c>
      <c r="G20" s="75"/>
      <c r="H20" s="75"/>
      <c r="I20" s="236">
        <f>+'NO TOCAR'!D24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" t="s">
        <v>21</v>
      </c>
      <c r="B21" s="7"/>
      <c r="C21" s="75"/>
      <c r="D21" s="7"/>
      <c r="E21" s="47">
        <f>+'NO TOCAR'!D17</f>
        <v>0</v>
      </c>
      <c r="F21" s="7" t="s">
        <v>38</v>
      </c>
      <c r="G21" s="7"/>
      <c r="H21" s="7"/>
      <c r="I21" s="47">
        <f>+'NO TOCAR'!D25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" t="s">
        <v>29</v>
      </c>
      <c r="B22" s="7"/>
      <c r="C22" s="75"/>
      <c r="D22" s="7"/>
      <c r="E22" s="47">
        <f>+'NO TOCAR'!D18</f>
        <v>0</v>
      </c>
      <c r="F22" s="7" t="s">
        <v>39</v>
      </c>
      <c r="G22" s="7"/>
      <c r="H22" s="7"/>
      <c r="I22" s="47">
        <f>+'NO TOCAR'!D26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" t="s">
        <v>22</v>
      </c>
      <c r="B23" s="7"/>
      <c r="C23" s="75"/>
      <c r="D23" s="7"/>
      <c r="E23" s="47">
        <f>+'NO TOCAR'!D19</f>
        <v>0</v>
      </c>
      <c r="F23" s="7" t="s">
        <v>40</v>
      </c>
      <c r="G23" s="7"/>
      <c r="H23" s="7"/>
      <c r="I23" s="47">
        <f>+'NO TOCAR'!D27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" t="s">
        <v>23</v>
      </c>
      <c r="B24" s="7"/>
      <c r="C24" s="75"/>
      <c r="D24" s="7"/>
      <c r="E24" s="47">
        <f>+'NO TOCAR'!D20</f>
        <v>0</v>
      </c>
      <c r="F24" s="7" t="s">
        <v>41</v>
      </c>
      <c r="G24" s="7"/>
      <c r="H24" s="7"/>
      <c r="I24" s="47">
        <f>+'NO TOCAR'!D28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" t="s">
        <v>24</v>
      </c>
      <c r="B25" s="7"/>
      <c r="C25" s="75"/>
      <c r="D25" s="7"/>
      <c r="E25" s="47">
        <f>+'NO TOCAR'!D21</f>
        <v>0</v>
      </c>
      <c r="F25" s="7" t="s">
        <v>67</v>
      </c>
      <c r="G25" s="7"/>
      <c r="H25" s="7"/>
      <c r="I25" s="47">
        <f>+'NO TOCAR'!D29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" t="s">
        <v>68</v>
      </c>
      <c r="G26" s="7"/>
      <c r="H26" s="7"/>
      <c r="I26" s="47">
        <f>+'NO TOCAR'!D30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  <c r="BD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  <c r="BD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L46" si="0">+IF($D$12="Femenino",Q30,T30)</f>
        <v>#REF!</v>
      </c>
      <c r="M30" s="103" t="e">
        <f t="shared" ref="M30:M46" si="1">+IF($D$12="Femenino",R30,U30)</f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"/>
      <c r="H31" s="7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1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"/>
      <c r="C32" s="75"/>
      <c r="D32" s="7"/>
      <c r="F32" s="7"/>
      <c r="G32" s="7"/>
      <c r="H32" s="7"/>
      <c r="I32" s="4"/>
      <c r="J32" s="234"/>
      <c r="K32" s="102" t="s">
        <v>2</v>
      </c>
      <c r="L32" s="103" t="e">
        <f t="shared" si="0"/>
        <v>#REF!</v>
      </c>
      <c r="M32" s="103" t="e">
        <f t="shared" si="1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"/>
      <c r="E33" s="40" t="e">
        <f>+I33*100/E19</f>
        <v>#DIV/0!</v>
      </c>
      <c r="F33" s="20" t="s">
        <v>75</v>
      </c>
      <c r="G33" s="7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1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"/>
      <c r="C34" s="75"/>
      <c r="D34" s="7"/>
      <c r="E34" s="30" t="e">
        <f>+CONCATENATE(FIXED(L35,1)," ± ",FIXED(M35/2,1))</f>
        <v>#REF!</v>
      </c>
      <c r="F34" s="75" t="s">
        <v>224</v>
      </c>
      <c r="G34" s="7"/>
      <c r="H34" s="7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1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"/>
      <c r="E35" s="11"/>
      <c r="F35" s="7"/>
      <c r="G35" s="7"/>
      <c r="H35" s="7"/>
      <c r="I35" s="4"/>
      <c r="J35" s="234"/>
      <c r="K35" s="102" t="s">
        <v>52</v>
      </c>
      <c r="L35" s="103" t="e">
        <f t="shared" si="0"/>
        <v>#REF!</v>
      </c>
      <c r="M35" s="103" t="e">
        <f t="shared" si="1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"/>
      <c r="E36" s="40" t="e">
        <f>+I36*100/E19</f>
        <v>#DIV/0!</v>
      </c>
      <c r="F36" s="20" t="s">
        <v>76</v>
      </c>
      <c r="G36" s="7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1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1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1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1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1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1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1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1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1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1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1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9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23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  <c r="BD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H59:I59"/>
    <mergeCell ref="E60:F60"/>
    <mergeCell ref="H60:I60"/>
    <mergeCell ref="Q23:Q26"/>
    <mergeCell ref="A98:I99"/>
    <mergeCell ref="A79:I80"/>
    <mergeCell ref="A82:I83"/>
    <mergeCell ref="A87:I87"/>
    <mergeCell ref="A88:I88"/>
    <mergeCell ref="A89:I89"/>
    <mergeCell ref="A91:I92"/>
    <mergeCell ref="A85:I85"/>
    <mergeCell ref="A94:I96"/>
    <mergeCell ref="A26:E26"/>
    <mergeCell ref="A64:B64"/>
    <mergeCell ref="E64:F64"/>
    <mergeCell ref="A65:B65"/>
    <mergeCell ref="E65:F65"/>
    <mergeCell ref="E73:F73"/>
    <mergeCell ref="H73:I73"/>
    <mergeCell ref="H69:I69"/>
    <mergeCell ref="A72:B72"/>
    <mergeCell ref="E72:F72"/>
    <mergeCell ref="A67:I67"/>
    <mergeCell ref="H65:I65"/>
    <mergeCell ref="A73:B73"/>
    <mergeCell ref="Y23:Y26"/>
    <mergeCell ref="H72:I72"/>
    <mergeCell ref="E69:F69"/>
    <mergeCell ref="A16:I16"/>
    <mergeCell ref="A57:B57"/>
    <mergeCell ref="H57:I57"/>
    <mergeCell ref="E58:F58"/>
    <mergeCell ref="A58:B58"/>
    <mergeCell ref="H58:I58"/>
    <mergeCell ref="E57:F57"/>
    <mergeCell ref="A51:I51"/>
    <mergeCell ref="A59:B59"/>
    <mergeCell ref="E59:F59"/>
    <mergeCell ref="A60:B60"/>
    <mergeCell ref="A69:B69"/>
    <mergeCell ref="H64:I64"/>
    <mergeCell ref="A62:B62"/>
    <mergeCell ref="E62:F62"/>
    <mergeCell ref="H62:I62"/>
    <mergeCell ref="A63:B63"/>
    <mergeCell ref="E63:F63"/>
    <mergeCell ref="H63:I63"/>
    <mergeCell ref="A6:I7"/>
    <mergeCell ref="A76:I76"/>
    <mergeCell ref="A2:I2"/>
    <mergeCell ref="A28:I28"/>
    <mergeCell ref="A55:I55"/>
    <mergeCell ref="A74:B74"/>
    <mergeCell ref="E74:F74"/>
    <mergeCell ref="H74:I74"/>
    <mergeCell ref="A70:B70"/>
    <mergeCell ref="E70:F70"/>
    <mergeCell ref="H70:I70"/>
    <mergeCell ref="A71:B71"/>
    <mergeCell ref="E71:F71"/>
    <mergeCell ref="H71:I71"/>
    <mergeCell ref="A8:I8"/>
    <mergeCell ref="A9:I9"/>
    <mergeCell ref="D11:F11"/>
    <mergeCell ref="D12:F12"/>
    <mergeCell ref="D13:F13"/>
    <mergeCell ref="AT23:AT26"/>
    <mergeCell ref="AE23:AE26"/>
    <mergeCell ref="AH23:AH26"/>
    <mergeCell ref="AK23:AK26"/>
    <mergeCell ref="AN23:AN26"/>
    <mergeCell ref="AQ23:AQ26"/>
    <mergeCell ref="AB23:AB26"/>
    <mergeCell ref="Q17:U21"/>
    <mergeCell ref="L23:L26"/>
    <mergeCell ref="K23:K26"/>
    <mergeCell ref="Y17:AH21"/>
    <mergeCell ref="T23:T26"/>
    <mergeCell ref="D14:F14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TOCAR'!E9</f>
        <v>0</v>
      </c>
      <c r="E11" s="251"/>
      <c r="F11" s="251"/>
      <c r="G11" s="75" t="s">
        <v>79</v>
      </c>
      <c r="H11" s="39"/>
      <c r="I11" s="76">
        <f>+'NO TOCAR'!E5</f>
        <v>2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TOCAR'!E10</f>
        <v>0</v>
      </c>
      <c r="E12" s="252"/>
      <c r="F12" s="252"/>
      <c r="G12" s="75" t="s">
        <v>42</v>
      </c>
      <c r="H12" s="39"/>
      <c r="I12" s="46">
        <f>+'NO TOCAR'!E6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TOCAR'!E11</f>
        <v>0</v>
      </c>
      <c r="E13" s="252"/>
      <c r="F13" s="252"/>
      <c r="G13" s="75" t="s">
        <v>14</v>
      </c>
      <c r="H13" s="39"/>
      <c r="I13" s="46">
        <f>+'NO TOCAR'!E7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TOCAR'!E12=0,"Blanca o Hispánica",IF('NO TOCAR'!E12=1.1,"Afroamericana","Asiática"))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TOCAR'!E14</f>
        <v>0</v>
      </c>
      <c r="F18" s="75" t="s">
        <v>36</v>
      </c>
      <c r="G18" s="75"/>
      <c r="H18" s="75"/>
      <c r="I18" s="47">
        <f>+'NO TOCAR'!E22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TOCAR'!E15</f>
        <v>0</v>
      </c>
      <c r="F19" s="75" t="s">
        <v>37</v>
      </c>
      <c r="G19" s="75"/>
      <c r="H19" s="75"/>
      <c r="I19" s="47">
        <f>+'NO TOCAR'!E23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TOCAR'!E16</f>
        <v>0</v>
      </c>
      <c r="F20" s="75" t="s">
        <v>211</v>
      </c>
      <c r="G20" s="75"/>
      <c r="H20" s="75"/>
      <c r="I20" s="47">
        <f>+'NO TOCAR'!E24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TOCAR'!E17</f>
        <v>0</v>
      </c>
      <c r="F21" s="75" t="s">
        <v>38</v>
      </c>
      <c r="G21" s="75"/>
      <c r="H21" s="75"/>
      <c r="I21" s="47">
        <f>+'NO TOCAR'!E25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TOCAR'!E18</f>
        <v>0</v>
      </c>
      <c r="F22" s="75" t="s">
        <v>39</v>
      </c>
      <c r="G22" s="75"/>
      <c r="H22" s="75"/>
      <c r="I22" s="47">
        <f>+'NO TOCAR'!E26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TOCAR'!E19</f>
        <v>0</v>
      </c>
      <c r="F23" s="75" t="s">
        <v>40</v>
      </c>
      <c r="G23" s="75"/>
      <c r="H23" s="75"/>
      <c r="I23" s="47">
        <f>+'NO TOCAR'!E27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TOCAR'!E20</f>
        <v>0</v>
      </c>
      <c r="F24" s="75" t="s">
        <v>41</v>
      </c>
      <c r="G24" s="75"/>
      <c r="H24" s="75"/>
      <c r="I24" s="47">
        <f>+'NO TOCAR'!E28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TOCAR'!E21</f>
        <v>0</v>
      </c>
      <c r="F25" s="75" t="s">
        <v>67</v>
      </c>
      <c r="G25" s="75"/>
      <c r="H25" s="75"/>
      <c r="I25" s="47">
        <f>+'NO TOCAR'!E29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TOCAR'!E30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9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23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TOCAR'!F9</f>
        <v>0</v>
      </c>
      <c r="E11" s="251"/>
      <c r="F11" s="251"/>
      <c r="G11" s="75" t="s">
        <v>79</v>
      </c>
      <c r="H11" s="39"/>
      <c r="I11" s="76">
        <f>+'NO TOCAR'!F5</f>
        <v>3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TOCAR'!F10</f>
        <v>0</v>
      </c>
      <c r="E12" s="252"/>
      <c r="F12" s="252"/>
      <c r="G12" s="75" t="s">
        <v>42</v>
      </c>
      <c r="H12" s="39"/>
      <c r="I12" s="46">
        <f>+'NO TOCAR'!F6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TOCAR'!F11</f>
        <v>0</v>
      </c>
      <c r="E13" s="252"/>
      <c r="F13" s="252"/>
      <c r="G13" s="75" t="s">
        <v>14</v>
      </c>
      <c r="H13" s="39"/>
      <c r="I13" s="46">
        <f>+'NO TOCAR'!F7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TOCAR'!F12=0,"Blanca o Hispánica",IF('NO TOCAR'!F12=1.1,"Afroamericana","Asiática"))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TOCAR'!F14</f>
        <v>0</v>
      </c>
      <c r="F18" s="75" t="s">
        <v>36</v>
      </c>
      <c r="G18" s="75"/>
      <c r="H18" s="75"/>
      <c r="I18" s="47">
        <f>+'NO TOCAR'!F22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TOCAR'!F15</f>
        <v>0</v>
      </c>
      <c r="F19" s="75" t="s">
        <v>37</v>
      </c>
      <c r="G19" s="75"/>
      <c r="H19" s="75"/>
      <c r="I19" s="47">
        <f>+'NO TOCAR'!F23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TOCAR'!F16</f>
        <v>0</v>
      </c>
      <c r="F20" s="75" t="s">
        <v>211</v>
      </c>
      <c r="G20" s="75"/>
      <c r="H20" s="75"/>
      <c r="I20" s="47">
        <f>+'NO TOCAR'!F24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TOCAR'!F17</f>
        <v>0</v>
      </c>
      <c r="F21" s="75" t="s">
        <v>38</v>
      </c>
      <c r="G21" s="75"/>
      <c r="H21" s="75"/>
      <c r="I21" s="47">
        <f>+'NO TOCAR'!F25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TOCAR'!F18</f>
        <v>0</v>
      </c>
      <c r="F22" s="75" t="s">
        <v>39</v>
      </c>
      <c r="G22" s="75"/>
      <c r="H22" s="75"/>
      <c r="I22" s="47">
        <f>+'NO TOCAR'!F26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TOCAR'!F19</f>
        <v>0</v>
      </c>
      <c r="F23" s="75" t="s">
        <v>40</v>
      </c>
      <c r="G23" s="75"/>
      <c r="H23" s="75"/>
      <c r="I23" s="47">
        <f>+'NO TOCAR'!F27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TOCAR'!F20</f>
        <v>0</v>
      </c>
      <c r="F24" s="75" t="s">
        <v>41</v>
      </c>
      <c r="G24" s="75"/>
      <c r="H24" s="75"/>
      <c r="I24" s="47">
        <f>+'NO TOCAR'!F28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TOCAR'!F21</f>
        <v>0</v>
      </c>
      <c r="F25" s="75" t="s">
        <v>67</v>
      </c>
      <c r="G25" s="75"/>
      <c r="H25" s="75"/>
      <c r="I25" s="47">
        <f>+'NO TOCAR'!F29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TOCAR'!F30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9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23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TOCAR'!G9</f>
        <v>0</v>
      </c>
      <c r="E11" s="251"/>
      <c r="F11" s="251"/>
      <c r="G11" s="75" t="s">
        <v>79</v>
      </c>
      <c r="H11" s="39"/>
      <c r="I11" s="76">
        <f>+'NO TOCAR'!G5</f>
        <v>4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TOCAR'!G10</f>
        <v>0</v>
      </c>
      <c r="E12" s="252"/>
      <c r="F12" s="252"/>
      <c r="G12" s="75" t="s">
        <v>42</v>
      </c>
      <c r="H12" s="39"/>
      <c r="I12" s="46">
        <f>+'NO TOCAR'!G6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TOCAR'!G11</f>
        <v>0</v>
      </c>
      <c r="E13" s="252"/>
      <c r="F13" s="252"/>
      <c r="G13" s="75" t="s">
        <v>14</v>
      </c>
      <c r="H13" s="39"/>
      <c r="I13" s="46">
        <f>+'NO TOCAR'!G7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TOCAR'!G12=0,"Blanca o Hispánica",IF('NO TOCAR'!G12=1.1,"Afroamericana","Asiática"))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TOCAR'!G14</f>
        <v>0</v>
      </c>
      <c r="F18" s="75" t="s">
        <v>36</v>
      </c>
      <c r="G18" s="75"/>
      <c r="H18" s="75"/>
      <c r="I18" s="47">
        <f>+'NO TOCAR'!G22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TOCAR'!G15</f>
        <v>0</v>
      </c>
      <c r="F19" s="75" t="s">
        <v>37</v>
      </c>
      <c r="G19" s="75"/>
      <c r="H19" s="75"/>
      <c r="I19" s="47">
        <f>+'NO TOCAR'!G23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TOCAR'!G16</f>
        <v>0</v>
      </c>
      <c r="F20" s="75" t="s">
        <v>211</v>
      </c>
      <c r="G20" s="75"/>
      <c r="H20" s="75"/>
      <c r="I20" s="47">
        <f>+'NO TOCAR'!G24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TOCAR'!G17</f>
        <v>0</v>
      </c>
      <c r="F21" s="75" t="s">
        <v>38</v>
      </c>
      <c r="G21" s="75"/>
      <c r="H21" s="75"/>
      <c r="I21" s="47">
        <f>+'NO TOCAR'!G25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TOCAR'!G18</f>
        <v>0</v>
      </c>
      <c r="F22" s="75" t="s">
        <v>39</v>
      </c>
      <c r="G22" s="75"/>
      <c r="H22" s="75"/>
      <c r="I22" s="47">
        <f>+'NO TOCAR'!G26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TOCAR'!G19</f>
        <v>0</v>
      </c>
      <c r="F23" s="75" t="s">
        <v>40</v>
      </c>
      <c r="G23" s="75"/>
      <c r="H23" s="75"/>
      <c r="I23" s="47">
        <f>+'NO TOCAR'!G27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TOCAR'!G20</f>
        <v>0</v>
      </c>
      <c r="F24" s="75" t="s">
        <v>41</v>
      </c>
      <c r="G24" s="75"/>
      <c r="H24" s="75"/>
      <c r="I24" s="47">
        <f>+'NO TOCAR'!G28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TOCAR'!G21</f>
        <v>0</v>
      </c>
      <c r="F25" s="75" t="s">
        <v>67</v>
      </c>
      <c r="G25" s="75"/>
      <c r="H25" s="75"/>
      <c r="I25" s="47">
        <f>+'NO TOCAR'!G29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TOCAR'!G30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9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23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TOCAR'!H9</f>
        <v>0</v>
      </c>
      <c r="E11" s="251"/>
      <c r="F11" s="251"/>
      <c r="G11" s="75" t="s">
        <v>79</v>
      </c>
      <c r="H11" s="39"/>
      <c r="I11" s="76">
        <f>+'NO TOCAR'!H5</f>
        <v>5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TOCAR'!H10</f>
        <v>0</v>
      </c>
      <c r="E12" s="252"/>
      <c r="F12" s="252"/>
      <c r="G12" s="75" t="s">
        <v>42</v>
      </c>
      <c r="H12" s="39"/>
      <c r="I12" s="46">
        <f>+'NO TOCAR'!H6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TOCAR'!H11</f>
        <v>0</v>
      </c>
      <c r="E13" s="252"/>
      <c r="F13" s="252"/>
      <c r="G13" s="75" t="s">
        <v>14</v>
      </c>
      <c r="H13" s="39"/>
      <c r="I13" s="46">
        <f>+'NO TOCAR'!H7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TOCAR'!H12=0,"Blanca o Hispánica",IF('NO TOCAR'!H12=1.1,"Afroamericana","Asiática"))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TOCAR'!H14</f>
        <v>0</v>
      </c>
      <c r="F18" s="75" t="s">
        <v>36</v>
      </c>
      <c r="G18" s="75"/>
      <c r="H18" s="75"/>
      <c r="I18" s="47">
        <f>+'NO TOCAR'!H22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TOCAR'!H15</f>
        <v>0</v>
      </c>
      <c r="F19" s="75" t="s">
        <v>37</v>
      </c>
      <c r="G19" s="75"/>
      <c r="H19" s="75"/>
      <c r="I19" s="47">
        <f>+'NO TOCAR'!H23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TOCAR'!H16</f>
        <v>0</v>
      </c>
      <c r="F20" s="75" t="s">
        <v>211</v>
      </c>
      <c r="G20" s="75"/>
      <c r="H20" s="75"/>
      <c r="I20" s="47">
        <f>+'NO TOCAR'!H24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TOCAR'!H17</f>
        <v>0</v>
      </c>
      <c r="F21" s="75" t="s">
        <v>38</v>
      </c>
      <c r="G21" s="75"/>
      <c r="H21" s="75"/>
      <c r="I21" s="47">
        <f>+'NO TOCAR'!H25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TOCAR'!H18</f>
        <v>0</v>
      </c>
      <c r="F22" s="75" t="s">
        <v>39</v>
      </c>
      <c r="G22" s="75"/>
      <c r="H22" s="75"/>
      <c r="I22" s="47">
        <f>+'NO TOCAR'!H26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TOCAR'!H19</f>
        <v>0</v>
      </c>
      <c r="F23" s="75" t="s">
        <v>40</v>
      </c>
      <c r="G23" s="75"/>
      <c r="H23" s="75"/>
      <c r="I23" s="47">
        <f>+'NO TOCAR'!H27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TOCAR'!H20</f>
        <v>0</v>
      </c>
      <c r="F24" s="75" t="s">
        <v>41</v>
      </c>
      <c r="G24" s="75"/>
      <c r="H24" s="75"/>
      <c r="I24" s="47">
        <f>+'NO TOCAR'!H28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TOCAR'!H21</f>
        <v>0</v>
      </c>
      <c r="F25" s="75" t="s">
        <v>67</v>
      </c>
      <c r="G25" s="75"/>
      <c r="H25" s="75"/>
      <c r="I25" s="47">
        <f>+'NO TOCAR'!H29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TOCAR'!H30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TOCAR'!I9</f>
        <v>0</v>
      </c>
      <c r="E11" s="251"/>
      <c r="F11" s="251"/>
      <c r="G11" s="75" t="s">
        <v>79</v>
      </c>
      <c r="H11" s="39"/>
      <c r="I11" s="76">
        <f>+'NO TOCAR'!I5</f>
        <v>6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TOCAR'!I10</f>
        <v>0</v>
      </c>
      <c r="E12" s="252"/>
      <c r="F12" s="252"/>
      <c r="G12" s="75" t="s">
        <v>42</v>
      </c>
      <c r="H12" s="39"/>
      <c r="I12" s="46">
        <f>+'NO TOCAR'!I6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TOCAR'!I11</f>
        <v>0</v>
      </c>
      <c r="E13" s="252"/>
      <c r="F13" s="252"/>
      <c r="G13" s="75" t="s">
        <v>14</v>
      </c>
      <c r="H13" s="39"/>
      <c r="I13" s="46">
        <f>+'NO TOCAR'!I7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TOCAR'!I12=0,"Blanca o Hispánica",IF('NO TOCAR'!I12=1.1,"Afroamericana","Asiática"))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TOCAR'!I14</f>
        <v>0</v>
      </c>
      <c r="F18" s="75" t="s">
        <v>36</v>
      </c>
      <c r="G18" s="75"/>
      <c r="H18" s="75"/>
      <c r="I18" s="47">
        <f>+'NO TOCAR'!I22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TOCAR'!I15</f>
        <v>0</v>
      </c>
      <c r="F19" s="75" t="s">
        <v>37</v>
      </c>
      <c r="G19" s="75"/>
      <c r="H19" s="75"/>
      <c r="I19" s="47">
        <f>+'NO TOCAR'!I23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TOCAR'!I16</f>
        <v>0</v>
      </c>
      <c r="F20" s="75" t="s">
        <v>211</v>
      </c>
      <c r="G20" s="75"/>
      <c r="H20" s="75"/>
      <c r="I20" s="47">
        <f>+'NO TOCAR'!I24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TOCAR'!I17</f>
        <v>0</v>
      </c>
      <c r="F21" s="75" t="s">
        <v>38</v>
      </c>
      <c r="G21" s="75"/>
      <c r="H21" s="75"/>
      <c r="I21" s="47">
        <f>+'NO TOCAR'!I25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TOCAR'!I18</f>
        <v>0</v>
      </c>
      <c r="F22" s="75" t="s">
        <v>39</v>
      </c>
      <c r="G22" s="75"/>
      <c r="H22" s="75"/>
      <c r="I22" s="47">
        <f>+'NO TOCAR'!I26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TOCAR'!I19</f>
        <v>0</v>
      </c>
      <c r="F23" s="75" t="s">
        <v>40</v>
      </c>
      <c r="G23" s="75"/>
      <c r="H23" s="75"/>
      <c r="I23" s="47">
        <f>+'NO TOCAR'!I27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TOCAR'!I20</f>
        <v>0</v>
      </c>
      <c r="F24" s="75" t="s">
        <v>41</v>
      </c>
      <c r="G24" s="75"/>
      <c r="H24" s="75"/>
      <c r="I24" s="47">
        <f>+'NO TOCAR'!I28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TOCAR'!I21</f>
        <v>0</v>
      </c>
      <c r="F25" s="75" t="s">
        <v>67</v>
      </c>
      <c r="G25" s="75"/>
      <c r="H25" s="75"/>
      <c r="I25" s="47">
        <f>+'NO TOCAR'!I29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TOCAR'!I30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TOCAR'!J9</f>
        <v>0</v>
      </c>
      <c r="E11" s="251"/>
      <c r="F11" s="251"/>
      <c r="G11" s="75" t="s">
        <v>79</v>
      </c>
      <c r="H11" s="39"/>
      <c r="I11" s="76">
        <f>+'NO TOCAR'!J5</f>
        <v>7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TOCAR'!J10</f>
        <v>0</v>
      </c>
      <c r="E12" s="252"/>
      <c r="F12" s="252"/>
      <c r="G12" s="75" t="s">
        <v>42</v>
      </c>
      <c r="H12" s="39"/>
      <c r="I12" s="46">
        <f>+'NO TOCAR'!J6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TOCAR'!J11</f>
        <v>0</v>
      </c>
      <c r="E13" s="252"/>
      <c r="F13" s="252"/>
      <c r="G13" s="75" t="s">
        <v>14</v>
      </c>
      <c r="H13" s="39"/>
      <c r="I13" s="46">
        <f>+'NO TOCAR'!J7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TOCAR'!J12=0,"Blanca o Hispánica",IF('NO TOCAR'!J12=1.1,"Afroamericana","Asiática"))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TOCAR'!J14</f>
        <v>0</v>
      </c>
      <c r="F18" s="75" t="s">
        <v>36</v>
      </c>
      <c r="G18" s="75"/>
      <c r="H18" s="75"/>
      <c r="I18" s="47">
        <f>+'NO TOCAR'!J22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TOCAR'!J15</f>
        <v>0</v>
      </c>
      <c r="F19" s="75" t="s">
        <v>37</v>
      </c>
      <c r="G19" s="75"/>
      <c r="H19" s="75"/>
      <c r="I19" s="47">
        <f>+'NO TOCAR'!J23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TOCAR'!J16</f>
        <v>0</v>
      </c>
      <c r="F20" s="75" t="s">
        <v>211</v>
      </c>
      <c r="G20" s="75"/>
      <c r="H20" s="75"/>
      <c r="I20" s="47">
        <f>+'NO TOCAR'!J24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TOCAR'!J17</f>
        <v>0</v>
      </c>
      <c r="F21" s="75" t="s">
        <v>38</v>
      </c>
      <c r="G21" s="75"/>
      <c r="H21" s="75"/>
      <c r="I21" s="47">
        <f>+'NO TOCAR'!J25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TOCAR'!J18</f>
        <v>0</v>
      </c>
      <c r="F22" s="75" t="s">
        <v>39</v>
      </c>
      <c r="G22" s="75"/>
      <c r="H22" s="75"/>
      <c r="I22" s="47">
        <f>+'NO TOCAR'!J26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TOCAR'!J19</f>
        <v>0</v>
      </c>
      <c r="F23" s="75" t="s">
        <v>40</v>
      </c>
      <c r="G23" s="75"/>
      <c r="H23" s="75"/>
      <c r="I23" s="47">
        <f>+'NO TOCAR'!J27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TOCAR'!J20</f>
        <v>0</v>
      </c>
      <c r="F24" s="75" t="s">
        <v>41</v>
      </c>
      <c r="G24" s="75"/>
      <c r="H24" s="75"/>
      <c r="I24" s="47">
        <f>+'NO TOCAR'!J28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TOCAR'!J21</f>
        <v>0</v>
      </c>
      <c r="F25" s="75" t="s">
        <v>67</v>
      </c>
      <c r="G25" s="75"/>
      <c r="H25" s="75"/>
      <c r="I25" s="47">
        <f>+'NO TOCAR'!J29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TOCAR'!J30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TOCAR'!K9</f>
        <v>0</v>
      </c>
      <c r="E11" s="251"/>
      <c r="F11" s="251"/>
      <c r="G11" s="75" t="s">
        <v>79</v>
      </c>
      <c r="H11" s="39"/>
      <c r="I11" s="76">
        <f>+'NO TOCAR'!K5</f>
        <v>8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TOCAR'!K10</f>
        <v>0</v>
      </c>
      <c r="E12" s="252"/>
      <c r="F12" s="252"/>
      <c r="G12" s="75" t="s">
        <v>42</v>
      </c>
      <c r="H12" s="39"/>
      <c r="I12" s="46">
        <f>+'NO TOCAR'!K6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TOCAR'!K11</f>
        <v>0</v>
      </c>
      <c r="E13" s="252"/>
      <c r="F13" s="252"/>
      <c r="G13" s="75" t="s">
        <v>14</v>
      </c>
      <c r="H13" s="39"/>
      <c r="I13" s="46">
        <f>+'NO TOCAR'!K7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TOCAR'!K12=0,"Blanca o Hispánica",IF('NO TOCAR'!K12=1.1,"Afroamericana","Asiática"))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TOCAR'!K14</f>
        <v>0</v>
      </c>
      <c r="F18" s="75" t="s">
        <v>36</v>
      </c>
      <c r="G18" s="75"/>
      <c r="H18" s="75"/>
      <c r="I18" s="47">
        <f>+'NO TOCAR'!K22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TOCAR'!K15</f>
        <v>0</v>
      </c>
      <c r="F19" s="75" t="s">
        <v>37</v>
      </c>
      <c r="G19" s="75"/>
      <c r="H19" s="75"/>
      <c r="I19" s="47">
        <f>+'NO TOCAR'!K23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TOCAR'!K16</f>
        <v>0</v>
      </c>
      <c r="F20" s="75" t="s">
        <v>211</v>
      </c>
      <c r="G20" s="75"/>
      <c r="H20" s="75"/>
      <c r="I20" s="47">
        <f>+'NO TOCAR'!K24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TOCAR'!K17</f>
        <v>0</v>
      </c>
      <c r="F21" s="75" t="s">
        <v>38</v>
      </c>
      <c r="G21" s="75"/>
      <c r="H21" s="75"/>
      <c r="I21" s="47">
        <f>+'NO TOCAR'!K25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TOCAR'!K18</f>
        <v>0</v>
      </c>
      <c r="F22" s="75" t="s">
        <v>39</v>
      </c>
      <c r="G22" s="75"/>
      <c r="H22" s="75"/>
      <c r="I22" s="47">
        <f>+'NO TOCAR'!K26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TOCAR'!K19</f>
        <v>0</v>
      </c>
      <c r="F23" s="75" t="s">
        <v>40</v>
      </c>
      <c r="G23" s="75"/>
      <c r="H23" s="75"/>
      <c r="I23" s="47">
        <f>+'NO TOCAR'!K27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TOCAR'!K20</f>
        <v>0</v>
      </c>
      <c r="F24" s="75" t="s">
        <v>41</v>
      </c>
      <c r="G24" s="75"/>
      <c r="H24" s="75"/>
      <c r="I24" s="47">
        <f>+'NO TOCAR'!K28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TOCAR'!K21</f>
        <v>0</v>
      </c>
      <c r="F25" s="75" t="s">
        <v>67</v>
      </c>
      <c r="G25" s="75"/>
      <c r="H25" s="75"/>
      <c r="I25" s="47">
        <f>+'NO TOCAR'!K29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TOCAR'!K30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TOCAR'!L9</f>
        <v>0</v>
      </c>
      <c r="E11" s="251"/>
      <c r="F11" s="251"/>
      <c r="G11" s="75" t="s">
        <v>79</v>
      </c>
      <c r="H11" s="39"/>
      <c r="I11" s="76">
        <f>+'NO TOCAR'!L5</f>
        <v>9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TOCAR'!L10</f>
        <v>0</v>
      </c>
      <c r="E12" s="252"/>
      <c r="F12" s="252"/>
      <c r="G12" s="75" t="s">
        <v>42</v>
      </c>
      <c r="H12" s="39"/>
      <c r="I12" s="46">
        <f>+'NO TOCAR'!L6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TOCAR'!L11</f>
        <v>0</v>
      </c>
      <c r="E13" s="252"/>
      <c r="F13" s="252"/>
      <c r="G13" s="75" t="s">
        <v>14</v>
      </c>
      <c r="H13" s="39"/>
      <c r="I13" s="46">
        <f>+'NO TOCAR'!L7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TOCAR'!L12=0,"Blanca o Hispánica",IF('NO TOCAR'!L12=1.1,"Afroamericana","Asiática"))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TOCAR'!L14</f>
        <v>0</v>
      </c>
      <c r="F18" s="75" t="s">
        <v>36</v>
      </c>
      <c r="G18" s="75"/>
      <c r="H18" s="75"/>
      <c r="I18" s="47">
        <f>+'NO TOCAR'!L22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TOCAR'!L15</f>
        <v>0</v>
      </c>
      <c r="F19" s="75" t="s">
        <v>37</v>
      </c>
      <c r="G19" s="75"/>
      <c r="H19" s="75"/>
      <c r="I19" s="47">
        <f>+'NO TOCAR'!L23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TOCAR'!L16</f>
        <v>0</v>
      </c>
      <c r="F20" s="75" t="s">
        <v>211</v>
      </c>
      <c r="G20" s="75"/>
      <c r="H20" s="75"/>
      <c r="I20" s="47">
        <f>+'NO TOCAR'!L24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TOCAR'!L17</f>
        <v>0</v>
      </c>
      <c r="F21" s="75" t="s">
        <v>38</v>
      </c>
      <c r="G21" s="75"/>
      <c r="H21" s="75"/>
      <c r="I21" s="47">
        <f>+'NO TOCAR'!L25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TOCAR'!L18</f>
        <v>0</v>
      </c>
      <c r="F22" s="75" t="s">
        <v>39</v>
      </c>
      <c r="G22" s="75"/>
      <c r="H22" s="75"/>
      <c r="I22" s="47">
        <f>+'NO TOCAR'!L26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TOCAR'!L19</f>
        <v>0</v>
      </c>
      <c r="F23" s="75" t="s">
        <v>40</v>
      </c>
      <c r="G23" s="75"/>
      <c r="H23" s="75"/>
      <c r="I23" s="47">
        <f>+'NO TOCAR'!L27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TOCAR'!L20</f>
        <v>0</v>
      </c>
      <c r="F24" s="75" t="s">
        <v>41</v>
      </c>
      <c r="G24" s="75"/>
      <c r="H24" s="75"/>
      <c r="I24" s="47">
        <f>+'NO TOCAR'!L28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TOCAR'!L21</f>
        <v>0</v>
      </c>
      <c r="F25" s="75" t="s">
        <v>67</v>
      </c>
      <c r="G25" s="75"/>
      <c r="H25" s="75"/>
      <c r="I25" s="47">
        <f>+'NO TOCAR'!L29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TOCAR'!L30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TOCAR'!M9</f>
        <v>0</v>
      </c>
      <c r="E11" s="251"/>
      <c r="F11" s="251"/>
      <c r="G11" s="75" t="s">
        <v>79</v>
      </c>
      <c r="H11" s="39"/>
      <c r="I11" s="76">
        <f>+'NO TOCAR'!M5</f>
        <v>10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TOCAR'!M10</f>
        <v>0</v>
      </c>
      <c r="E12" s="252"/>
      <c r="F12" s="252"/>
      <c r="G12" s="75" t="s">
        <v>42</v>
      </c>
      <c r="H12" s="39"/>
      <c r="I12" s="46">
        <f>+'NO TOCAR'!M6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TOCAR'!M11</f>
        <v>0</v>
      </c>
      <c r="E13" s="252"/>
      <c r="F13" s="252"/>
      <c r="G13" s="75" t="s">
        <v>14</v>
      </c>
      <c r="H13" s="39"/>
      <c r="I13" s="46">
        <f>+'NO TOCAR'!M7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TOCAR'!M12=0,"Blanca o Hispánica",IF('NO TOCAR'!M12=1.1,"Afroamericana","Asiática"))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TOCAR'!M14</f>
        <v>0</v>
      </c>
      <c r="F18" s="75" t="s">
        <v>36</v>
      </c>
      <c r="G18" s="75"/>
      <c r="H18" s="75"/>
      <c r="I18" s="47">
        <f>+'NO TOCAR'!M22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TOCAR'!M15</f>
        <v>0</v>
      </c>
      <c r="F19" s="75" t="s">
        <v>37</v>
      </c>
      <c r="G19" s="75"/>
      <c r="H19" s="75"/>
      <c r="I19" s="47">
        <f>+'NO TOCAR'!M23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TOCAR'!M16</f>
        <v>0</v>
      </c>
      <c r="F20" s="75" t="s">
        <v>211</v>
      </c>
      <c r="G20" s="75"/>
      <c r="H20" s="75"/>
      <c r="I20" s="47">
        <f>+'NO TOCAR'!M24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TOCAR'!M17</f>
        <v>0</v>
      </c>
      <c r="F21" s="75" t="s">
        <v>38</v>
      </c>
      <c r="G21" s="75"/>
      <c r="H21" s="75"/>
      <c r="I21" s="47">
        <f>+'NO TOCAR'!M25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TOCAR'!M18</f>
        <v>0</v>
      </c>
      <c r="F22" s="75" t="s">
        <v>39</v>
      </c>
      <c r="G22" s="75"/>
      <c r="H22" s="75"/>
      <c r="I22" s="47">
        <f>+'NO TOCAR'!M26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TOCAR'!M19</f>
        <v>0</v>
      </c>
      <c r="F23" s="75" t="s">
        <v>40</v>
      </c>
      <c r="G23" s="75"/>
      <c r="H23" s="75"/>
      <c r="I23" s="47">
        <f>+'NO TOCAR'!M27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TOCAR'!M20</f>
        <v>0</v>
      </c>
      <c r="F24" s="75" t="s">
        <v>41</v>
      </c>
      <c r="G24" s="75"/>
      <c r="H24" s="75"/>
      <c r="I24" s="47">
        <f>+'NO TOCAR'!M28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TOCAR'!M21</f>
        <v>0</v>
      </c>
      <c r="F25" s="75" t="s">
        <v>67</v>
      </c>
      <c r="G25" s="75"/>
      <c r="H25" s="75"/>
      <c r="I25" s="47">
        <f>+'NO TOCAR'!M29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TOCAR'!M30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D12:F12"/>
    <mergeCell ref="A2:I2"/>
    <mergeCell ref="A6:I7"/>
    <mergeCell ref="A8:I8"/>
    <mergeCell ref="A9:I9"/>
    <mergeCell ref="D11:F11"/>
    <mergeCell ref="D13:F13"/>
    <mergeCell ref="D14:F14"/>
    <mergeCell ref="A16:I16"/>
    <mergeCell ref="Q17:U21"/>
    <mergeCell ref="Y17:AH21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8:B58"/>
    <mergeCell ref="E58:F58"/>
    <mergeCell ref="H58:I58"/>
    <mergeCell ref="A59:B59"/>
    <mergeCell ref="E59:F59"/>
    <mergeCell ref="H59:I59"/>
    <mergeCell ref="A60:B60"/>
    <mergeCell ref="E60:F60"/>
    <mergeCell ref="H60:I60"/>
    <mergeCell ref="A62:B62"/>
    <mergeCell ref="E62:F62"/>
    <mergeCell ref="H62:I62"/>
    <mergeCell ref="A63:B63"/>
    <mergeCell ref="E63:F63"/>
    <mergeCell ref="H63:I63"/>
    <mergeCell ref="A64:B64"/>
    <mergeCell ref="E64:F64"/>
    <mergeCell ref="H64:I64"/>
    <mergeCell ref="A65:B65"/>
    <mergeCell ref="E65:F65"/>
    <mergeCell ref="H65:I65"/>
    <mergeCell ref="A67:I67"/>
    <mergeCell ref="A69:B69"/>
    <mergeCell ref="E69:F69"/>
    <mergeCell ref="H69:I69"/>
    <mergeCell ref="A70:B70"/>
    <mergeCell ref="E70:F70"/>
    <mergeCell ref="H70:I70"/>
    <mergeCell ref="A71:B71"/>
    <mergeCell ref="E71:F71"/>
    <mergeCell ref="H71:I71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98:I99"/>
    <mergeCell ref="A85:I85"/>
    <mergeCell ref="A87:I87"/>
    <mergeCell ref="A88:I88"/>
    <mergeCell ref="A89:I89"/>
    <mergeCell ref="A91:I92"/>
    <mergeCell ref="A94:I96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TOCAR'!N9</f>
        <v>0</v>
      </c>
      <c r="E11" s="251"/>
      <c r="F11" s="251"/>
      <c r="G11" s="75" t="s">
        <v>79</v>
      </c>
      <c r="H11" s="39"/>
      <c r="I11" s="76">
        <f>+'NO TOCAR'!N5</f>
        <v>11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TOCAR'!N10</f>
        <v>0</v>
      </c>
      <c r="E12" s="252"/>
      <c r="F12" s="252"/>
      <c r="G12" s="75" t="s">
        <v>42</v>
      </c>
      <c r="H12" s="39"/>
      <c r="I12" s="46">
        <f>+'NO TOCAR'!N6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TOCAR'!N11</f>
        <v>0</v>
      </c>
      <c r="E13" s="252"/>
      <c r="F13" s="252"/>
      <c r="G13" s="75" t="s">
        <v>14</v>
      </c>
      <c r="H13" s="39"/>
      <c r="I13" s="46">
        <f>+'NO TOCAR'!N7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TOCAR'!N12=0,"Blanca o Hispánica",IF('NO TOCAR'!N12=1.1,"Afroamericana","Asiática"))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TOCAR'!N14</f>
        <v>0</v>
      </c>
      <c r="F18" s="75" t="s">
        <v>36</v>
      </c>
      <c r="G18" s="75"/>
      <c r="H18" s="75"/>
      <c r="I18" s="47">
        <f>+'NO TOCAR'!N22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TOCAR'!N15</f>
        <v>0</v>
      </c>
      <c r="F19" s="75" t="s">
        <v>37</v>
      </c>
      <c r="G19" s="75"/>
      <c r="H19" s="75"/>
      <c r="I19" s="47">
        <f>+'NO TOCAR'!N23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TOCAR'!N16</f>
        <v>0</v>
      </c>
      <c r="F20" s="75" t="s">
        <v>211</v>
      </c>
      <c r="G20" s="75"/>
      <c r="H20" s="75"/>
      <c r="I20" s="47">
        <f>+'NO TOCAR'!N24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TOCAR'!N17</f>
        <v>0</v>
      </c>
      <c r="F21" s="75" t="s">
        <v>38</v>
      </c>
      <c r="G21" s="75"/>
      <c r="H21" s="75"/>
      <c r="I21" s="47">
        <f>+'NO TOCAR'!N25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TOCAR'!N18</f>
        <v>0</v>
      </c>
      <c r="F22" s="75" t="s">
        <v>39</v>
      </c>
      <c r="G22" s="75"/>
      <c r="H22" s="75"/>
      <c r="I22" s="47">
        <f>+'NO TOCAR'!N26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TOCAR'!N19</f>
        <v>0</v>
      </c>
      <c r="F23" s="75" t="s">
        <v>40</v>
      </c>
      <c r="G23" s="75"/>
      <c r="H23" s="75"/>
      <c r="I23" s="47">
        <f>+'NO TOCAR'!N27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TOCAR'!N20</f>
        <v>0</v>
      </c>
      <c r="F24" s="75" t="s">
        <v>41</v>
      </c>
      <c r="G24" s="75"/>
      <c r="H24" s="75"/>
      <c r="I24" s="47">
        <f>+'NO TOCAR'!N28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TOCAR'!N21</f>
        <v>0</v>
      </c>
      <c r="F25" s="75" t="s">
        <v>67</v>
      </c>
      <c r="G25" s="75"/>
      <c r="H25" s="75"/>
      <c r="I25" s="47">
        <f>+'NO TOCAR'!N29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TOCAR'!N30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>
      <selection activeCell="F25" sqref="F25"/>
    </sheetView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TOCAR'!O9</f>
        <v>0</v>
      </c>
      <c r="E11" s="251"/>
      <c r="F11" s="251"/>
      <c r="G11" s="75" t="s">
        <v>79</v>
      </c>
      <c r="H11" s="39"/>
      <c r="I11" s="76">
        <f>+'NO TOCAR'!O5</f>
        <v>12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TOCAR'!O10</f>
        <v>0</v>
      </c>
      <c r="E12" s="252"/>
      <c r="F12" s="252"/>
      <c r="G12" s="75" t="s">
        <v>42</v>
      </c>
      <c r="H12" s="39"/>
      <c r="I12" s="46">
        <f>+'NO TOCAR'!O6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TOCAR'!O11</f>
        <v>0</v>
      </c>
      <c r="E13" s="252"/>
      <c r="F13" s="252"/>
      <c r="G13" s="75" t="s">
        <v>14</v>
      </c>
      <c r="H13" s="39"/>
      <c r="I13" s="46">
        <f>+'NO TOCAR'!O7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TOCAR'!O12=0,"Blanca o Hispánica",IF('NO TOCAR'!O12=1.1,"Afroamericana","Asiática"))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TOCAR'!O14</f>
        <v>0</v>
      </c>
      <c r="F18" s="75" t="s">
        <v>36</v>
      </c>
      <c r="G18" s="75"/>
      <c r="H18" s="75"/>
      <c r="I18" s="47">
        <f>+'NO TOCAR'!O22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TOCAR'!O15</f>
        <v>0</v>
      </c>
      <c r="F19" s="75" t="s">
        <v>37</v>
      </c>
      <c r="G19" s="75"/>
      <c r="H19" s="75"/>
      <c r="I19" s="47">
        <f>+'NO TOCAR'!O23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TOCAR'!O16</f>
        <v>0</v>
      </c>
      <c r="F20" s="75" t="s">
        <v>211</v>
      </c>
      <c r="G20" s="75"/>
      <c r="H20" s="75"/>
      <c r="I20" s="47">
        <f>+'NO TOCAR'!O24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TOCAR'!O17</f>
        <v>0</v>
      </c>
      <c r="F21" s="75" t="s">
        <v>38</v>
      </c>
      <c r="G21" s="75"/>
      <c r="H21" s="75"/>
      <c r="I21" s="47">
        <f>+'NO TOCAR'!O25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TOCAR'!O18</f>
        <v>0</v>
      </c>
      <c r="F22" s="75" t="s">
        <v>39</v>
      </c>
      <c r="G22" s="75"/>
      <c r="H22" s="75"/>
      <c r="I22" s="47">
        <f>+'NO TOCAR'!O26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TOCAR'!O19</f>
        <v>0</v>
      </c>
      <c r="F23" s="75" t="s">
        <v>40</v>
      </c>
      <c r="G23" s="75"/>
      <c r="H23" s="75"/>
      <c r="I23" s="47">
        <f>+'NO TOCAR'!O27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TOCAR'!O20</f>
        <v>0</v>
      </c>
      <c r="F24" s="75" t="s">
        <v>41</v>
      </c>
      <c r="G24" s="75"/>
      <c r="H24" s="75"/>
      <c r="I24" s="47">
        <f>+'NO TOCAR'!O28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TOCAR'!O21</f>
        <v>0</v>
      </c>
      <c r="F25" s="75" t="s">
        <v>67</v>
      </c>
      <c r="G25" s="75"/>
      <c r="H25" s="75"/>
      <c r="I25" s="47">
        <f>+'NO TOCAR'!O29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TOCAR'!O30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TOCAR'!P9</f>
        <v>0</v>
      </c>
      <c r="E11" s="251"/>
      <c r="F11" s="251"/>
      <c r="G11" s="75" t="s">
        <v>79</v>
      </c>
      <c r="H11" s="39"/>
      <c r="I11" s="76">
        <f>+'NO TOCAR'!P5</f>
        <v>13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TOCAR'!P10</f>
        <v>0</v>
      </c>
      <c r="E12" s="252"/>
      <c r="F12" s="252"/>
      <c r="G12" s="75" t="s">
        <v>42</v>
      </c>
      <c r="H12" s="39"/>
      <c r="I12" s="46">
        <f>+'NO TOCAR'!P6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TOCAR'!P11</f>
        <v>0</v>
      </c>
      <c r="E13" s="252"/>
      <c r="F13" s="252"/>
      <c r="G13" s="75" t="s">
        <v>14</v>
      </c>
      <c r="H13" s="39"/>
      <c r="I13" s="46">
        <f>+'NO TOCAR'!P7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TOCAR'!P12=0,"Blanca o Hispánica",IF('NO TOCAR'!P12=1.1,"Afroamericana","Asiática"))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TOCAR'!P14</f>
        <v>0</v>
      </c>
      <c r="F18" s="75" t="s">
        <v>36</v>
      </c>
      <c r="G18" s="75"/>
      <c r="H18" s="75"/>
      <c r="I18" s="47">
        <f>+'NO TOCAR'!P22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TOCAR'!P15</f>
        <v>0</v>
      </c>
      <c r="F19" s="75" t="s">
        <v>37</v>
      </c>
      <c r="G19" s="75"/>
      <c r="H19" s="75"/>
      <c r="I19" s="47">
        <f>+'NO TOCAR'!P23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TOCAR'!P16</f>
        <v>0</v>
      </c>
      <c r="F20" s="75" t="s">
        <v>211</v>
      </c>
      <c r="G20" s="75"/>
      <c r="H20" s="75"/>
      <c r="I20" s="47">
        <f>+'NO TOCAR'!P24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TOCAR'!P17</f>
        <v>0</v>
      </c>
      <c r="F21" s="75" t="s">
        <v>38</v>
      </c>
      <c r="G21" s="75"/>
      <c r="H21" s="75"/>
      <c r="I21" s="47">
        <f>+'NO TOCAR'!P25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TOCAR'!P18</f>
        <v>0</v>
      </c>
      <c r="F22" s="75" t="s">
        <v>39</v>
      </c>
      <c r="G22" s="75"/>
      <c r="H22" s="75"/>
      <c r="I22" s="47">
        <f>+'NO TOCAR'!P26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TOCAR'!P19</f>
        <v>0</v>
      </c>
      <c r="F23" s="75" t="s">
        <v>40</v>
      </c>
      <c r="G23" s="75"/>
      <c r="H23" s="75"/>
      <c r="I23" s="47">
        <f>+'NO TOCAR'!P27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TOCAR'!P20</f>
        <v>0</v>
      </c>
      <c r="F24" s="75" t="s">
        <v>41</v>
      </c>
      <c r="G24" s="75"/>
      <c r="H24" s="75"/>
      <c r="I24" s="47">
        <f>+'NO TOCAR'!P28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TOCAR'!P21</f>
        <v>0</v>
      </c>
      <c r="F25" s="75" t="s">
        <v>67</v>
      </c>
      <c r="G25" s="75"/>
      <c r="H25" s="75"/>
      <c r="I25" s="47">
        <f>+'NO TOCAR'!P29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TOCAR'!P30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TOCAR'!Q9</f>
        <v>0</v>
      </c>
      <c r="E11" s="251"/>
      <c r="F11" s="251"/>
      <c r="G11" s="75" t="s">
        <v>79</v>
      </c>
      <c r="H11" s="39"/>
      <c r="I11" s="76">
        <f>+'NO TOCAR'!Q5</f>
        <v>14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TOCAR'!Q10</f>
        <v>0</v>
      </c>
      <c r="E12" s="252"/>
      <c r="F12" s="252"/>
      <c r="G12" s="75" t="s">
        <v>42</v>
      </c>
      <c r="H12" s="39"/>
      <c r="I12" s="46">
        <f>+'NO TOCAR'!Q6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TOCAR'!Q11</f>
        <v>0</v>
      </c>
      <c r="E13" s="252"/>
      <c r="F13" s="252"/>
      <c r="G13" s="75" t="s">
        <v>14</v>
      </c>
      <c r="H13" s="39"/>
      <c r="I13" s="46">
        <f>+'NO TOCAR'!Q7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TOCAR'!Q12=0,"Blanca o Hispánica",IF('NO TOCAR'!Q12=1.1,"Afroamericana","Asiática"))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TOCAR'!Q14</f>
        <v>0</v>
      </c>
      <c r="F18" s="75" t="s">
        <v>36</v>
      </c>
      <c r="G18" s="75"/>
      <c r="H18" s="75"/>
      <c r="I18" s="47">
        <f>+'NO TOCAR'!Q22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TOCAR'!Q15</f>
        <v>0</v>
      </c>
      <c r="F19" s="75" t="s">
        <v>37</v>
      </c>
      <c r="G19" s="75"/>
      <c r="H19" s="75"/>
      <c r="I19" s="47">
        <f>+'NO TOCAR'!Q23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TOCAR'!Q16</f>
        <v>0</v>
      </c>
      <c r="F20" s="75" t="s">
        <v>211</v>
      </c>
      <c r="G20" s="75"/>
      <c r="H20" s="75"/>
      <c r="I20" s="47">
        <f>+'NO TOCAR'!Q24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TOCAR'!Q17</f>
        <v>0</v>
      </c>
      <c r="F21" s="75" t="s">
        <v>38</v>
      </c>
      <c r="G21" s="75"/>
      <c r="H21" s="75"/>
      <c r="I21" s="47">
        <f>+'NO TOCAR'!Q25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TOCAR'!Q18</f>
        <v>0</v>
      </c>
      <c r="F22" s="75" t="s">
        <v>39</v>
      </c>
      <c r="G22" s="75"/>
      <c r="H22" s="75"/>
      <c r="I22" s="47">
        <f>+'NO TOCAR'!Q26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TOCAR'!Q19</f>
        <v>0</v>
      </c>
      <c r="F23" s="75" t="s">
        <v>40</v>
      </c>
      <c r="G23" s="75"/>
      <c r="H23" s="75"/>
      <c r="I23" s="47">
        <f>+'NO TOCAR'!Q27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TOCAR'!Q20</f>
        <v>0</v>
      </c>
      <c r="F24" s="75" t="s">
        <v>41</v>
      </c>
      <c r="G24" s="75"/>
      <c r="H24" s="75"/>
      <c r="I24" s="47">
        <f>+'NO TOCAR'!Q28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TOCAR'!Q21</f>
        <v>0</v>
      </c>
      <c r="F25" s="75" t="s">
        <v>67</v>
      </c>
      <c r="G25" s="75"/>
      <c r="H25" s="75"/>
      <c r="I25" s="47">
        <f>+'NO TOCAR'!Q29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TOCAR'!Q30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TOCAR'!R9</f>
        <v>0</v>
      </c>
      <c r="E11" s="251"/>
      <c r="F11" s="251"/>
      <c r="G11" s="75" t="s">
        <v>79</v>
      </c>
      <c r="H11" s="39"/>
      <c r="I11" s="76">
        <f>+'NO TOCAR'!R5</f>
        <v>15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TOCAR'!R10</f>
        <v>0</v>
      </c>
      <c r="E12" s="252"/>
      <c r="F12" s="252"/>
      <c r="G12" s="75" t="s">
        <v>42</v>
      </c>
      <c r="H12" s="39"/>
      <c r="I12" s="46">
        <f>+'NO TOCAR'!R6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TOCAR'!R11</f>
        <v>0</v>
      </c>
      <c r="E13" s="252"/>
      <c r="F13" s="252"/>
      <c r="G13" s="75" t="s">
        <v>14</v>
      </c>
      <c r="H13" s="39"/>
      <c r="I13" s="46">
        <f>+'NO TOCAR'!R7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TOCAR'!R12=0,"Blanca o Hispánica",IF('NO TOCAR'!R12=1.1,"Afroamericana","Asiática"))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TOCAR'!R14</f>
        <v>0</v>
      </c>
      <c r="F18" s="75" t="s">
        <v>36</v>
      </c>
      <c r="G18" s="75"/>
      <c r="H18" s="75"/>
      <c r="I18" s="47">
        <f>+'NO TOCAR'!R22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TOCAR'!R15</f>
        <v>0</v>
      </c>
      <c r="F19" s="75" t="s">
        <v>37</v>
      </c>
      <c r="G19" s="75"/>
      <c r="H19" s="75"/>
      <c r="I19" s="47">
        <f>+'NO TOCAR'!R23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TOCAR'!R16</f>
        <v>0</v>
      </c>
      <c r="F20" s="75" t="s">
        <v>211</v>
      </c>
      <c r="G20" s="75"/>
      <c r="H20" s="75"/>
      <c r="I20" s="47">
        <f>+'NO TOCAR'!R24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TOCAR'!R17</f>
        <v>0</v>
      </c>
      <c r="F21" s="75" t="s">
        <v>38</v>
      </c>
      <c r="G21" s="75"/>
      <c r="H21" s="75"/>
      <c r="I21" s="47">
        <f>+'NO TOCAR'!R25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TOCAR'!R18</f>
        <v>0</v>
      </c>
      <c r="F22" s="75" t="s">
        <v>39</v>
      </c>
      <c r="G22" s="75"/>
      <c r="H22" s="75"/>
      <c r="I22" s="47">
        <f>+'NO TOCAR'!R26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TOCAR'!R19</f>
        <v>0</v>
      </c>
      <c r="F23" s="75" t="s">
        <v>40</v>
      </c>
      <c r="G23" s="75"/>
      <c r="H23" s="75"/>
      <c r="I23" s="47">
        <f>+'NO TOCAR'!R27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TOCAR'!R20</f>
        <v>0</v>
      </c>
      <c r="F24" s="75" t="s">
        <v>41</v>
      </c>
      <c r="G24" s="75"/>
      <c r="H24" s="75"/>
      <c r="I24" s="47">
        <f>+'NO TOCAR'!R28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TOCAR'!R21</f>
        <v>0</v>
      </c>
      <c r="F25" s="75" t="s">
        <v>67</v>
      </c>
      <c r="G25" s="75"/>
      <c r="H25" s="75"/>
      <c r="I25" s="47">
        <f>+'NO TOCAR'!R29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TOCAR'!R30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TOCAR'!S9</f>
        <v>0</v>
      </c>
      <c r="E11" s="251"/>
      <c r="F11" s="251"/>
      <c r="G11" s="75" t="s">
        <v>79</v>
      </c>
      <c r="H11" s="39"/>
      <c r="I11" s="76">
        <f>+'NO TOCAR'!S5</f>
        <v>16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TOCAR'!S10</f>
        <v>0</v>
      </c>
      <c r="E12" s="252"/>
      <c r="F12" s="252"/>
      <c r="G12" s="75" t="s">
        <v>42</v>
      </c>
      <c r="H12" s="39"/>
      <c r="I12" s="46">
        <f>+'NO TOCAR'!S6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TOCAR'!S11</f>
        <v>0</v>
      </c>
      <c r="E13" s="252"/>
      <c r="F13" s="252"/>
      <c r="G13" s="75" t="s">
        <v>14</v>
      </c>
      <c r="H13" s="39"/>
      <c r="I13" s="46">
        <f>+'NO TOCAR'!S7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TOCAR'!S12=0,"Blanca o Hispánica",IF('NO TOCAR'!S12=1.1,"Afroamericana","Asiática"))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TOCAR'!S14</f>
        <v>0</v>
      </c>
      <c r="F18" s="75" t="s">
        <v>36</v>
      </c>
      <c r="G18" s="75"/>
      <c r="H18" s="75"/>
      <c r="I18" s="47">
        <f>+'NO TOCAR'!S22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TOCAR'!S15</f>
        <v>0</v>
      </c>
      <c r="F19" s="75" t="s">
        <v>37</v>
      </c>
      <c r="G19" s="75"/>
      <c r="H19" s="75"/>
      <c r="I19" s="47">
        <f>+'NO TOCAR'!S23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TOCAR'!S16</f>
        <v>0</v>
      </c>
      <c r="F20" s="75" t="s">
        <v>211</v>
      </c>
      <c r="G20" s="75"/>
      <c r="H20" s="75"/>
      <c r="I20" s="47">
        <f>+'NO TOCAR'!S24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TOCAR'!S17</f>
        <v>0</v>
      </c>
      <c r="F21" s="75" t="s">
        <v>38</v>
      </c>
      <c r="G21" s="75"/>
      <c r="H21" s="75"/>
      <c r="I21" s="47">
        <f>+'NO TOCAR'!S25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TOCAR'!S18</f>
        <v>0</v>
      </c>
      <c r="F22" s="75" t="s">
        <v>39</v>
      </c>
      <c r="G22" s="75"/>
      <c r="H22" s="75"/>
      <c r="I22" s="47">
        <f>+'NO TOCAR'!S26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TOCAR'!S19</f>
        <v>0</v>
      </c>
      <c r="F23" s="75" t="s">
        <v>40</v>
      </c>
      <c r="G23" s="75"/>
      <c r="H23" s="75"/>
      <c r="I23" s="47">
        <f>+'NO TOCAR'!S27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TOCAR'!S20</f>
        <v>0</v>
      </c>
      <c r="F24" s="75" t="s">
        <v>41</v>
      </c>
      <c r="G24" s="75"/>
      <c r="H24" s="75"/>
      <c r="I24" s="47">
        <f>+'NO TOCAR'!S28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TOCAR'!S21</f>
        <v>0</v>
      </c>
      <c r="F25" s="75" t="s">
        <v>67</v>
      </c>
      <c r="G25" s="75"/>
      <c r="H25" s="75"/>
      <c r="I25" s="47">
        <f>+'NO TOCAR'!S29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TOCAR'!S30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TOCAR'!T9</f>
        <v>0</v>
      </c>
      <c r="E11" s="251"/>
      <c r="F11" s="251"/>
      <c r="G11" s="75" t="s">
        <v>79</v>
      </c>
      <c r="H11" s="39"/>
      <c r="I11" s="76">
        <f>+'NO TOCAR'!T5</f>
        <v>17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TOCAR'!T10</f>
        <v>0</v>
      </c>
      <c r="E12" s="252"/>
      <c r="F12" s="252"/>
      <c r="G12" s="75" t="s">
        <v>42</v>
      </c>
      <c r="H12" s="39"/>
      <c r="I12" s="46">
        <f>+'NO TOCAR'!T6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TOCAR'!T11</f>
        <v>0</v>
      </c>
      <c r="E13" s="252"/>
      <c r="F13" s="252"/>
      <c r="G13" s="75" t="s">
        <v>14</v>
      </c>
      <c r="H13" s="39"/>
      <c r="I13" s="46">
        <f>+'NO TOCAR'!T7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TOCAR'!T12=0,"Blanca o Hispánica",IF('NO TOCAR'!T12=1.1,"Afroamericana","Asiática"))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TOCAR'!T14</f>
        <v>0</v>
      </c>
      <c r="F18" s="75" t="s">
        <v>36</v>
      </c>
      <c r="G18" s="75"/>
      <c r="H18" s="75"/>
      <c r="I18" s="47">
        <f>+'NO TOCAR'!T22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TOCAR'!T15</f>
        <v>0</v>
      </c>
      <c r="F19" s="75" t="s">
        <v>37</v>
      </c>
      <c r="G19" s="75"/>
      <c r="H19" s="75"/>
      <c r="I19" s="47">
        <f>+'NO TOCAR'!T23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TOCAR'!T16</f>
        <v>0</v>
      </c>
      <c r="F20" s="75" t="s">
        <v>211</v>
      </c>
      <c r="G20" s="75"/>
      <c r="H20" s="75"/>
      <c r="I20" s="47">
        <f>+'NO TOCAR'!T24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TOCAR'!T17</f>
        <v>0</v>
      </c>
      <c r="F21" s="75" t="s">
        <v>38</v>
      </c>
      <c r="G21" s="75"/>
      <c r="H21" s="75"/>
      <c r="I21" s="47">
        <f>+'NO TOCAR'!T25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TOCAR'!T18</f>
        <v>0</v>
      </c>
      <c r="F22" s="75" t="s">
        <v>39</v>
      </c>
      <c r="G22" s="75"/>
      <c r="H22" s="75"/>
      <c r="I22" s="47">
        <f>+'NO TOCAR'!T26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TOCAR'!T19</f>
        <v>0</v>
      </c>
      <c r="F23" s="75" t="s">
        <v>40</v>
      </c>
      <c r="G23" s="75"/>
      <c r="H23" s="75"/>
      <c r="I23" s="47">
        <f>+'NO TOCAR'!T27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TOCAR'!T20</f>
        <v>0</v>
      </c>
      <c r="F24" s="75" t="s">
        <v>41</v>
      </c>
      <c r="G24" s="75"/>
      <c r="H24" s="75"/>
      <c r="I24" s="47">
        <f>+'NO TOCAR'!T28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TOCAR'!T21</f>
        <v>0</v>
      </c>
      <c r="F25" s="75" t="s">
        <v>67</v>
      </c>
      <c r="G25" s="75"/>
      <c r="H25" s="75"/>
      <c r="I25" s="47">
        <f>+'NO TOCAR'!T29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TOCAR'!T30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TOCAR'!U9</f>
        <v>0</v>
      </c>
      <c r="E11" s="251"/>
      <c r="F11" s="251"/>
      <c r="G11" s="75" t="s">
        <v>79</v>
      </c>
      <c r="H11" s="39"/>
      <c r="I11" s="76">
        <f>+'NO TOCAR'!U5</f>
        <v>18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TOCAR'!U10</f>
        <v>0</v>
      </c>
      <c r="E12" s="252"/>
      <c r="F12" s="252"/>
      <c r="G12" s="75" t="s">
        <v>42</v>
      </c>
      <c r="H12" s="39"/>
      <c r="I12" s="46">
        <f>+'NO TOCAR'!U6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TOCAR'!U11</f>
        <v>0</v>
      </c>
      <c r="E13" s="252"/>
      <c r="F13" s="252"/>
      <c r="G13" s="75" t="s">
        <v>14</v>
      </c>
      <c r="H13" s="39"/>
      <c r="I13" s="46">
        <f>+'NO TOCAR'!U7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TOCAR'!U12=0,"Blanca o Hispánica",IF('NO TOCAR'!U12=1.1,"Afroamericana","Asiática"))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TOCAR'!U14</f>
        <v>0</v>
      </c>
      <c r="F18" s="75" t="s">
        <v>36</v>
      </c>
      <c r="G18" s="75"/>
      <c r="H18" s="75"/>
      <c r="I18" s="47">
        <f>+'NO TOCAR'!U22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TOCAR'!U15</f>
        <v>0</v>
      </c>
      <c r="F19" s="75" t="s">
        <v>37</v>
      </c>
      <c r="G19" s="75"/>
      <c r="H19" s="75"/>
      <c r="I19" s="47">
        <f>+'NO TOCAR'!U23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TOCAR'!U16</f>
        <v>0</v>
      </c>
      <c r="F20" s="75" t="s">
        <v>211</v>
      </c>
      <c r="G20" s="75"/>
      <c r="H20" s="75"/>
      <c r="I20" s="47">
        <f>+'NO TOCAR'!U24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TOCAR'!U17</f>
        <v>0</v>
      </c>
      <c r="F21" s="75" t="s">
        <v>38</v>
      </c>
      <c r="G21" s="75"/>
      <c r="H21" s="75"/>
      <c r="I21" s="47">
        <f>+'NO TOCAR'!U25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TOCAR'!U18</f>
        <v>0</v>
      </c>
      <c r="F22" s="75" t="s">
        <v>39</v>
      </c>
      <c r="G22" s="75"/>
      <c r="H22" s="75"/>
      <c r="I22" s="47">
        <f>+'NO TOCAR'!U26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TOCAR'!U19</f>
        <v>0</v>
      </c>
      <c r="F23" s="75" t="s">
        <v>40</v>
      </c>
      <c r="G23" s="75"/>
      <c r="H23" s="75"/>
      <c r="I23" s="47">
        <f>+'NO TOCAR'!U27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TOCAR'!U20</f>
        <v>0</v>
      </c>
      <c r="F24" s="75" t="s">
        <v>41</v>
      </c>
      <c r="G24" s="75"/>
      <c r="H24" s="75"/>
      <c r="I24" s="47">
        <f>+'NO TOCAR'!U28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TOCAR'!U21</f>
        <v>0</v>
      </c>
      <c r="F25" s="75" t="s">
        <v>67</v>
      </c>
      <c r="G25" s="75"/>
      <c r="H25" s="75"/>
      <c r="I25" s="47">
        <f>+'NO TOCAR'!U29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TOCAR'!U30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TOCAR'!V9</f>
        <v>0</v>
      </c>
      <c r="E11" s="251"/>
      <c r="F11" s="251"/>
      <c r="G11" s="75" t="s">
        <v>79</v>
      </c>
      <c r="H11" s="39"/>
      <c r="I11" s="76">
        <f>+'NO TOCAR'!V5</f>
        <v>19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TOCAR'!V10</f>
        <v>0</v>
      </c>
      <c r="E12" s="252"/>
      <c r="F12" s="252"/>
      <c r="G12" s="75" t="s">
        <v>42</v>
      </c>
      <c r="H12" s="39"/>
      <c r="I12" s="46">
        <f>+'NO TOCAR'!V6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TOCAR'!V11</f>
        <v>0</v>
      </c>
      <c r="E13" s="252"/>
      <c r="F13" s="252"/>
      <c r="G13" s="75" t="s">
        <v>14</v>
      </c>
      <c r="H13" s="39"/>
      <c r="I13" s="46">
        <f>+'NO TOCAR'!V7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TOCAR'!V12=0,"Blanca o Hispánica",IF('NO TOCAR'!V12=1.1,"Afroamericana","Asiática"))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TOCAR'!V14</f>
        <v>0</v>
      </c>
      <c r="F18" s="75" t="s">
        <v>36</v>
      </c>
      <c r="G18" s="75"/>
      <c r="H18" s="75"/>
      <c r="I18" s="47">
        <f>+'NO TOCAR'!V22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TOCAR'!V15</f>
        <v>0</v>
      </c>
      <c r="F19" s="75" t="s">
        <v>37</v>
      </c>
      <c r="G19" s="75"/>
      <c r="H19" s="75"/>
      <c r="I19" s="47">
        <f>+'NO TOCAR'!V23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TOCAR'!V16</f>
        <v>0</v>
      </c>
      <c r="F20" s="75" t="s">
        <v>211</v>
      </c>
      <c r="G20" s="75"/>
      <c r="H20" s="75"/>
      <c r="I20" s="47">
        <f>+'NO TOCAR'!V24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TOCAR'!V17</f>
        <v>0</v>
      </c>
      <c r="F21" s="75" t="s">
        <v>38</v>
      </c>
      <c r="G21" s="75"/>
      <c r="H21" s="75"/>
      <c r="I21" s="47">
        <f>+'NO TOCAR'!V25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TOCAR'!V18</f>
        <v>0</v>
      </c>
      <c r="F22" s="75" t="s">
        <v>39</v>
      </c>
      <c r="G22" s="75"/>
      <c r="H22" s="75"/>
      <c r="I22" s="47">
        <f>+'NO TOCAR'!V26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TOCAR'!V19</f>
        <v>0</v>
      </c>
      <c r="F23" s="75" t="s">
        <v>40</v>
      </c>
      <c r="G23" s="75"/>
      <c r="H23" s="75"/>
      <c r="I23" s="47">
        <f>+'NO TOCAR'!V27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TOCAR'!V20</f>
        <v>0</v>
      </c>
      <c r="F24" s="75" t="s">
        <v>41</v>
      </c>
      <c r="G24" s="75"/>
      <c r="H24" s="75"/>
      <c r="I24" s="47">
        <f>+'NO TOCAR'!V28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TOCAR'!V21</f>
        <v>0</v>
      </c>
      <c r="F25" s="75" t="s">
        <v>67</v>
      </c>
      <c r="G25" s="75"/>
      <c r="H25" s="75"/>
      <c r="I25" s="47">
        <f>+'NO TOCAR'!V29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TOCAR'!V30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TOCAR'!W9</f>
        <v>0</v>
      </c>
      <c r="E11" s="251"/>
      <c r="F11" s="251"/>
      <c r="G11" s="75" t="s">
        <v>79</v>
      </c>
      <c r="H11" s="39"/>
      <c r="I11" s="76">
        <f>+'NO TOCAR'!W5</f>
        <v>20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TOCAR'!W10</f>
        <v>0</v>
      </c>
      <c r="E12" s="252"/>
      <c r="F12" s="252"/>
      <c r="G12" s="75" t="s">
        <v>42</v>
      </c>
      <c r="H12" s="39"/>
      <c r="I12" s="46">
        <f>+'NO TOCAR'!W6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TOCAR'!W11</f>
        <v>0</v>
      </c>
      <c r="E13" s="252"/>
      <c r="F13" s="252"/>
      <c r="G13" s="75" t="s">
        <v>14</v>
      </c>
      <c r="H13" s="39"/>
      <c r="I13" s="46">
        <f>+'NO TOCAR'!W7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TOCAR'!W12=0,"Blanca o Hispánica",IF('NO TOCAR'!W12=1.1,"Afroamericana","Asiática"))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TOCAR'!W14</f>
        <v>0</v>
      </c>
      <c r="F18" s="75" t="s">
        <v>36</v>
      </c>
      <c r="G18" s="75"/>
      <c r="H18" s="75"/>
      <c r="I18" s="47">
        <f>+'NO TOCAR'!W22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TOCAR'!W15</f>
        <v>0</v>
      </c>
      <c r="F19" s="75" t="s">
        <v>37</v>
      </c>
      <c r="G19" s="75"/>
      <c r="H19" s="75"/>
      <c r="I19" s="47">
        <f>+'NO TOCAR'!W23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TOCAR'!W16</f>
        <v>0</v>
      </c>
      <c r="F20" s="75" t="s">
        <v>211</v>
      </c>
      <c r="G20" s="75"/>
      <c r="H20" s="75"/>
      <c r="I20" s="47">
        <f>+'NO TOCAR'!W24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TOCAR'!W17</f>
        <v>0</v>
      </c>
      <c r="F21" s="75" t="s">
        <v>38</v>
      </c>
      <c r="G21" s="75"/>
      <c r="H21" s="75"/>
      <c r="I21" s="47">
        <f>+'NO TOCAR'!W25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TOCAR'!W18</f>
        <v>0</v>
      </c>
      <c r="F22" s="75" t="s">
        <v>39</v>
      </c>
      <c r="G22" s="75"/>
      <c r="H22" s="75"/>
      <c r="I22" s="47">
        <f>+'NO TOCAR'!W26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TOCAR'!W19</f>
        <v>0</v>
      </c>
      <c r="F23" s="75" t="s">
        <v>40</v>
      </c>
      <c r="G23" s="75"/>
      <c r="H23" s="75"/>
      <c r="I23" s="47">
        <f>+'NO TOCAR'!W27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TOCAR'!W20</f>
        <v>0</v>
      </c>
      <c r="F24" s="75" t="s">
        <v>41</v>
      </c>
      <c r="G24" s="75"/>
      <c r="H24" s="75"/>
      <c r="I24" s="47">
        <f>+'NO TOCAR'!W28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TOCAR'!W21</f>
        <v>0</v>
      </c>
      <c r="F25" s="75" t="s">
        <v>67</v>
      </c>
      <c r="G25" s="75"/>
      <c r="H25" s="75"/>
      <c r="I25" s="47">
        <f>+'NO TOCAR'!W29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TOCAR'!W30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TOCAR'!X9</f>
        <v>0</v>
      </c>
      <c r="E11" s="251"/>
      <c r="F11" s="251"/>
      <c r="G11" s="75" t="s">
        <v>79</v>
      </c>
      <c r="H11" s="39"/>
      <c r="I11" s="76">
        <f>+'NO TOCAR'!X5</f>
        <v>21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TOCAR'!X10</f>
        <v>0</v>
      </c>
      <c r="E12" s="252"/>
      <c r="F12" s="252"/>
      <c r="G12" s="75" t="s">
        <v>42</v>
      </c>
      <c r="H12" s="39"/>
      <c r="I12" s="46">
        <f>+'NO TOCAR'!X6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TOCAR'!X11</f>
        <v>0</v>
      </c>
      <c r="E13" s="252"/>
      <c r="F13" s="252"/>
      <c r="G13" s="75" t="s">
        <v>14</v>
      </c>
      <c r="H13" s="39"/>
      <c r="I13" s="46">
        <f>+'NO TOCAR'!X7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TOCAR'!X12=0,"Blanca o Hispánica",IF('NO TOCAR'!X12=1.1,"Afroamericana","Asiática"))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TOCAR'!X14</f>
        <v>0</v>
      </c>
      <c r="F18" s="75" t="s">
        <v>36</v>
      </c>
      <c r="G18" s="75"/>
      <c r="H18" s="75"/>
      <c r="I18" s="47">
        <f>+'NO TOCAR'!X22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TOCAR'!X15</f>
        <v>0</v>
      </c>
      <c r="F19" s="75" t="s">
        <v>37</v>
      </c>
      <c r="G19" s="75"/>
      <c r="H19" s="75"/>
      <c r="I19" s="47">
        <f>+'NO TOCAR'!X23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TOCAR'!X16</f>
        <v>0</v>
      </c>
      <c r="F20" s="75" t="s">
        <v>211</v>
      </c>
      <c r="G20" s="75"/>
      <c r="H20" s="75"/>
      <c r="I20" s="47">
        <f>+'NO TOCAR'!X24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TOCAR'!X17</f>
        <v>0</v>
      </c>
      <c r="F21" s="75" t="s">
        <v>38</v>
      </c>
      <c r="G21" s="75"/>
      <c r="H21" s="75"/>
      <c r="I21" s="47">
        <f>+'NO TOCAR'!X25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TOCAR'!X18</f>
        <v>0</v>
      </c>
      <c r="F22" s="75" t="s">
        <v>39</v>
      </c>
      <c r="G22" s="75"/>
      <c r="H22" s="75"/>
      <c r="I22" s="47">
        <f>+'NO TOCAR'!X26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TOCAR'!X19</f>
        <v>0</v>
      </c>
      <c r="F23" s="75" t="s">
        <v>40</v>
      </c>
      <c r="G23" s="75"/>
      <c r="H23" s="75"/>
      <c r="I23" s="47">
        <f>+'NO TOCAR'!X27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TOCAR'!X20</f>
        <v>0</v>
      </c>
      <c r="F24" s="75" t="s">
        <v>41</v>
      </c>
      <c r="G24" s="75"/>
      <c r="H24" s="75"/>
      <c r="I24" s="47">
        <f>+'NO TOCAR'!X28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TOCAR'!X21</f>
        <v>0</v>
      </c>
      <c r="F25" s="75" t="s">
        <v>67</v>
      </c>
      <c r="G25" s="75"/>
      <c r="H25" s="75"/>
      <c r="I25" s="47">
        <f>+'NO TOCAR'!X29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TOCAR'!X30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TOCAR'!Y9</f>
        <v>0</v>
      </c>
      <c r="E11" s="251"/>
      <c r="F11" s="251"/>
      <c r="G11" s="75" t="s">
        <v>79</v>
      </c>
      <c r="H11" s="39"/>
      <c r="I11" s="76">
        <f>+'NO TOCAR'!Y5</f>
        <v>22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TOCAR'!Y10</f>
        <v>0</v>
      </c>
      <c r="E12" s="252"/>
      <c r="F12" s="252"/>
      <c r="G12" s="75" t="s">
        <v>42</v>
      </c>
      <c r="H12" s="39"/>
      <c r="I12" s="46">
        <f>+'NO TOCAR'!Y6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TOCAR'!Y11</f>
        <v>0</v>
      </c>
      <c r="E13" s="252"/>
      <c r="F13" s="252"/>
      <c r="G13" s="75" t="s">
        <v>14</v>
      </c>
      <c r="H13" s="39"/>
      <c r="I13" s="46">
        <f>+'NO TOCAR'!Y7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TOCAR'!Y12=0,"Blanca o Hispánica",IF('NO TOCAR'!Y12=1.1,"Afroamericana","Asiática"))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TOCAR'!Y14</f>
        <v>0</v>
      </c>
      <c r="F18" s="75" t="s">
        <v>36</v>
      </c>
      <c r="G18" s="75"/>
      <c r="H18" s="75"/>
      <c r="I18" s="47">
        <f>+'NO TOCAR'!Y22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TOCAR'!Y15</f>
        <v>0</v>
      </c>
      <c r="F19" s="75" t="s">
        <v>37</v>
      </c>
      <c r="G19" s="75"/>
      <c r="H19" s="75"/>
      <c r="I19" s="47">
        <f>+'NO TOCAR'!Y23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TOCAR'!Y16</f>
        <v>0</v>
      </c>
      <c r="F20" s="75" t="s">
        <v>211</v>
      </c>
      <c r="G20" s="75"/>
      <c r="H20" s="75"/>
      <c r="I20" s="47">
        <f>+'NO TOCAR'!Y24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TOCAR'!Y17</f>
        <v>0</v>
      </c>
      <c r="F21" s="75" t="s">
        <v>38</v>
      </c>
      <c r="G21" s="75"/>
      <c r="H21" s="75"/>
      <c r="I21" s="47">
        <f>+'NO TOCAR'!Y25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TOCAR'!Y18</f>
        <v>0</v>
      </c>
      <c r="F22" s="75" t="s">
        <v>39</v>
      </c>
      <c r="G22" s="75"/>
      <c r="H22" s="75"/>
      <c r="I22" s="47">
        <f>+'NO TOCAR'!Y26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TOCAR'!Y19</f>
        <v>0</v>
      </c>
      <c r="F23" s="75" t="s">
        <v>40</v>
      </c>
      <c r="G23" s="75"/>
      <c r="H23" s="75"/>
      <c r="I23" s="47">
        <f>+'NO TOCAR'!Y27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TOCAR'!Y20</f>
        <v>0</v>
      </c>
      <c r="F24" s="75" t="s">
        <v>41</v>
      </c>
      <c r="G24" s="75"/>
      <c r="H24" s="75"/>
      <c r="I24" s="47">
        <f>+'NO TOCAR'!Y28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TOCAR'!Y21</f>
        <v>0</v>
      </c>
      <c r="F25" s="75" t="s">
        <v>67</v>
      </c>
      <c r="G25" s="75"/>
      <c r="H25" s="75"/>
      <c r="I25" s="47">
        <f>+'NO TOCAR'!Y29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TOCAR'!Y30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TOCAR'!Z9</f>
        <v>0</v>
      </c>
      <c r="E11" s="251"/>
      <c r="F11" s="251"/>
      <c r="G11" s="75" t="s">
        <v>79</v>
      </c>
      <c r="H11" s="39"/>
      <c r="I11" s="76">
        <f>+'NO TOCAR'!Z5</f>
        <v>23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TOCAR'!Z10</f>
        <v>0</v>
      </c>
      <c r="E12" s="252"/>
      <c r="F12" s="252"/>
      <c r="G12" s="75" t="s">
        <v>42</v>
      </c>
      <c r="H12" s="39"/>
      <c r="I12" s="46">
        <f>+'NO TOCAR'!Z6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TOCAR'!Z11</f>
        <v>0</v>
      </c>
      <c r="E13" s="252"/>
      <c r="F13" s="252"/>
      <c r="G13" s="75" t="s">
        <v>14</v>
      </c>
      <c r="H13" s="39"/>
      <c r="I13" s="46">
        <f>+'NO TOCAR'!Z7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TOCAR'!Z12=0,"Blanca o Hispánica",IF('NO TOCAR'!Z12=1.1,"Afroamericana","Asiática"))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TOCAR'!Z14</f>
        <v>0</v>
      </c>
      <c r="F18" s="75" t="s">
        <v>36</v>
      </c>
      <c r="G18" s="75"/>
      <c r="H18" s="75"/>
      <c r="I18" s="47">
        <f>+'NO TOCAR'!Z22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TOCAR'!Z15</f>
        <v>0</v>
      </c>
      <c r="F19" s="75" t="s">
        <v>37</v>
      </c>
      <c r="G19" s="75"/>
      <c r="H19" s="75"/>
      <c r="I19" s="47">
        <f>+'NO TOCAR'!Z23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TOCAR'!Z16</f>
        <v>0</v>
      </c>
      <c r="F20" s="75" t="s">
        <v>211</v>
      </c>
      <c r="G20" s="75"/>
      <c r="H20" s="75"/>
      <c r="I20" s="47">
        <f>+'NO TOCAR'!Z24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TOCAR'!Z17</f>
        <v>0</v>
      </c>
      <c r="F21" s="75" t="s">
        <v>38</v>
      </c>
      <c r="G21" s="75"/>
      <c r="H21" s="75"/>
      <c r="I21" s="47">
        <f>+'NO TOCAR'!Z25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TOCAR'!Z18</f>
        <v>0</v>
      </c>
      <c r="F22" s="75" t="s">
        <v>39</v>
      </c>
      <c r="G22" s="75"/>
      <c r="H22" s="75"/>
      <c r="I22" s="47">
        <f>+'NO TOCAR'!Z26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TOCAR'!Z19</f>
        <v>0</v>
      </c>
      <c r="F23" s="75" t="s">
        <v>40</v>
      </c>
      <c r="G23" s="75"/>
      <c r="H23" s="75"/>
      <c r="I23" s="47">
        <f>+'NO TOCAR'!Z27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TOCAR'!Z20</f>
        <v>0</v>
      </c>
      <c r="F24" s="75" t="s">
        <v>41</v>
      </c>
      <c r="G24" s="75"/>
      <c r="H24" s="75"/>
      <c r="I24" s="47">
        <f>+'NO TOCAR'!Z28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TOCAR'!Z21</f>
        <v>0</v>
      </c>
      <c r="F25" s="75" t="s">
        <v>67</v>
      </c>
      <c r="G25" s="75"/>
      <c r="H25" s="75"/>
      <c r="I25" s="47">
        <f>+'NO TOCAR'!Z29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TOCAR'!Z30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TOCAR'!AA9</f>
        <v>0</v>
      </c>
      <c r="E11" s="251"/>
      <c r="F11" s="251"/>
      <c r="G11" s="75" t="s">
        <v>79</v>
      </c>
      <c r="H11" s="39"/>
      <c r="I11" s="76">
        <f>+'NO TOCAR'!AA5</f>
        <v>24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TOCAR'!AA10</f>
        <v>0</v>
      </c>
      <c r="E12" s="252"/>
      <c r="F12" s="252"/>
      <c r="G12" s="75" t="s">
        <v>42</v>
      </c>
      <c r="H12" s="39"/>
      <c r="I12" s="46">
        <f>+'NO TOCAR'!AA6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TOCAR'!AA11</f>
        <v>0</v>
      </c>
      <c r="E13" s="252"/>
      <c r="F13" s="252"/>
      <c r="G13" s="75" t="s">
        <v>14</v>
      </c>
      <c r="H13" s="39"/>
      <c r="I13" s="46">
        <f>+'NO TOCAR'!AA7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TOCAR'!AA12=0,"Blanca o Hispánica",IF('NO TOCAR'!AA12=1.1,"Afroamericana","Asiática"))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TOCAR'!AA14</f>
        <v>0</v>
      </c>
      <c r="F18" s="75" t="s">
        <v>36</v>
      </c>
      <c r="G18" s="75"/>
      <c r="H18" s="75"/>
      <c r="I18" s="47">
        <f>+'NO TOCAR'!AA22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TOCAR'!AA15</f>
        <v>0</v>
      </c>
      <c r="F19" s="75" t="s">
        <v>37</v>
      </c>
      <c r="G19" s="75"/>
      <c r="H19" s="75"/>
      <c r="I19" s="47">
        <f>+'NO TOCAR'!AA23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TOCAR'!AA16</f>
        <v>0</v>
      </c>
      <c r="F20" s="75" t="s">
        <v>211</v>
      </c>
      <c r="G20" s="75"/>
      <c r="H20" s="75"/>
      <c r="I20" s="47">
        <f>+'NO TOCAR'!AA24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TOCAR'!AA17</f>
        <v>0</v>
      </c>
      <c r="F21" s="75" t="s">
        <v>38</v>
      </c>
      <c r="G21" s="75"/>
      <c r="H21" s="75"/>
      <c r="I21" s="47">
        <f>+'NO TOCAR'!AA25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TOCAR'!AA18</f>
        <v>0</v>
      </c>
      <c r="F22" s="75" t="s">
        <v>39</v>
      </c>
      <c r="G22" s="75"/>
      <c r="H22" s="75"/>
      <c r="I22" s="47">
        <f>+'NO TOCAR'!AA26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TOCAR'!AA19</f>
        <v>0</v>
      </c>
      <c r="F23" s="75" t="s">
        <v>40</v>
      </c>
      <c r="G23" s="75"/>
      <c r="H23" s="75"/>
      <c r="I23" s="47">
        <f>+'NO TOCAR'!AA27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TOCAR'!AA20</f>
        <v>0</v>
      </c>
      <c r="F24" s="75" t="s">
        <v>41</v>
      </c>
      <c r="G24" s="75"/>
      <c r="H24" s="75"/>
      <c r="I24" s="47">
        <f>+'NO TOCAR'!AA28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TOCAR'!AA21</f>
        <v>0</v>
      </c>
      <c r="F25" s="75" t="s">
        <v>67</v>
      </c>
      <c r="G25" s="75"/>
      <c r="H25" s="75"/>
      <c r="I25" s="47">
        <f>+'NO TOCAR'!AA29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TOCAR'!AA30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TOCAR'!AB9</f>
        <v>0</v>
      </c>
      <c r="E11" s="251"/>
      <c r="F11" s="251"/>
      <c r="G11" s="75" t="s">
        <v>79</v>
      </c>
      <c r="H11" s="39"/>
      <c r="I11" s="76">
        <f>+'NO TOCAR'!AB5</f>
        <v>25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TOCAR'!AB10</f>
        <v>0</v>
      </c>
      <c r="E12" s="252"/>
      <c r="F12" s="252"/>
      <c r="G12" s="75" t="s">
        <v>42</v>
      </c>
      <c r="H12" s="39"/>
      <c r="I12" s="46">
        <f>+'NO TOCAR'!AB6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TOCAR'!AB11</f>
        <v>0</v>
      </c>
      <c r="E13" s="252"/>
      <c r="F13" s="252"/>
      <c r="G13" s="75" t="s">
        <v>14</v>
      </c>
      <c r="H13" s="39"/>
      <c r="I13" s="46">
        <f>+'NO TOCAR'!AB7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TOCAR'!AB12=0,"Blanca o Hispánica",IF('NO TOCAR'!AB12=1.1,"Afroamericana","Asiática"))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TOCAR'!AB14</f>
        <v>0</v>
      </c>
      <c r="F18" s="75" t="s">
        <v>36</v>
      </c>
      <c r="G18" s="75"/>
      <c r="H18" s="75"/>
      <c r="I18" s="47">
        <f>+'NO TOCAR'!AB22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TOCAR'!AB15</f>
        <v>0</v>
      </c>
      <c r="F19" s="75" t="s">
        <v>37</v>
      </c>
      <c r="G19" s="75"/>
      <c r="H19" s="75"/>
      <c r="I19" s="47">
        <f>+'NO TOCAR'!AB23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TOCAR'!AB16</f>
        <v>0</v>
      </c>
      <c r="F20" s="75" t="s">
        <v>211</v>
      </c>
      <c r="G20" s="75"/>
      <c r="H20" s="75"/>
      <c r="I20" s="47">
        <f>+'NO TOCAR'!AB24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TOCAR'!AB17</f>
        <v>0</v>
      </c>
      <c r="F21" s="75" t="s">
        <v>38</v>
      </c>
      <c r="G21" s="75"/>
      <c r="H21" s="75"/>
      <c r="I21" s="47">
        <f>+'NO TOCAR'!AB25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TOCAR'!AB18</f>
        <v>0</v>
      </c>
      <c r="F22" s="75" t="s">
        <v>39</v>
      </c>
      <c r="G22" s="75"/>
      <c r="H22" s="75"/>
      <c r="I22" s="47">
        <f>+'NO TOCAR'!AB26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TOCAR'!AB19</f>
        <v>0</v>
      </c>
      <c r="F23" s="75" t="s">
        <v>40</v>
      </c>
      <c r="G23" s="75"/>
      <c r="H23" s="75"/>
      <c r="I23" s="47">
        <f>+'NO TOCAR'!AB27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TOCAR'!AB20</f>
        <v>0</v>
      </c>
      <c r="F24" s="75" t="s">
        <v>41</v>
      </c>
      <c r="G24" s="75"/>
      <c r="H24" s="75"/>
      <c r="I24" s="47">
        <f>+'NO TOCAR'!AB28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TOCAR'!AB21</f>
        <v>0</v>
      </c>
      <c r="F25" s="75" t="s">
        <v>67</v>
      </c>
      <c r="G25" s="75"/>
      <c r="H25" s="75"/>
      <c r="I25" s="47">
        <f>+'NO TOCAR'!AB29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TOCAR'!AB30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TOCAR'!AC9</f>
        <v>0</v>
      </c>
      <c r="E11" s="251"/>
      <c r="F11" s="251"/>
      <c r="G11" s="75" t="s">
        <v>79</v>
      </c>
      <c r="H11" s="39"/>
      <c r="I11" s="76">
        <f>+'NO TOCAR'!AC5</f>
        <v>26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TOCAR'!AC10</f>
        <v>0</v>
      </c>
      <c r="E12" s="252"/>
      <c r="F12" s="252"/>
      <c r="G12" s="75" t="s">
        <v>42</v>
      </c>
      <c r="H12" s="39"/>
      <c r="I12" s="46">
        <f>+'NO TOCAR'!AC6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TOCAR'!AC11</f>
        <v>0</v>
      </c>
      <c r="E13" s="252"/>
      <c r="F13" s="252"/>
      <c r="G13" s="75" t="s">
        <v>14</v>
      </c>
      <c r="H13" s="39"/>
      <c r="I13" s="46">
        <f>+'NO TOCAR'!AC7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TOCAR'!AC12=0,"Blanca o Hispánica",IF('NO TOCAR'!AC12=1.1,"Afroamericana","Asiática"))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TOCAR'!AC14</f>
        <v>0</v>
      </c>
      <c r="F18" s="75" t="s">
        <v>36</v>
      </c>
      <c r="G18" s="75"/>
      <c r="H18" s="75"/>
      <c r="I18" s="47">
        <f>+'NO TOCAR'!AC22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TOCAR'!AC15</f>
        <v>0</v>
      </c>
      <c r="F19" s="75" t="s">
        <v>37</v>
      </c>
      <c r="G19" s="75"/>
      <c r="H19" s="75"/>
      <c r="I19" s="47">
        <f>+'NO TOCAR'!AC23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TOCAR'!AC16</f>
        <v>0</v>
      </c>
      <c r="F20" s="75" t="s">
        <v>211</v>
      </c>
      <c r="G20" s="75"/>
      <c r="H20" s="75"/>
      <c r="I20" s="47">
        <f>+'NO TOCAR'!AC24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TOCAR'!AC17</f>
        <v>0</v>
      </c>
      <c r="F21" s="75" t="s">
        <v>38</v>
      </c>
      <c r="G21" s="75"/>
      <c r="H21" s="75"/>
      <c r="I21" s="47">
        <f>+'NO TOCAR'!AC25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TOCAR'!AC18</f>
        <v>0</v>
      </c>
      <c r="F22" s="75" t="s">
        <v>39</v>
      </c>
      <c r="G22" s="75"/>
      <c r="H22" s="75"/>
      <c r="I22" s="47">
        <f>+'NO TOCAR'!AC26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TOCAR'!AC19</f>
        <v>0</v>
      </c>
      <c r="F23" s="75" t="s">
        <v>40</v>
      </c>
      <c r="G23" s="75"/>
      <c r="H23" s="75"/>
      <c r="I23" s="47">
        <f>+'NO TOCAR'!AC27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TOCAR'!AC20</f>
        <v>0</v>
      </c>
      <c r="F24" s="75" t="s">
        <v>41</v>
      </c>
      <c r="G24" s="75"/>
      <c r="H24" s="75"/>
      <c r="I24" s="47">
        <f>+'NO TOCAR'!AC28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TOCAR'!AC21</f>
        <v>0</v>
      </c>
      <c r="F25" s="75" t="s">
        <v>67</v>
      </c>
      <c r="G25" s="75"/>
      <c r="H25" s="75"/>
      <c r="I25" s="47">
        <f>+'NO TOCAR'!AC29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TOCAR'!AC30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TOCAR'!AD9</f>
        <v>0</v>
      </c>
      <c r="E11" s="251"/>
      <c r="F11" s="251"/>
      <c r="G11" s="75" t="s">
        <v>79</v>
      </c>
      <c r="H11" s="39"/>
      <c r="I11" s="76">
        <f>+'NO TOCAR'!AD5</f>
        <v>27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TOCAR'!AD10</f>
        <v>0</v>
      </c>
      <c r="E12" s="252"/>
      <c r="F12" s="252"/>
      <c r="G12" s="75" t="s">
        <v>42</v>
      </c>
      <c r="H12" s="39"/>
      <c r="I12" s="46">
        <f>+'NO TOCAR'!AD6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TOCAR'!AD11</f>
        <v>0</v>
      </c>
      <c r="E13" s="252"/>
      <c r="F13" s="252"/>
      <c r="G13" s="75" t="s">
        <v>14</v>
      </c>
      <c r="H13" s="39"/>
      <c r="I13" s="46">
        <f>+'NO TOCAR'!AD7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TOCAR'!AD12=0,"Blanca o Hispánica",IF('NO TOCAR'!AD12=1.1,"Afroamericana","Asiática"))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TOCAR'!AD14</f>
        <v>0</v>
      </c>
      <c r="F18" s="75" t="s">
        <v>36</v>
      </c>
      <c r="G18" s="75"/>
      <c r="H18" s="75"/>
      <c r="I18" s="47">
        <f>+'NO TOCAR'!AD22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TOCAR'!AD15</f>
        <v>0</v>
      </c>
      <c r="F19" s="75" t="s">
        <v>37</v>
      </c>
      <c r="G19" s="75"/>
      <c r="H19" s="75"/>
      <c r="I19" s="47">
        <f>+'NO TOCAR'!AD23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TOCAR'!AD16</f>
        <v>0</v>
      </c>
      <c r="F20" s="75" t="s">
        <v>211</v>
      </c>
      <c r="G20" s="75"/>
      <c r="H20" s="75"/>
      <c r="I20" s="47">
        <f>+'NO TOCAR'!AD24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TOCAR'!AD17</f>
        <v>0</v>
      </c>
      <c r="F21" s="75" t="s">
        <v>38</v>
      </c>
      <c r="G21" s="75"/>
      <c r="H21" s="75"/>
      <c r="I21" s="47">
        <f>+'NO TOCAR'!AD25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TOCAR'!AD18</f>
        <v>0</v>
      </c>
      <c r="F22" s="75" t="s">
        <v>39</v>
      </c>
      <c r="G22" s="75"/>
      <c r="H22" s="75"/>
      <c r="I22" s="47">
        <f>+'NO TOCAR'!AD26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TOCAR'!AD19</f>
        <v>0</v>
      </c>
      <c r="F23" s="75" t="s">
        <v>40</v>
      </c>
      <c r="G23" s="75"/>
      <c r="H23" s="75"/>
      <c r="I23" s="47">
        <f>+'NO TOCAR'!AD27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TOCAR'!AD20</f>
        <v>0</v>
      </c>
      <c r="F24" s="75" t="s">
        <v>41</v>
      </c>
      <c r="G24" s="75"/>
      <c r="H24" s="75"/>
      <c r="I24" s="47">
        <f>+'NO TOCAR'!AD28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TOCAR'!AD21</f>
        <v>0</v>
      </c>
      <c r="F25" s="75" t="s">
        <v>67</v>
      </c>
      <c r="G25" s="75"/>
      <c r="H25" s="75"/>
      <c r="I25" s="47">
        <f>+'NO TOCAR'!AD29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TOCAR'!AD30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TOCAR'!AE9</f>
        <v>0</v>
      </c>
      <c r="E11" s="251"/>
      <c r="F11" s="251"/>
      <c r="G11" s="75" t="s">
        <v>79</v>
      </c>
      <c r="H11" s="39"/>
      <c r="I11" s="76">
        <f>+'NO TOCAR'!AE5</f>
        <v>28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TOCAR'!AE10</f>
        <v>0</v>
      </c>
      <c r="E12" s="252"/>
      <c r="F12" s="252"/>
      <c r="G12" s="75" t="s">
        <v>42</v>
      </c>
      <c r="H12" s="39"/>
      <c r="I12" s="46">
        <f>+'NO TOCAR'!AE6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TOCAR'!AE11</f>
        <v>0</v>
      </c>
      <c r="E13" s="252"/>
      <c r="F13" s="252"/>
      <c r="G13" s="75" t="s">
        <v>14</v>
      </c>
      <c r="H13" s="39"/>
      <c r="I13" s="46">
        <f>+'NO TOCAR'!AE7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TOCAR'!AE12=0,"Blanca o Hispánica",IF('NO TOCAR'!AE12=1.1,"Afroamericana","Asiática"))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TOCAR'!AE14</f>
        <v>0</v>
      </c>
      <c r="F18" s="75" t="s">
        <v>36</v>
      </c>
      <c r="G18" s="75"/>
      <c r="H18" s="75"/>
      <c r="I18" s="47">
        <f>+'NO TOCAR'!AE22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TOCAR'!AE15</f>
        <v>0</v>
      </c>
      <c r="F19" s="75" t="s">
        <v>37</v>
      </c>
      <c r="G19" s="75"/>
      <c r="H19" s="75"/>
      <c r="I19" s="47">
        <f>+'NO TOCAR'!AE23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TOCAR'!AE16</f>
        <v>0</v>
      </c>
      <c r="F20" s="75" t="s">
        <v>211</v>
      </c>
      <c r="G20" s="75"/>
      <c r="H20" s="75"/>
      <c r="I20" s="47">
        <f>+'NO TOCAR'!AE24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TOCAR'!AE17</f>
        <v>0</v>
      </c>
      <c r="F21" s="75" t="s">
        <v>38</v>
      </c>
      <c r="G21" s="75"/>
      <c r="H21" s="75"/>
      <c r="I21" s="47">
        <f>+'NO TOCAR'!AE25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TOCAR'!AE18</f>
        <v>0</v>
      </c>
      <c r="F22" s="75" t="s">
        <v>39</v>
      </c>
      <c r="G22" s="75"/>
      <c r="H22" s="75"/>
      <c r="I22" s="47">
        <f>+'NO TOCAR'!AE26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TOCAR'!AE19</f>
        <v>0</v>
      </c>
      <c r="F23" s="75" t="s">
        <v>40</v>
      </c>
      <c r="G23" s="75"/>
      <c r="H23" s="75"/>
      <c r="I23" s="47">
        <f>+'NO TOCAR'!AE27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TOCAR'!AE20</f>
        <v>0</v>
      </c>
      <c r="F24" s="75" t="s">
        <v>41</v>
      </c>
      <c r="G24" s="75"/>
      <c r="H24" s="75"/>
      <c r="I24" s="47">
        <f>+'NO TOCAR'!AE28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TOCAR'!AE21</f>
        <v>0</v>
      </c>
      <c r="F25" s="75" t="s">
        <v>67</v>
      </c>
      <c r="G25" s="75"/>
      <c r="H25" s="75"/>
      <c r="I25" s="47">
        <f>+'NO TOCAR'!AE29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TOCAR'!AE30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TOCAR'!AF9</f>
        <v>0</v>
      </c>
      <c r="E11" s="251"/>
      <c r="F11" s="251"/>
      <c r="G11" s="75" t="s">
        <v>79</v>
      </c>
      <c r="H11" s="39"/>
      <c r="I11" s="76">
        <f>+'NO TOCAR'!AF5</f>
        <v>29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TOCAR'!AF10</f>
        <v>0</v>
      </c>
      <c r="E12" s="252"/>
      <c r="F12" s="252"/>
      <c r="G12" s="75" t="s">
        <v>42</v>
      </c>
      <c r="H12" s="39"/>
      <c r="I12" s="46">
        <f>+'NO TOCAR'!AF6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TOCAR'!AF11</f>
        <v>0</v>
      </c>
      <c r="E13" s="252"/>
      <c r="F13" s="252"/>
      <c r="G13" s="75" t="s">
        <v>14</v>
      </c>
      <c r="H13" s="39"/>
      <c r="I13" s="46">
        <f>+'NO TOCAR'!AF7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TOCAR'!AF12=0,"Blanca o Hispánica",IF('NO TOCAR'!AF12=1.1,"Afroamericana","Asiática"))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TOCAR'!AF14</f>
        <v>0</v>
      </c>
      <c r="F18" s="75" t="s">
        <v>36</v>
      </c>
      <c r="G18" s="75"/>
      <c r="H18" s="75"/>
      <c r="I18" s="47">
        <f>+'NO TOCAR'!AF22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TOCAR'!AF15</f>
        <v>0</v>
      </c>
      <c r="F19" s="75" t="s">
        <v>37</v>
      </c>
      <c r="G19" s="75"/>
      <c r="H19" s="75"/>
      <c r="I19" s="47">
        <f>+'NO TOCAR'!AF23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TOCAR'!AF16</f>
        <v>0</v>
      </c>
      <c r="F20" s="75" t="s">
        <v>211</v>
      </c>
      <c r="G20" s="75"/>
      <c r="H20" s="75"/>
      <c r="I20" s="47">
        <f>+'NO TOCAR'!AF24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TOCAR'!AF17</f>
        <v>0</v>
      </c>
      <c r="F21" s="75" t="s">
        <v>38</v>
      </c>
      <c r="G21" s="75"/>
      <c r="H21" s="75"/>
      <c r="I21" s="47">
        <f>+'NO TOCAR'!AF25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TOCAR'!AF18</f>
        <v>0</v>
      </c>
      <c r="F22" s="75" t="s">
        <v>39</v>
      </c>
      <c r="G22" s="75"/>
      <c r="H22" s="75"/>
      <c r="I22" s="47">
        <f>+'NO TOCAR'!AF26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TOCAR'!AF19</f>
        <v>0</v>
      </c>
      <c r="F23" s="75" t="s">
        <v>40</v>
      </c>
      <c r="G23" s="75"/>
      <c r="H23" s="75"/>
      <c r="I23" s="47">
        <f>+'NO TOCAR'!AF27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TOCAR'!AF20</f>
        <v>0</v>
      </c>
      <c r="F24" s="75" t="s">
        <v>41</v>
      </c>
      <c r="G24" s="75"/>
      <c r="H24" s="75"/>
      <c r="I24" s="47">
        <f>+'NO TOCAR'!AF28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TOCAR'!AF21</f>
        <v>0</v>
      </c>
      <c r="F25" s="75" t="s">
        <v>67</v>
      </c>
      <c r="G25" s="75"/>
      <c r="H25" s="75"/>
      <c r="I25" s="47">
        <f>+'NO TOCAR'!AF29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TOCAR'!AF30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TOCAR'!AG9</f>
        <v>0</v>
      </c>
      <c r="E11" s="251"/>
      <c r="F11" s="251"/>
      <c r="G11" s="75" t="s">
        <v>79</v>
      </c>
      <c r="H11" s="39"/>
      <c r="I11" s="76">
        <f>+'NO TOCAR'!AG5</f>
        <v>30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TOCAR'!AG10</f>
        <v>0</v>
      </c>
      <c r="E12" s="252"/>
      <c r="F12" s="252"/>
      <c r="G12" s="75" t="s">
        <v>42</v>
      </c>
      <c r="H12" s="39"/>
      <c r="I12" s="46">
        <f>+'NO TOCAR'!AG6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TOCAR'!AG11</f>
        <v>0</v>
      </c>
      <c r="E13" s="252"/>
      <c r="F13" s="252"/>
      <c r="G13" s="75" t="s">
        <v>14</v>
      </c>
      <c r="H13" s="39"/>
      <c r="I13" s="46">
        <f>+'NO TOCAR'!AG7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TOCAR'!AG12=0,"Blanca o Hispánica",IF('NO TOCAR'!AG12=1.1,"Afroamericana","Asiática"))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TOCAR'!AG14</f>
        <v>0</v>
      </c>
      <c r="F18" s="75" t="s">
        <v>36</v>
      </c>
      <c r="G18" s="75"/>
      <c r="H18" s="75"/>
      <c r="I18" s="47">
        <f>+'NO TOCAR'!AG22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TOCAR'!AG15</f>
        <v>0</v>
      </c>
      <c r="F19" s="75" t="s">
        <v>37</v>
      </c>
      <c r="G19" s="75"/>
      <c r="H19" s="75"/>
      <c r="I19" s="47">
        <f>+'NO TOCAR'!AG23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TOCAR'!AG16</f>
        <v>0</v>
      </c>
      <c r="F20" s="75" t="s">
        <v>211</v>
      </c>
      <c r="G20" s="75"/>
      <c r="H20" s="75"/>
      <c r="I20" s="47">
        <f>+'NO TOCAR'!AG24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TOCAR'!AG17</f>
        <v>0</v>
      </c>
      <c r="F21" s="75" t="s">
        <v>38</v>
      </c>
      <c r="G21" s="75"/>
      <c r="H21" s="75"/>
      <c r="I21" s="47">
        <f>+'NO TOCAR'!AG25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TOCAR'!AG18</f>
        <v>0</v>
      </c>
      <c r="F22" s="75" t="s">
        <v>39</v>
      </c>
      <c r="G22" s="75"/>
      <c r="H22" s="75"/>
      <c r="I22" s="47">
        <f>+'NO TOCAR'!AG26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TOCAR'!AG19</f>
        <v>0</v>
      </c>
      <c r="F23" s="75" t="s">
        <v>40</v>
      </c>
      <c r="G23" s="75"/>
      <c r="H23" s="75"/>
      <c r="I23" s="47">
        <f>+'NO TOCAR'!AG27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TOCAR'!AG20</f>
        <v>0</v>
      </c>
      <c r="F24" s="75" t="s">
        <v>41</v>
      </c>
      <c r="G24" s="75"/>
      <c r="H24" s="75"/>
      <c r="I24" s="47">
        <f>+'NO TOCAR'!AG28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TOCAR'!AG21</f>
        <v>0</v>
      </c>
      <c r="F25" s="75" t="s">
        <v>67</v>
      </c>
      <c r="G25" s="75"/>
      <c r="H25" s="75"/>
      <c r="I25" s="47">
        <f>+'NO TOCAR'!AG29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TOCAR'!AG30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TOCAR'!AH9</f>
        <v>0</v>
      </c>
      <c r="E11" s="251"/>
      <c r="F11" s="251"/>
      <c r="G11" s="75" t="s">
        <v>79</v>
      </c>
      <c r="H11" s="39"/>
      <c r="I11" s="76">
        <f>+'NO TOCAR'!AH5</f>
        <v>31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TOCAR'!AH10</f>
        <v>0</v>
      </c>
      <c r="E12" s="252"/>
      <c r="F12" s="252"/>
      <c r="G12" s="75" t="s">
        <v>42</v>
      </c>
      <c r="H12" s="39"/>
      <c r="I12" s="46">
        <f>+'NO TOCAR'!AH6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TOCAR'!AH11</f>
        <v>0</v>
      </c>
      <c r="E13" s="252"/>
      <c r="F13" s="252"/>
      <c r="G13" s="75" t="s">
        <v>14</v>
      </c>
      <c r="H13" s="39"/>
      <c r="I13" s="46">
        <f>+'NO TOCAR'!AH7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TOCAR'!AH12=0,"Blanca o Hispánica",IF('NO TOCAR'!AH12=1.1,"Afroamericana","Asiática"))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TOCAR'!AH14</f>
        <v>0</v>
      </c>
      <c r="F18" s="75" t="s">
        <v>36</v>
      </c>
      <c r="G18" s="75"/>
      <c r="H18" s="75"/>
      <c r="I18" s="47">
        <f>+'NO TOCAR'!AH22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TOCAR'!AH15</f>
        <v>0</v>
      </c>
      <c r="F19" s="75" t="s">
        <v>37</v>
      </c>
      <c r="G19" s="75"/>
      <c r="H19" s="75"/>
      <c r="I19" s="47">
        <f>+'NO TOCAR'!AH23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TOCAR'!AH16</f>
        <v>0</v>
      </c>
      <c r="F20" s="75" t="s">
        <v>211</v>
      </c>
      <c r="G20" s="75"/>
      <c r="H20" s="75"/>
      <c r="I20" s="47">
        <f>+'NO TOCAR'!AH24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TOCAR'!AH17</f>
        <v>0</v>
      </c>
      <c r="F21" s="75" t="s">
        <v>38</v>
      </c>
      <c r="G21" s="75"/>
      <c r="H21" s="75"/>
      <c r="I21" s="47">
        <f>+'NO TOCAR'!AH25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TOCAR'!AH18</f>
        <v>0</v>
      </c>
      <c r="F22" s="75" t="s">
        <v>39</v>
      </c>
      <c r="G22" s="75"/>
      <c r="H22" s="75"/>
      <c r="I22" s="47">
        <f>+'NO TOCAR'!AH26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TOCAR'!AH19</f>
        <v>0</v>
      </c>
      <c r="F23" s="75" t="s">
        <v>40</v>
      </c>
      <c r="G23" s="75"/>
      <c r="H23" s="75"/>
      <c r="I23" s="47">
        <f>+'NO TOCAR'!AH27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TOCAR'!AH20</f>
        <v>0</v>
      </c>
      <c r="F24" s="75" t="s">
        <v>41</v>
      </c>
      <c r="G24" s="75"/>
      <c r="H24" s="75"/>
      <c r="I24" s="47">
        <f>+'NO TOCAR'!AH28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TOCAR'!AH21</f>
        <v>0</v>
      </c>
      <c r="F25" s="75" t="s">
        <v>67</v>
      </c>
      <c r="G25" s="75"/>
      <c r="H25" s="75"/>
      <c r="I25" s="47">
        <f>+'NO TOCAR'!AH29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TOCAR'!AH30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TOCAR'!AI9</f>
        <v>0</v>
      </c>
      <c r="E11" s="251"/>
      <c r="F11" s="251"/>
      <c r="G11" s="75" t="s">
        <v>79</v>
      </c>
      <c r="H11" s="39"/>
      <c r="I11" s="76">
        <f>+'NO TOCAR'!AI5</f>
        <v>32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TOCAR'!AI10</f>
        <v>0</v>
      </c>
      <c r="E12" s="252"/>
      <c r="F12" s="252"/>
      <c r="G12" s="75" t="s">
        <v>42</v>
      </c>
      <c r="H12" s="39"/>
      <c r="I12" s="46">
        <f>+'NO TOCAR'!AI6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TOCAR'!AI11</f>
        <v>0</v>
      </c>
      <c r="E13" s="252"/>
      <c r="F13" s="252"/>
      <c r="G13" s="75" t="s">
        <v>14</v>
      </c>
      <c r="H13" s="39"/>
      <c r="I13" s="46">
        <f>+'NO TOCAR'!AI7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TOCAR'!AI12=0,"Blanca o Hispánica",IF('NO TOCAR'!AI12=1.1,"Afroamericana","Asiática"))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TOCAR'!AI14</f>
        <v>0</v>
      </c>
      <c r="F18" s="75" t="s">
        <v>36</v>
      </c>
      <c r="G18" s="75"/>
      <c r="H18" s="75"/>
      <c r="I18" s="47">
        <f>+'NO TOCAR'!AI22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TOCAR'!AI15</f>
        <v>0</v>
      </c>
      <c r="F19" s="75" t="s">
        <v>37</v>
      </c>
      <c r="G19" s="75"/>
      <c r="H19" s="75"/>
      <c r="I19" s="47">
        <f>+'NO TOCAR'!AI23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TOCAR'!AI16</f>
        <v>0</v>
      </c>
      <c r="F20" s="75" t="s">
        <v>211</v>
      </c>
      <c r="G20" s="75"/>
      <c r="H20" s="75"/>
      <c r="I20" s="47">
        <f>+'NO TOCAR'!AI24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TOCAR'!AI17</f>
        <v>0</v>
      </c>
      <c r="F21" s="75" t="s">
        <v>38</v>
      </c>
      <c r="G21" s="75"/>
      <c r="H21" s="75"/>
      <c r="I21" s="47">
        <f>+'NO TOCAR'!AI25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TOCAR'!AI18</f>
        <v>0</v>
      </c>
      <c r="F22" s="75" t="s">
        <v>39</v>
      </c>
      <c r="G22" s="75"/>
      <c r="H22" s="75"/>
      <c r="I22" s="47">
        <f>+'NO TOCAR'!AI26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TOCAR'!AI19</f>
        <v>0</v>
      </c>
      <c r="F23" s="75" t="s">
        <v>40</v>
      </c>
      <c r="G23" s="75"/>
      <c r="H23" s="75"/>
      <c r="I23" s="47">
        <f>+'NO TOCAR'!AI27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TOCAR'!AI20</f>
        <v>0</v>
      </c>
      <c r="F24" s="75" t="s">
        <v>41</v>
      </c>
      <c r="G24" s="75"/>
      <c r="H24" s="75"/>
      <c r="I24" s="47">
        <f>+'NO TOCAR'!AI28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TOCAR'!AI21</f>
        <v>0</v>
      </c>
      <c r="F25" s="75" t="s">
        <v>67</v>
      </c>
      <c r="G25" s="75"/>
      <c r="H25" s="75"/>
      <c r="I25" s="47">
        <f>+'NO TOCAR'!AI29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TOCAR'!AI30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TOCAR'!AJ9</f>
        <v>0</v>
      </c>
      <c r="E11" s="251"/>
      <c r="F11" s="251"/>
      <c r="G11" s="75" t="s">
        <v>79</v>
      </c>
      <c r="H11" s="39"/>
      <c r="I11" s="76">
        <f>+'NO TOCAR'!AJ5</f>
        <v>33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TOCAR'!AJ10</f>
        <v>0</v>
      </c>
      <c r="E12" s="252"/>
      <c r="F12" s="252"/>
      <c r="G12" s="75" t="s">
        <v>42</v>
      </c>
      <c r="H12" s="39"/>
      <c r="I12" s="46">
        <f>+'NO TOCAR'!AJ6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TOCAR'!AJ11</f>
        <v>0</v>
      </c>
      <c r="E13" s="252"/>
      <c r="F13" s="252"/>
      <c r="G13" s="75" t="s">
        <v>14</v>
      </c>
      <c r="H13" s="39"/>
      <c r="I13" s="46">
        <f>+'NO TOCAR'!AJ7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TOCAR'!AJ12=0,"Blanca o Hispánica",IF('NO TOCAR'!AJ12=1.1,"Afroamericana","Asiática"))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TOCAR'!AJ14</f>
        <v>0</v>
      </c>
      <c r="F18" s="75" t="s">
        <v>36</v>
      </c>
      <c r="G18" s="75"/>
      <c r="H18" s="75"/>
      <c r="I18" s="47">
        <f>+'NO TOCAR'!AJ22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TOCAR'!AJ15</f>
        <v>0</v>
      </c>
      <c r="F19" s="75" t="s">
        <v>37</v>
      </c>
      <c r="G19" s="75"/>
      <c r="H19" s="75"/>
      <c r="I19" s="47">
        <f>+'NO TOCAR'!AJ23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TOCAR'!AJ16</f>
        <v>0</v>
      </c>
      <c r="F20" s="75" t="s">
        <v>211</v>
      </c>
      <c r="G20" s="75"/>
      <c r="H20" s="75"/>
      <c r="I20" s="47">
        <f>+'NO TOCAR'!AJ24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TOCAR'!AJ17</f>
        <v>0</v>
      </c>
      <c r="F21" s="75" t="s">
        <v>38</v>
      </c>
      <c r="G21" s="75"/>
      <c r="H21" s="75"/>
      <c r="I21" s="47">
        <f>+'NO TOCAR'!AJ25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TOCAR'!AJ18</f>
        <v>0</v>
      </c>
      <c r="F22" s="75" t="s">
        <v>39</v>
      </c>
      <c r="G22" s="75"/>
      <c r="H22" s="75"/>
      <c r="I22" s="47">
        <f>+'NO TOCAR'!AJ26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TOCAR'!AJ19</f>
        <v>0</v>
      </c>
      <c r="F23" s="75" t="s">
        <v>40</v>
      </c>
      <c r="G23" s="75"/>
      <c r="H23" s="75"/>
      <c r="I23" s="47">
        <f>+'NO TOCAR'!AJ27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TOCAR'!AJ20</f>
        <v>0</v>
      </c>
      <c r="F24" s="75" t="s">
        <v>41</v>
      </c>
      <c r="G24" s="75"/>
      <c r="H24" s="75"/>
      <c r="I24" s="47">
        <f>+'NO TOCAR'!AJ28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TOCAR'!AJ21</f>
        <v>0</v>
      </c>
      <c r="F25" s="75" t="s">
        <v>67</v>
      </c>
      <c r="G25" s="75"/>
      <c r="H25" s="75"/>
      <c r="I25" s="47">
        <f>+'NO TOCAR'!AJ29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TOCAR'!AJ30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TOCAR'!AK9</f>
        <v>0</v>
      </c>
      <c r="E11" s="251"/>
      <c r="F11" s="251"/>
      <c r="G11" s="75" t="s">
        <v>79</v>
      </c>
      <c r="H11" s="39"/>
      <c r="I11" s="76">
        <f>+'NO TOCAR'!AK5</f>
        <v>34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TOCAR'!AK10</f>
        <v>0</v>
      </c>
      <c r="E12" s="252"/>
      <c r="F12" s="252"/>
      <c r="G12" s="75" t="s">
        <v>42</v>
      </c>
      <c r="H12" s="39"/>
      <c r="I12" s="46">
        <f>+'NO TOCAR'!AK6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TOCAR'!AK11</f>
        <v>0</v>
      </c>
      <c r="E13" s="252"/>
      <c r="F13" s="252"/>
      <c r="G13" s="75" t="s">
        <v>14</v>
      </c>
      <c r="H13" s="39"/>
      <c r="I13" s="46">
        <f>+'NO TOCAR'!AK7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TOCAR'!AK12=0,"Blanca o Hispánica",IF('NO TOCAR'!AK12=1.1,"Afroamericana","Asiática"))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TOCAR'!AK14</f>
        <v>0</v>
      </c>
      <c r="F18" s="75" t="s">
        <v>36</v>
      </c>
      <c r="G18" s="75"/>
      <c r="H18" s="75"/>
      <c r="I18" s="47">
        <f>+'NO TOCAR'!AK22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TOCAR'!AK15</f>
        <v>0</v>
      </c>
      <c r="F19" s="75" t="s">
        <v>37</v>
      </c>
      <c r="G19" s="75"/>
      <c r="H19" s="75"/>
      <c r="I19" s="47">
        <f>+'NO TOCAR'!AK23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TOCAR'!AK16</f>
        <v>0</v>
      </c>
      <c r="F20" s="75" t="s">
        <v>211</v>
      </c>
      <c r="G20" s="75"/>
      <c r="H20" s="75"/>
      <c r="I20" s="47">
        <f>+'NO TOCAR'!AK24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TOCAR'!AK17</f>
        <v>0</v>
      </c>
      <c r="F21" s="75" t="s">
        <v>38</v>
      </c>
      <c r="G21" s="75"/>
      <c r="H21" s="75"/>
      <c r="I21" s="47">
        <f>+'NO TOCAR'!AK25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TOCAR'!AK18</f>
        <v>0</v>
      </c>
      <c r="F22" s="75" t="s">
        <v>39</v>
      </c>
      <c r="G22" s="75"/>
      <c r="H22" s="75"/>
      <c r="I22" s="47">
        <f>+'NO TOCAR'!AK26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TOCAR'!AK19</f>
        <v>0</v>
      </c>
      <c r="F23" s="75" t="s">
        <v>40</v>
      </c>
      <c r="G23" s="75"/>
      <c r="H23" s="75"/>
      <c r="I23" s="47">
        <f>+'NO TOCAR'!AK27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TOCAR'!AK20</f>
        <v>0</v>
      </c>
      <c r="F24" s="75" t="s">
        <v>41</v>
      </c>
      <c r="G24" s="75"/>
      <c r="H24" s="75"/>
      <c r="I24" s="47">
        <f>+'NO TOCAR'!AK28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TOCAR'!AK21</f>
        <v>0</v>
      </c>
      <c r="F25" s="75" t="s">
        <v>67</v>
      </c>
      <c r="G25" s="75"/>
      <c r="H25" s="75"/>
      <c r="I25" s="47">
        <f>+'NO TOCAR'!AK29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TOCAR'!AK30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TOCAR'!AL9</f>
        <v>0</v>
      </c>
      <c r="E11" s="251"/>
      <c r="F11" s="251"/>
      <c r="G11" s="75" t="s">
        <v>79</v>
      </c>
      <c r="H11" s="39"/>
      <c r="I11" s="76">
        <f>+'NO TOCAR'!AL5</f>
        <v>35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TOCAR'!AL10</f>
        <v>0</v>
      </c>
      <c r="E12" s="252"/>
      <c r="F12" s="252"/>
      <c r="G12" s="75" t="s">
        <v>42</v>
      </c>
      <c r="H12" s="39"/>
      <c r="I12" s="46">
        <f>+'NO TOCAR'!AL6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TOCAR'!AL11</f>
        <v>0</v>
      </c>
      <c r="E13" s="252"/>
      <c r="F13" s="252"/>
      <c r="G13" s="75" t="s">
        <v>14</v>
      </c>
      <c r="H13" s="39"/>
      <c r="I13" s="46">
        <f>+'NO TOCAR'!AL7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TOCAR'!AL12=0,"Blanca o Hispánica",IF('NO TOCAR'!AL12=1.1,"Afroamericana","Asiática"))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TOCAR'!AL14</f>
        <v>0</v>
      </c>
      <c r="F18" s="75" t="s">
        <v>36</v>
      </c>
      <c r="G18" s="75"/>
      <c r="H18" s="75"/>
      <c r="I18" s="47">
        <f>+'NO TOCAR'!AL22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TOCAR'!AL15</f>
        <v>0</v>
      </c>
      <c r="F19" s="75" t="s">
        <v>37</v>
      </c>
      <c r="G19" s="75"/>
      <c r="H19" s="75"/>
      <c r="I19" s="47">
        <f>+'NO TOCAR'!AL23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TOCAR'!AL16</f>
        <v>0</v>
      </c>
      <c r="F20" s="75" t="s">
        <v>211</v>
      </c>
      <c r="G20" s="75"/>
      <c r="H20" s="75"/>
      <c r="I20" s="47">
        <f>+'NO TOCAR'!AL24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TOCAR'!AL17</f>
        <v>0</v>
      </c>
      <c r="F21" s="75" t="s">
        <v>38</v>
      </c>
      <c r="G21" s="75"/>
      <c r="H21" s="75"/>
      <c r="I21" s="47">
        <f>+'NO TOCAR'!AL25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TOCAR'!AL18</f>
        <v>0</v>
      </c>
      <c r="F22" s="75" t="s">
        <v>39</v>
      </c>
      <c r="G22" s="75"/>
      <c r="H22" s="75"/>
      <c r="I22" s="47">
        <f>+'NO TOCAR'!AL26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TOCAR'!AL19</f>
        <v>0</v>
      </c>
      <c r="F23" s="75" t="s">
        <v>40</v>
      </c>
      <c r="G23" s="75"/>
      <c r="H23" s="75"/>
      <c r="I23" s="47">
        <f>+'NO TOCAR'!AL27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TOCAR'!AL20</f>
        <v>0</v>
      </c>
      <c r="F24" s="75" t="s">
        <v>41</v>
      </c>
      <c r="G24" s="75"/>
      <c r="H24" s="75"/>
      <c r="I24" s="47">
        <f>+'NO TOCAR'!AL28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TOCAR'!AL21</f>
        <v>0</v>
      </c>
      <c r="F25" s="75" t="s">
        <v>67</v>
      </c>
      <c r="G25" s="75"/>
      <c r="H25" s="75"/>
      <c r="I25" s="47">
        <f>+'NO TOCAR'!AL29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TOCAR'!AL30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TOCAR'!AM9</f>
        <v>0</v>
      </c>
      <c r="E11" s="251"/>
      <c r="F11" s="251"/>
      <c r="G11" s="75" t="s">
        <v>79</v>
      </c>
      <c r="H11" s="39"/>
      <c r="I11" s="76">
        <f>+'NO TOCAR'!AM5</f>
        <v>36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TOCAR'!AM10</f>
        <v>0</v>
      </c>
      <c r="E12" s="252"/>
      <c r="F12" s="252"/>
      <c r="G12" s="75" t="s">
        <v>42</v>
      </c>
      <c r="H12" s="39"/>
      <c r="I12" s="46">
        <f>+'NO TOCAR'!AM6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TOCAR'!AM11</f>
        <v>0</v>
      </c>
      <c r="E13" s="252"/>
      <c r="F13" s="252"/>
      <c r="G13" s="75" t="s">
        <v>14</v>
      </c>
      <c r="H13" s="39"/>
      <c r="I13" s="46">
        <f>+'NO TOCAR'!AM7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TOCAR'!AM12=0,"Blanca o Hispánica",IF('NO TOCAR'!AM12=1.1,"Afroamericana","Asiática"))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TOCAR'!AM14</f>
        <v>0</v>
      </c>
      <c r="F18" s="75" t="s">
        <v>36</v>
      </c>
      <c r="G18" s="75"/>
      <c r="H18" s="75"/>
      <c r="I18" s="47">
        <f>+'NO TOCAR'!AM22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TOCAR'!AM15</f>
        <v>0</v>
      </c>
      <c r="F19" s="75" t="s">
        <v>37</v>
      </c>
      <c r="G19" s="75"/>
      <c r="H19" s="75"/>
      <c r="I19" s="47">
        <f>+'NO TOCAR'!AM23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TOCAR'!AM16</f>
        <v>0</v>
      </c>
      <c r="F20" s="75" t="s">
        <v>211</v>
      </c>
      <c r="G20" s="75"/>
      <c r="H20" s="75"/>
      <c r="I20" s="47">
        <f>+'NO TOCAR'!AM24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TOCAR'!AM17</f>
        <v>0</v>
      </c>
      <c r="F21" s="75" t="s">
        <v>38</v>
      </c>
      <c r="G21" s="75"/>
      <c r="H21" s="75"/>
      <c r="I21" s="47">
        <f>+'NO TOCAR'!AM25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TOCAR'!AM18</f>
        <v>0</v>
      </c>
      <c r="F22" s="75" t="s">
        <v>39</v>
      </c>
      <c r="G22" s="75"/>
      <c r="H22" s="75"/>
      <c r="I22" s="47">
        <f>+'NO TOCAR'!AM26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TOCAR'!AM19</f>
        <v>0</v>
      </c>
      <c r="F23" s="75" t="s">
        <v>40</v>
      </c>
      <c r="G23" s="75"/>
      <c r="H23" s="75"/>
      <c r="I23" s="47">
        <f>+'NO TOCAR'!AM27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TOCAR'!AM20</f>
        <v>0</v>
      </c>
      <c r="F24" s="75" t="s">
        <v>41</v>
      </c>
      <c r="G24" s="75"/>
      <c r="H24" s="75"/>
      <c r="I24" s="47">
        <f>+'NO TOCAR'!AM28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TOCAR'!AM21</f>
        <v>0</v>
      </c>
      <c r="F25" s="75" t="s">
        <v>67</v>
      </c>
      <c r="G25" s="75"/>
      <c r="H25" s="75"/>
      <c r="I25" s="47">
        <f>+'NO TOCAR'!AM29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TOCAR'!AM30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TOCAR'!AN9</f>
        <v>0</v>
      </c>
      <c r="E11" s="251"/>
      <c r="F11" s="251"/>
      <c r="G11" s="75" t="s">
        <v>79</v>
      </c>
      <c r="H11" s="39"/>
      <c r="I11" s="76">
        <f>+'NO TOCAR'!AN5</f>
        <v>37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TOCAR'!AN10</f>
        <v>0</v>
      </c>
      <c r="E12" s="252"/>
      <c r="F12" s="252"/>
      <c r="G12" s="75" t="s">
        <v>42</v>
      </c>
      <c r="H12" s="39"/>
      <c r="I12" s="46">
        <f>+'NO TOCAR'!AN6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TOCAR'!AN11</f>
        <v>0</v>
      </c>
      <c r="E13" s="252"/>
      <c r="F13" s="252"/>
      <c r="G13" s="75" t="s">
        <v>14</v>
      </c>
      <c r="H13" s="39"/>
      <c r="I13" s="46">
        <f>+'NO TOCAR'!AN7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TOCAR'!AN12=0,"Blanca o Hispánica",IF('NO TOCAR'!AN12=1.1,"Afroamericana","Asiática"))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TOCAR'!AN14</f>
        <v>0</v>
      </c>
      <c r="F18" s="75" t="s">
        <v>36</v>
      </c>
      <c r="G18" s="75"/>
      <c r="H18" s="75"/>
      <c r="I18" s="47">
        <f>+'NO TOCAR'!AN22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TOCAR'!AN15</f>
        <v>0</v>
      </c>
      <c r="F19" s="75" t="s">
        <v>37</v>
      </c>
      <c r="G19" s="75"/>
      <c r="H19" s="75"/>
      <c r="I19" s="47">
        <f>+'NO TOCAR'!AN23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TOCAR'!AN16</f>
        <v>0</v>
      </c>
      <c r="F20" s="75" t="s">
        <v>211</v>
      </c>
      <c r="G20" s="75"/>
      <c r="H20" s="75"/>
      <c r="I20" s="47">
        <f>+'NO TOCAR'!AN24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TOCAR'!AN17</f>
        <v>0</v>
      </c>
      <c r="F21" s="75" t="s">
        <v>38</v>
      </c>
      <c r="G21" s="75"/>
      <c r="H21" s="75"/>
      <c r="I21" s="47">
        <f>+'NO TOCAR'!AN25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TOCAR'!AN18</f>
        <v>0</v>
      </c>
      <c r="F22" s="75" t="s">
        <v>39</v>
      </c>
      <c r="G22" s="75"/>
      <c r="H22" s="75"/>
      <c r="I22" s="47">
        <f>+'NO TOCAR'!AN26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TOCAR'!AN19</f>
        <v>0</v>
      </c>
      <c r="F23" s="75" t="s">
        <v>40</v>
      </c>
      <c r="G23" s="75"/>
      <c r="H23" s="75"/>
      <c r="I23" s="47">
        <f>+'NO TOCAR'!AN27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TOCAR'!AN20</f>
        <v>0</v>
      </c>
      <c r="F24" s="75" t="s">
        <v>41</v>
      </c>
      <c r="G24" s="75"/>
      <c r="H24" s="75"/>
      <c r="I24" s="47">
        <f>+'NO TOCAR'!AN28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TOCAR'!AN21</f>
        <v>0</v>
      </c>
      <c r="F25" s="75" t="s">
        <v>67</v>
      </c>
      <c r="G25" s="75"/>
      <c r="H25" s="75"/>
      <c r="I25" s="47">
        <f>+'NO TOCAR'!AN29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TOCAR'!AN30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TOCAR'!AO9</f>
        <v>0</v>
      </c>
      <c r="E11" s="251"/>
      <c r="F11" s="251"/>
      <c r="G11" s="75" t="s">
        <v>79</v>
      </c>
      <c r="H11" s="39"/>
      <c r="I11" s="76">
        <f>+'NO TOCAR'!AO5</f>
        <v>38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TOCAR'!AO10</f>
        <v>0</v>
      </c>
      <c r="E12" s="252"/>
      <c r="F12" s="252"/>
      <c r="G12" s="75" t="s">
        <v>42</v>
      </c>
      <c r="H12" s="39"/>
      <c r="I12" s="46">
        <f>+'NO TOCAR'!AO6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TOCAR'!AO11</f>
        <v>0</v>
      </c>
      <c r="E13" s="252"/>
      <c r="F13" s="252"/>
      <c r="G13" s="75" t="s">
        <v>14</v>
      </c>
      <c r="H13" s="39"/>
      <c r="I13" s="46">
        <f>+'NO TOCAR'!AO7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TOCAR'!AO12=0,"Blanca o Hispánica",IF('NO TOCAR'!AO12=1.1,"Afroamericana","Asiática"))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TOCAR'!AO14</f>
        <v>0</v>
      </c>
      <c r="F18" s="75" t="s">
        <v>36</v>
      </c>
      <c r="G18" s="75"/>
      <c r="H18" s="75"/>
      <c r="I18" s="47">
        <f>+'NO TOCAR'!AO22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TOCAR'!AO15</f>
        <v>0</v>
      </c>
      <c r="F19" s="75" t="s">
        <v>37</v>
      </c>
      <c r="G19" s="75"/>
      <c r="H19" s="75"/>
      <c r="I19" s="47">
        <f>+'NO TOCAR'!AO23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TOCAR'!AO16</f>
        <v>0</v>
      </c>
      <c r="F20" s="75" t="s">
        <v>211</v>
      </c>
      <c r="G20" s="75"/>
      <c r="H20" s="75"/>
      <c r="I20" s="47">
        <f>+'NO TOCAR'!AO24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TOCAR'!AO17</f>
        <v>0</v>
      </c>
      <c r="F21" s="75" t="s">
        <v>38</v>
      </c>
      <c r="G21" s="75"/>
      <c r="H21" s="75"/>
      <c r="I21" s="47">
        <f>+'NO TOCAR'!AO25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TOCAR'!AO18</f>
        <v>0</v>
      </c>
      <c r="F22" s="75" t="s">
        <v>39</v>
      </c>
      <c r="G22" s="75"/>
      <c r="H22" s="75"/>
      <c r="I22" s="47">
        <f>+'NO TOCAR'!AO26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TOCAR'!AO19</f>
        <v>0</v>
      </c>
      <c r="F23" s="75" t="s">
        <v>40</v>
      </c>
      <c r="G23" s="75"/>
      <c r="H23" s="75"/>
      <c r="I23" s="47">
        <f>+'NO TOCAR'!AO27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TOCAR'!AO20</f>
        <v>0</v>
      </c>
      <c r="F24" s="75" t="s">
        <v>41</v>
      </c>
      <c r="G24" s="75"/>
      <c r="H24" s="75"/>
      <c r="I24" s="47">
        <f>+'NO TOCAR'!AO28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TOCAR'!AO21</f>
        <v>0</v>
      </c>
      <c r="F25" s="75" t="s">
        <v>67</v>
      </c>
      <c r="G25" s="75"/>
      <c r="H25" s="75"/>
      <c r="I25" s="47">
        <f>+'NO TOCAR'!AO29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TOCAR'!AO30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TOCAR'!AP9</f>
        <v>0</v>
      </c>
      <c r="E11" s="251"/>
      <c r="F11" s="251"/>
      <c r="G11" s="75" t="s">
        <v>79</v>
      </c>
      <c r="H11" s="39"/>
      <c r="I11" s="76">
        <f>+'NO TOCAR'!AP5</f>
        <v>39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TOCAR'!AP10</f>
        <v>0</v>
      </c>
      <c r="E12" s="252"/>
      <c r="F12" s="252"/>
      <c r="G12" s="75" t="s">
        <v>42</v>
      </c>
      <c r="H12" s="39"/>
      <c r="I12" s="46">
        <f>+'NO TOCAR'!AP6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TOCAR'!AP11</f>
        <v>0</v>
      </c>
      <c r="E13" s="252"/>
      <c r="F13" s="252"/>
      <c r="G13" s="75" t="s">
        <v>14</v>
      </c>
      <c r="H13" s="39"/>
      <c r="I13" s="46">
        <f>+'NO TOCAR'!AP7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TOCAR'!AP12=0,"Blanca o Hispánica",IF('NO TOCAR'!AP12=1.1,"Afroamericana","Asiática"))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TOCAR'!AP14</f>
        <v>0</v>
      </c>
      <c r="F18" s="75" t="s">
        <v>36</v>
      </c>
      <c r="G18" s="75"/>
      <c r="H18" s="75"/>
      <c r="I18" s="47">
        <f>+'NO TOCAR'!AP22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TOCAR'!AP15</f>
        <v>0</v>
      </c>
      <c r="F19" s="75" t="s">
        <v>37</v>
      </c>
      <c r="G19" s="75"/>
      <c r="H19" s="75"/>
      <c r="I19" s="47">
        <f>+'NO TOCAR'!AP23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TOCAR'!AP16</f>
        <v>0</v>
      </c>
      <c r="F20" s="75" t="s">
        <v>211</v>
      </c>
      <c r="G20" s="75"/>
      <c r="H20" s="75"/>
      <c r="I20" s="47">
        <f>+'NO TOCAR'!AP24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TOCAR'!AP17</f>
        <v>0</v>
      </c>
      <c r="F21" s="75" t="s">
        <v>38</v>
      </c>
      <c r="G21" s="75"/>
      <c r="H21" s="75"/>
      <c r="I21" s="47">
        <f>+'NO TOCAR'!AP25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TOCAR'!AP18</f>
        <v>0</v>
      </c>
      <c r="F22" s="75" t="s">
        <v>39</v>
      </c>
      <c r="G22" s="75"/>
      <c r="H22" s="75"/>
      <c r="I22" s="47">
        <f>+'NO TOCAR'!AP26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TOCAR'!AP19</f>
        <v>0</v>
      </c>
      <c r="F23" s="75" t="s">
        <v>40</v>
      </c>
      <c r="G23" s="75"/>
      <c r="H23" s="75"/>
      <c r="I23" s="47">
        <f>+'NO TOCAR'!AP27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TOCAR'!AP20</f>
        <v>0</v>
      </c>
      <c r="F24" s="75" t="s">
        <v>41</v>
      </c>
      <c r="G24" s="75"/>
      <c r="H24" s="75"/>
      <c r="I24" s="47">
        <f>+'NO TOCAR'!AP28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TOCAR'!AP21</f>
        <v>0</v>
      </c>
      <c r="F25" s="75" t="s">
        <v>67</v>
      </c>
      <c r="G25" s="75"/>
      <c r="H25" s="75"/>
      <c r="I25" s="47">
        <f>+'NO TOCAR'!AP29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TOCAR'!AP30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TOCAR'!AQ9</f>
        <v>0</v>
      </c>
      <c r="E11" s="251"/>
      <c r="F11" s="251"/>
      <c r="G11" s="75" t="s">
        <v>79</v>
      </c>
      <c r="H11" s="39"/>
      <c r="I11" s="76">
        <f>+'NO TOCAR'!AQ5</f>
        <v>40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TOCAR'!AQ10</f>
        <v>0</v>
      </c>
      <c r="E12" s="252"/>
      <c r="F12" s="252"/>
      <c r="G12" s="75" t="s">
        <v>42</v>
      </c>
      <c r="H12" s="39"/>
      <c r="I12" s="46">
        <f>+'NO TOCAR'!AQ6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TOCAR'!AQ11</f>
        <v>0</v>
      </c>
      <c r="E13" s="252"/>
      <c r="F13" s="252"/>
      <c r="G13" s="75" t="s">
        <v>14</v>
      </c>
      <c r="H13" s="39"/>
      <c r="I13" s="46">
        <f>+'NO TOCAR'!AQ7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TOCAR'!AQ12=0,"Blanca o Hispánica",IF('NO TOCAR'!AQ12=1.1,"Afroamericana","Asiática"))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TOCAR'!AQ14</f>
        <v>0</v>
      </c>
      <c r="F18" s="75" t="s">
        <v>36</v>
      </c>
      <c r="G18" s="75"/>
      <c r="H18" s="75"/>
      <c r="I18" s="47">
        <f>+'NO TOCAR'!AQ22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TOCAR'!AQ15</f>
        <v>0</v>
      </c>
      <c r="F19" s="75" t="s">
        <v>37</v>
      </c>
      <c r="G19" s="75"/>
      <c r="H19" s="75"/>
      <c r="I19" s="47">
        <f>+'NO TOCAR'!AQ23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TOCAR'!AQ16</f>
        <v>0</v>
      </c>
      <c r="F20" s="75" t="s">
        <v>211</v>
      </c>
      <c r="G20" s="75"/>
      <c r="H20" s="75"/>
      <c r="I20" s="47">
        <f>+'NO TOCAR'!AQ24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TOCAR'!AQ17</f>
        <v>0</v>
      </c>
      <c r="F21" s="75" t="s">
        <v>38</v>
      </c>
      <c r="G21" s="75"/>
      <c r="H21" s="75"/>
      <c r="I21" s="47">
        <f>+'NO TOCAR'!AQ25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TOCAR'!AQ18</f>
        <v>0</v>
      </c>
      <c r="F22" s="75" t="s">
        <v>39</v>
      </c>
      <c r="G22" s="75"/>
      <c r="H22" s="75"/>
      <c r="I22" s="47">
        <f>+'NO TOCAR'!AQ26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TOCAR'!AQ19</f>
        <v>0</v>
      </c>
      <c r="F23" s="75" t="s">
        <v>40</v>
      </c>
      <c r="G23" s="75"/>
      <c r="H23" s="75"/>
      <c r="I23" s="47">
        <f>+'NO TOCAR'!AQ27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TOCAR'!AQ20</f>
        <v>0</v>
      </c>
      <c r="F24" s="75" t="s">
        <v>41</v>
      </c>
      <c r="G24" s="75"/>
      <c r="H24" s="75"/>
      <c r="I24" s="47">
        <f>+'NO TOCAR'!AQ28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TOCAR'!AQ21</f>
        <v>0</v>
      </c>
      <c r="F25" s="75" t="s">
        <v>67</v>
      </c>
      <c r="G25" s="75"/>
      <c r="H25" s="75"/>
      <c r="I25" s="47">
        <f>+'NO TOCAR'!AQ29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TOCAR'!AQ30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TOCAR'!AR9</f>
        <v>0</v>
      </c>
      <c r="E11" s="251"/>
      <c r="F11" s="251"/>
      <c r="G11" s="75" t="s">
        <v>79</v>
      </c>
      <c r="H11" s="39"/>
      <c r="I11" s="76">
        <f>+'NO TOCAR'!AR5</f>
        <v>41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TOCAR'!AR10</f>
        <v>0</v>
      </c>
      <c r="E12" s="252"/>
      <c r="F12" s="252"/>
      <c r="G12" s="75" t="s">
        <v>42</v>
      </c>
      <c r="H12" s="39"/>
      <c r="I12" s="46">
        <f>+'NO TOCAR'!AR6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TOCAR'!AR11</f>
        <v>0</v>
      </c>
      <c r="E13" s="252"/>
      <c r="F13" s="252"/>
      <c r="G13" s="75" t="s">
        <v>14</v>
      </c>
      <c r="H13" s="39"/>
      <c r="I13" s="46">
        <f>+'NO TOCAR'!AR7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TOCAR'!AR12=0,"Blanca o Hispánica",IF('NO TOCAR'!AR12=1.1,"Afroamericana","Asiática"))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TOCAR'!AR14</f>
        <v>0</v>
      </c>
      <c r="F18" s="75" t="s">
        <v>36</v>
      </c>
      <c r="G18" s="75"/>
      <c r="H18" s="75"/>
      <c r="I18" s="47">
        <f>+'NO TOCAR'!AR22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TOCAR'!AR15</f>
        <v>0</v>
      </c>
      <c r="F19" s="75" t="s">
        <v>37</v>
      </c>
      <c r="G19" s="75"/>
      <c r="H19" s="75"/>
      <c r="I19" s="47">
        <f>+'NO TOCAR'!AR23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TOCAR'!AR16</f>
        <v>0</v>
      </c>
      <c r="F20" s="75" t="s">
        <v>211</v>
      </c>
      <c r="G20" s="75"/>
      <c r="H20" s="75"/>
      <c r="I20" s="47">
        <f>+'NO TOCAR'!AR24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TOCAR'!AR17</f>
        <v>0</v>
      </c>
      <c r="F21" s="75" t="s">
        <v>38</v>
      </c>
      <c r="G21" s="75"/>
      <c r="H21" s="75"/>
      <c r="I21" s="47">
        <f>+'NO TOCAR'!AR25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TOCAR'!AR18</f>
        <v>0</v>
      </c>
      <c r="F22" s="75" t="s">
        <v>39</v>
      </c>
      <c r="G22" s="75"/>
      <c r="H22" s="75"/>
      <c r="I22" s="47">
        <f>+'NO TOCAR'!AR26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TOCAR'!AR19</f>
        <v>0</v>
      </c>
      <c r="F23" s="75" t="s">
        <v>40</v>
      </c>
      <c r="G23" s="75"/>
      <c r="H23" s="75"/>
      <c r="I23" s="47">
        <f>+'NO TOCAR'!AR27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TOCAR'!AR20</f>
        <v>0</v>
      </c>
      <c r="F24" s="75" t="s">
        <v>41</v>
      </c>
      <c r="G24" s="75"/>
      <c r="H24" s="75"/>
      <c r="I24" s="47">
        <f>+'NO TOCAR'!AR28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TOCAR'!AR21</f>
        <v>0</v>
      </c>
      <c r="F25" s="75" t="s">
        <v>67</v>
      </c>
      <c r="G25" s="75"/>
      <c r="H25" s="75"/>
      <c r="I25" s="47">
        <f>+'NO TOCAR'!AR29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TOCAR'!AR30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TOCAR'!AS9</f>
        <v>0</v>
      </c>
      <c r="E11" s="251"/>
      <c r="F11" s="251"/>
      <c r="G11" s="75" t="s">
        <v>79</v>
      </c>
      <c r="H11" s="39"/>
      <c r="I11" s="76">
        <f>+'NO TOCAR'!AS5</f>
        <v>42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TOCAR'!AS10</f>
        <v>0</v>
      </c>
      <c r="E12" s="252"/>
      <c r="F12" s="252"/>
      <c r="G12" s="75" t="s">
        <v>42</v>
      </c>
      <c r="H12" s="39"/>
      <c r="I12" s="46">
        <f>+'NO TOCAR'!AS6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TOCAR'!AS11</f>
        <v>0</v>
      </c>
      <c r="E13" s="252"/>
      <c r="F13" s="252"/>
      <c r="G13" s="75" t="s">
        <v>14</v>
      </c>
      <c r="H13" s="39"/>
      <c r="I13" s="46">
        <f>+'NO TOCAR'!AS7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TOCAR'!AS12=0,"Blanca o Hispánica",IF('NO TOCAR'!AS12=1.1,"Afroamericana","Asiática"))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TOCAR'!AS14</f>
        <v>0</v>
      </c>
      <c r="F18" s="75" t="s">
        <v>36</v>
      </c>
      <c r="G18" s="75"/>
      <c r="H18" s="75"/>
      <c r="I18" s="47">
        <f>+'NO TOCAR'!AS22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TOCAR'!AS15</f>
        <v>0</v>
      </c>
      <c r="F19" s="75" t="s">
        <v>37</v>
      </c>
      <c r="G19" s="75"/>
      <c r="H19" s="75"/>
      <c r="I19" s="47">
        <f>+'NO TOCAR'!AS23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TOCAR'!AS16</f>
        <v>0</v>
      </c>
      <c r="F20" s="75" t="s">
        <v>211</v>
      </c>
      <c r="G20" s="75"/>
      <c r="H20" s="75"/>
      <c r="I20" s="47">
        <f>+'NO TOCAR'!AS24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TOCAR'!AS17</f>
        <v>0</v>
      </c>
      <c r="F21" s="75" t="s">
        <v>38</v>
      </c>
      <c r="G21" s="75"/>
      <c r="H21" s="75"/>
      <c r="I21" s="47">
        <f>+'NO TOCAR'!AS25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TOCAR'!AS18</f>
        <v>0</v>
      </c>
      <c r="F22" s="75" t="s">
        <v>39</v>
      </c>
      <c r="G22" s="75"/>
      <c r="H22" s="75"/>
      <c r="I22" s="47">
        <f>+'NO TOCAR'!AS26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TOCAR'!AS19</f>
        <v>0</v>
      </c>
      <c r="F23" s="75" t="s">
        <v>40</v>
      </c>
      <c r="G23" s="75"/>
      <c r="H23" s="75"/>
      <c r="I23" s="47">
        <f>+'NO TOCAR'!AS27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TOCAR'!AS20</f>
        <v>0</v>
      </c>
      <c r="F24" s="75" t="s">
        <v>41</v>
      </c>
      <c r="G24" s="75"/>
      <c r="H24" s="75"/>
      <c r="I24" s="47">
        <f>+'NO TOCAR'!AS28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TOCAR'!AS21</f>
        <v>0</v>
      </c>
      <c r="F25" s="75" t="s">
        <v>67</v>
      </c>
      <c r="G25" s="75"/>
      <c r="H25" s="75"/>
      <c r="I25" s="47">
        <f>+'NO TOCAR'!AS29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TOCAR'!AS30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TOCAR'!AT9</f>
        <v>0</v>
      </c>
      <c r="E11" s="251"/>
      <c r="F11" s="251"/>
      <c r="G11" s="75" t="s">
        <v>79</v>
      </c>
      <c r="H11" s="39"/>
      <c r="I11" s="76">
        <f>+'NO TOCAR'!AT5</f>
        <v>43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TOCAR'!AT10</f>
        <v>0</v>
      </c>
      <c r="E12" s="252"/>
      <c r="F12" s="252"/>
      <c r="G12" s="75" t="s">
        <v>42</v>
      </c>
      <c r="H12" s="39"/>
      <c r="I12" s="46">
        <f>+'NO TOCAR'!AT6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TOCAR'!AT11</f>
        <v>0</v>
      </c>
      <c r="E13" s="252"/>
      <c r="F13" s="252"/>
      <c r="G13" s="75" t="s">
        <v>14</v>
      </c>
      <c r="H13" s="39"/>
      <c r="I13" s="46">
        <f>+'NO TOCAR'!AT7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TOCAR'!AT12=0,"Blanca o Hispánica",IF('NO TOCAR'!AT12=1.1,"Afroamericana","Asiática"))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TOCAR'!AT14</f>
        <v>0</v>
      </c>
      <c r="F18" s="75" t="s">
        <v>36</v>
      </c>
      <c r="G18" s="75"/>
      <c r="H18" s="75"/>
      <c r="I18" s="47">
        <f>+'NO TOCAR'!AT22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TOCAR'!AT15</f>
        <v>0</v>
      </c>
      <c r="F19" s="75" t="s">
        <v>37</v>
      </c>
      <c r="G19" s="75"/>
      <c r="H19" s="75"/>
      <c r="I19" s="47">
        <f>+'NO TOCAR'!AT23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TOCAR'!AT16</f>
        <v>0</v>
      </c>
      <c r="F20" s="75" t="s">
        <v>211</v>
      </c>
      <c r="G20" s="75"/>
      <c r="H20" s="75"/>
      <c r="I20" s="47">
        <f>+'NO TOCAR'!AT24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TOCAR'!AT17</f>
        <v>0</v>
      </c>
      <c r="F21" s="75" t="s">
        <v>38</v>
      </c>
      <c r="G21" s="75"/>
      <c r="H21" s="75"/>
      <c r="I21" s="47">
        <f>+'NO TOCAR'!AT25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TOCAR'!AT18</f>
        <v>0</v>
      </c>
      <c r="F22" s="75" t="s">
        <v>39</v>
      </c>
      <c r="G22" s="75"/>
      <c r="H22" s="75"/>
      <c r="I22" s="47">
        <f>+'NO TOCAR'!AT26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TOCAR'!AT19</f>
        <v>0</v>
      </c>
      <c r="F23" s="75" t="s">
        <v>40</v>
      </c>
      <c r="G23" s="75"/>
      <c r="H23" s="75"/>
      <c r="I23" s="47">
        <f>+'NO TOCAR'!AT27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TOCAR'!AT20</f>
        <v>0</v>
      </c>
      <c r="F24" s="75" t="s">
        <v>41</v>
      </c>
      <c r="G24" s="75"/>
      <c r="H24" s="75"/>
      <c r="I24" s="47">
        <f>+'NO TOCAR'!AT28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TOCAR'!AT21</f>
        <v>0</v>
      </c>
      <c r="F25" s="75" t="s">
        <v>67</v>
      </c>
      <c r="G25" s="75"/>
      <c r="H25" s="75"/>
      <c r="I25" s="47">
        <f>+'NO TOCAR'!AT29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TOCAR'!AT30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TOCAR'!AU9</f>
        <v>0</v>
      </c>
      <c r="E11" s="251"/>
      <c r="F11" s="251"/>
      <c r="G11" s="75" t="s">
        <v>79</v>
      </c>
      <c r="H11" s="39"/>
      <c r="I11" s="76">
        <f>+'NO TOCAR'!AU5</f>
        <v>44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TOCAR'!AU10</f>
        <v>0</v>
      </c>
      <c r="E12" s="252"/>
      <c r="F12" s="252"/>
      <c r="G12" s="75" t="s">
        <v>42</v>
      </c>
      <c r="H12" s="39"/>
      <c r="I12" s="46">
        <f>+'NO TOCAR'!AU6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TOCAR'!AU11</f>
        <v>0</v>
      </c>
      <c r="E13" s="252"/>
      <c r="F13" s="252"/>
      <c r="G13" s="75" t="s">
        <v>14</v>
      </c>
      <c r="H13" s="39"/>
      <c r="I13" s="46">
        <f>+'NO TOCAR'!AU7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TOCAR'!AU12=0,"Blanca o Hispánica",IF('NO TOCAR'!AU12=1.1,"Afroamericana","Asiática"))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TOCAR'!AU14</f>
        <v>0</v>
      </c>
      <c r="F18" s="75" t="s">
        <v>36</v>
      </c>
      <c r="G18" s="75"/>
      <c r="H18" s="75"/>
      <c r="I18" s="47">
        <f>+'NO TOCAR'!AU22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TOCAR'!AU15</f>
        <v>0</v>
      </c>
      <c r="F19" s="75" t="s">
        <v>37</v>
      </c>
      <c r="G19" s="75"/>
      <c r="H19" s="75"/>
      <c r="I19" s="47">
        <f>+'NO TOCAR'!AU23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TOCAR'!AU16</f>
        <v>0</v>
      </c>
      <c r="F20" s="75" t="s">
        <v>211</v>
      </c>
      <c r="G20" s="75"/>
      <c r="H20" s="75"/>
      <c r="I20" s="47">
        <f>+'NO TOCAR'!AU24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TOCAR'!AU17</f>
        <v>0</v>
      </c>
      <c r="F21" s="75" t="s">
        <v>38</v>
      </c>
      <c r="G21" s="75"/>
      <c r="H21" s="75"/>
      <c r="I21" s="47">
        <f>+'NO TOCAR'!AU25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TOCAR'!AU18</f>
        <v>0</v>
      </c>
      <c r="F22" s="75" t="s">
        <v>39</v>
      </c>
      <c r="G22" s="75"/>
      <c r="H22" s="75"/>
      <c r="I22" s="47">
        <f>+'NO TOCAR'!AU26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TOCAR'!AU19</f>
        <v>0</v>
      </c>
      <c r="F23" s="75" t="s">
        <v>40</v>
      </c>
      <c r="G23" s="75"/>
      <c r="H23" s="75"/>
      <c r="I23" s="47">
        <f>+'NO TOCAR'!AU27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TOCAR'!AU20</f>
        <v>0</v>
      </c>
      <c r="F24" s="75" t="s">
        <v>41</v>
      </c>
      <c r="G24" s="75"/>
      <c r="H24" s="75"/>
      <c r="I24" s="47">
        <f>+'NO TOCAR'!AU28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TOCAR'!AU21</f>
        <v>0</v>
      </c>
      <c r="F25" s="75" t="s">
        <v>67</v>
      </c>
      <c r="G25" s="75"/>
      <c r="H25" s="75"/>
      <c r="I25" s="47">
        <f>+'NO TOCAR'!AU29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TOCAR'!AU30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TOCAR'!AV9</f>
        <v>0</v>
      </c>
      <c r="E11" s="251"/>
      <c r="F11" s="251"/>
      <c r="G11" s="75" t="s">
        <v>79</v>
      </c>
      <c r="H11" s="39"/>
      <c r="I11" s="76">
        <f>+'NO TOCAR'!AV5</f>
        <v>45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TOCAR'!AV10</f>
        <v>0</v>
      </c>
      <c r="E12" s="252"/>
      <c r="F12" s="252"/>
      <c r="G12" s="75" t="s">
        <v>42</v>
      </c>
      <c r="H12" s="39"/>
      <c r="I12" s="46">
        <f>+'NO TOCAR'!AV6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TOCAR'!AV11</f>
        <v>0</v>
      </c>
      <c r="E13" s="252"/>
      <c r="F13" s="252"/>
      <c r="G13" s="75" t="s">
        <v>14</v>
      </c>
      <c r="H13" s="39"/>
      <c r="I13" s="46">
        <f>+'NO TOCAR'!AV7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TOCAR'!AV12=0,"Blanca o Hispánica",IF('NO TOCAR'!AV12=1.1,"Afroamericana","Asiática"))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TOCAR'!AV14</f>
        <v>0</v>
      </c>
      <c r="F18" s="75" t="s">
        <v>36</v>
      </c>
      <c r="G18" s="75"/>
      <c r="H18" s="75"/>
      <c r="I18" s="47">
        <f>+'NO TOCAR'!AV22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TOCAR'!AV15</f>
        <v>0</v>
      </c>
      <c r="F19" s="75" t="s">
        <v>37</v>
      </c>
      <c r="G19" s="75"/>
      <c r="H19" s="75"/>
      <c r="I19" s="47">
        <f>+'NO TOCAR'!AV23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TOCAR'!AV16</f>
        <v>0</v>
      </c>
      <c r="F20" s="75" t="s">
        <v>211</v>
      </c>
      <c r="G20" s="75"/>
      <c r="H20" s="75"/>
      <c r="I20" s="47">
        <f>+'NO TOCAR'!AV24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TOCAR'!AV17</f>
        <v>0</v>
      </c>
      <c r="F21" s="75" t="s">
        <v>38</v>
      </c>
      <c r="G21" s="75"/>
      <c r="H21" s="75"/>
      <c r="I21" s="47">
        <f>+'NO TOCAR'!AV25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TOCAR'!AV18</f>
        <v>0</v>
      </c>
      <c r="F22" s="75" t="s">
        <v>39</v>
      </c>
      <c r="G22" s="75"/>
      <c r="H22" s="75"/>
      <c r="I22" s="47">
        <f>+'NO TOCAR'!AV26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TOCAR'!AV19</f>
        <v>0</v>
      </c>
      <c r="F23" s="75" t="s">
        <v>40</v>
      </c>
      <c r="G23" s="75"/>
      <c r="H23" s="75"/>
      <c r="I23" s="47">
        <f>+'NO TOCAR'!AV27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TOCAR'!AV20</f>
        <v>0</v>
      </c>
      <c r="F24" s="75" t="s">
        <v>41</v>
      </c>
      <c r="G24" s="75"/>
      <c r="H24" s="75"/>
      <c r="I24" s="47">
        <f>+'NO TOCAR'!AV28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TOCAR'!AV21</f>
        <v>0</v>
      </c>
      <c r="F25" s="75" t="s">
        <v>67</v>
      </c>
      <c r="G25" s="75"/>
      <c r="H25" s="75"/>
      <c r="I25" s="47">
        <f>+'NO TOCAR'!AV29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TOCAR'!AV30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TOCAR'!AW9</f>
        <v>0</v>
      </c>
      <c r="E11" s="251"/>
      <c r="F11" s="251"/>
      <c r="G11" s="75" t="s">
        <v>79</v>
      </c>
      <c r="H11" s="39"/>
      <c r="I11" s="76">
        <f>+'NO TOCAR'!AW5</f>
        <v>46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TOCAR'!AW10</f>
        <v>0</v>
      </c>
      <c r="E12" s="252"/>
      <c r="F12" s="252"/>
      <c r="G12" s="75" t="s">
        <v>42</v>
      </c>
      <c r="H12" s="39"/>
      <c r="I12" s="46">
        <f>+'NO TOCAR'!AW6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TOCAR'!AW11</f>
        <v>0</v>
      </c>
      <c r="E13" s="252"/>
      <c r="F13" s="252"/>
      <c r="G13" s="75" t="s">
        <v>14</v>
      </c>
      <c r="H13" s="39"/>
      <c r="I13" s="46">
        <f>+'NO TOCAR'!AW7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TOCAR'!AW12=0,"Blanca o Hispánica",IF('NO TOCAR'!AW12=1.1,"Afroamericana","Asiática"))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TOCAR'!AW14</f>
        <v>0</v>
      </c>
      <c r="F18" s="75" t="s">
        <v>36</v>
      </c>
      <c r="G18" s="75"/>
      <c r="H18" s="75"/>
      <c r="I18" s="47">
        <f>+'NO TOCAR'!AW22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TOCAR'!AW15</f>
        <v>0</v>
      </c>
      <c r="F19" s="75" t="s">
        <v>37</v>
      </c>
      <c r="G19" s="75"/>
      <c r="H19" s="75"/>
      <c r="I19" s="47">
        <f>+'NO TOCAR'!AW23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TOCAR'!AW16</f>
        <v>0</v>
      </c>
      <c r="F20" s="75" t="s">
        <v>211</v>
      </c>
      <c r="G20" s="75"/>
      <c r="H20" s="75"/>
      <c r="I20" s="47">
        <f>+'NO TOCAR'!AW24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TOCAR'!AW17</f>
        <v>0</v>
      </c>
      <c r="F21" s="75" t="s">
        <v>38</v>
      </c>
      <c r="G21" s="75"/>
      <c r="H21" s="75"/>
      <c r="I21" s="47">
        <f>+'NO TOCAR'!AW25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TOCAR'!AW18</f>
        <v>0</v>
      </c>
      <c r="F22" s="75" t="s">
        <v>39</v>
      </c>
      <c r="G22" s="75"/>
      <c r="H22" s="75"/>
      <c r="I22" s="47">
        <f>+'NO TOCAR'!AW26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TOCAR'!AW19</f>
        <v>0</v>
      </c>
      <c r="F23" s="75" t="s">
        <v>40</v>
      </c>
      <c r="G23" s="75"/>
      <c r="H23" s="75"/>
      <c r="I23" s="47">
        <f>+'NO TOCAR'!AW27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TOCAR'!AW20</f>
        <v>0</v>
      </c>
      <c r="F24" s="75" t="s">
        <v>41</v>
      </c>
      <c r="G24" s="75"/>
      <c r="H24" s="75"/>
      <c r="I24" s="47">
        <f>+'NO TOCAR'!AW28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TOCAR'!AW21</f>
        <v>0</v>
      </c>
      <c r="F25" s="75" t="s">
        <v>67</v>
      </c>
      <c r="G25" s="75"/>
      <c r="H25" s="75"/>
      <c r="I25" s="47">
        <f>+'NO TOCAR'!AW29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TOCAR'!AW30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TOCAR'!AX9</f>
        <v>0</v>
      </c>
      <c r="E11" s="251"/>
      <c r="F11" s="251"/>
      <c r="G11" s="75" t="s">
        <v>79</v>
      </c>
      <c r="H11" s="39"/>
      <c r="I11" s="76">
        <f>+'NO TOCAR'!AX5</f>
        <v>47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TOCAR'!AX10</f>
        <v>0</v>
      </c>
      <c r="E12" s="252"/>
      <c r="F12" s="252"/>
      <c r="G12" s="75" t="s">
        <v>42</v>
      </c>
      <c r="H12" s="39"/>
      <c r="I12" s="46">
        <f>+'NO TOCAR'!AX6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TOCAR'!AX11</f>
        <v>0</v>
      </c>
      <c r="E13" s="252"/>
      <c r="F13" s="252"/>
      <c r="G13" s="75" t="s">
        <v>14</v>
      </c>
      <c r="H13" s="39"/>
      <c r="I13" s="46">
        <f>+'NO TOCAR'!AX7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TOCAR'!AX12=0,"Blanca o Hispánica",IF('NO TOCAR'!AX12=1.1,"Afroamericana","Asiática"))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TOCAR'!AX14</f>
        <v>0</v>
      </c>
      <c r="F18" s="75" t="s">
        <v>36</v>
      </c>
      <c r="G18" s="75"/>
      <c r="H18" s="75"/>
      <c r="I18" s="47">
        <f>+'NO TOCAR'!AX22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TOCAR'!AX15</f>
        <v>0</v>
      </c>
      <c r="F19" s="75" t="s">
        <v>37</v>
      </c>
      <c r="G19" s="75"/>
      <c r="H19" s="75"/>
      <c r="I19" s="47">
        <f>+'NO TOCAR'!AX23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TOCAR'!AX16</f>
        <v>0</v>
      </c>
      <c r="F20" s="75" t="s">
        <v>211</v>
      </c>
      <c r="G20" s="75"/>
      <c r="H20" s="75"/>
      <c r="I20" s="47">
        <f>+'NO TOCAR'!AX24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TOCAR'!AX17</f>
        <v>0</v>
      </c>
      <c r="F21" s="75" t="s">
        <v>38</v>
      </c>
      <c r="G21" s="75"/>
      <c r="H21" s="75"/>
      <c r="I21" s="47">
        <f>+'NO TOCAR'!AX25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TOCAR'!AX18</f>
        <v>0</v>
      </c>
      <c r="F22" s="75" t="s">
        <v>39</v>
      </c>
      <c r="G22" s="75"/>
      <c r="H22" s="75"/>
      <c r="I22" s="47">
        <f>+'NO TOCAR'!AX26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TOCAR'!AX19</f>
        <v>0</v>
      </c>
      <c r="F23" s="75" t="s">
        <v>40</v>
      </c>
      <c r="G23" s="75"/>
      <c r="H23" s="75"/>
      <c r="I23" s="47">
        <f>+'NO TOCAR'!AX27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TOCAR'!AX20</f>
        <v>0</v>
      </c>
      <c r="F24" s="75" t="s">
        <v>41</v>
      </c>
      <c r="G24" s="75"/>
      <c r="H24" s="75"/>
      <c r="I24" s="47">
        <f>+'NO TOCAR'!AX28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TOCAR'!AX21</f>
        <v>0</v>
      </c>
      <c r="F25" s="75" t="s">
        <v>67</v>
      </c>
      <c r="G25" s="75"/>
      <c r="H25" s="75"/>
      <c r="I25" s="47">
        <f>+'NO TOCAR'!AX29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TOCAR'!AX30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TOCAR'!AY9</f>
        <v>0</v>
      </c>
      <c r="E11" s="251"/>
      <c r="F11" s="251"/>
      <c r="G11" s="75" t="s">
        <v>79</v>
      </c>
      <c r="H11" s="39"/>
      <c r="I11" s="76">
        <f>+'NO TOCAR'!AY5</f>
        <v>48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TOCAR'!AY10</f>
        <v>0</v>
      </c>
      <c r="E12" s="252"/>
      <c r="F12" s="252"/>
      <c r="G12" s="75" t="s">
        <v>42</v>
      </c>
      <c r="H12" s="39"/>
      <c r="I12" s="46">
        <f>+'NO TOCAR'!AY6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TOCAR'!AY11</f>
        <v>0</v>
      </c>
      <c r="E13" s="252"/>
      <c r="F13" s="252"/>
      <c r="G13" s="75" t="s">
        <v>14</v>
      </c>
      <c r="H13" s="39"/>
      <c r="I13" s="46">
        <f>+'NO TOCAR'!AY7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TOCAR'!AY12=0,"Blanca o Hispánica",IF('NO TOCAR'!AY12=1.1,"Afroamericana","Asiática"))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TOCAR'!AY14</f>
        <v>0</v>
      </c>
      <c r="F18" s="75" t="s">
        <v>36</v>
      </c>
      <c r="G18" s="75"/>
      <c r="H18" s="75"/>
      <c r="I18" s="47">
        <f>+'NO TOCAR'!AY22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TOCAR'!AY15</f>
        <v>0</v>
      </c>
      <c r="F19" s="75" t="s">
        <v>37</v>
      </c>
      <c r="G19" s="75"/>
      <c r="H19" s="75"/>
      <c r="I19" s="47">
        <f>+'NO TOCAR'!AY23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TOCAR'!AY16</f>
        <v>0</v>
      </c>
      <c r="F20" s="75" t="s">
        <v>211</v>
      </c>
      <c r="G20" s="75"/>
      <c r="H20" s="75"/>
      <c r="I20" s="47">
        <f>+'NO TOCAR'!AY24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TOCAR'!AY17</f>
        <v>0</v>
      </c>
      <c r="F21" s="75" t="s">
        <v>38</v>
      </c>
      <c r="G21" s="75"/>
      <c r="H21" s="75"/>
      <c r="I21" s="47">
        <f>+'NO TOCAR'!AY25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TOCAR'!AY18</f>
        <v>0</v>
      </c>
      <c r="F22" s="75" t="s">
        <v>39</v>
      </c>
      <c r="G22" s="75"/>
      <c r="H22" s="75"/>
      <c r="I22" s="47">
        <f>+'NO TOCAR'!AY26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TOCAR'!AY19</f>
        <v>0</v>
      </c>
      <c r="F23" s="75" t="s">
        <v>40</v>
      </c>
      <c r="G23" s="75"/>
      <c r="H23" s="75"/>
      <c r="I23" s="47">
        <f>+'NO TOCAR'!AY27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TOCAR'!AY20</f>
        <v>0</v>
      </c>
      <c r="F24" s="75" t="s">
        <v>41</v>
      </c>
      <c r="G24" s="75"/>
      <c r="H24" s="75"/>
      <c r="I24" s="47">
        <f>+'NO TOCAR'!AY28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TOCAR'!AY21</f>
        <v>0</v>
      </c>
      <c r="F25" s="75" t="s">
        <v>67</v>
      </c>
      <c r="G25" s="75"/>
      <c r="H25" s="75"/>
      <c r="I25" s="47">
        <f>+'NO TOCAR'!AY29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TOCAR'!AY30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TOCAR'!AZ9</f>
        <v>0</v>
      </c>
      <c r="E11" s="251"/>
      <c r="F11" s="251"/>
      <c r="G11" s="75" t="s">
        <v>79</v>
      </c>
      <c r="H11" s="39"/>
      <c r="I11" s="76">
        <f>+'NO TOCAR'!AZ5</f>
        <v>49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TOCAR'!AZ10</f>
        <v>0</v>
      </c>
      <c r="E12" s="252"/>
      <c r="F12" s="252"/>
      <c r="G12" s="75" t="s">
        <v>42</v>
      </c>
      <c r="H12" s="39"/>
      <c r="I12" s="46">
        <f>+'NO TOCAR'!AZ6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TOCAR'!AZ11</f>
        <v>0</v>
      </c>
      <c r="E13" s="252"/>
      <c r="F13" s="252"/>
      <c r="G13" s="75" t="s">
        <v>14</v>
      </c>
      <c r="H13" s="39"/>
      <c r="I13" s="46">
        <f>+'NO TOCAR'!AZ7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TOCAR'!AZ12=0,"Blanca o Hispánica",IF('NO TOCAR'!AZ12=1.1,"Afroamericana","Asiática"))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TOCAR'!AZ14</f>
        <v>0</v>
      </c>
      <c r="F18" s="75" t="s">
        <v>36</v>
      </c>
      <c r="G18" s="75"/>
      <c r="H18" s="75"/>
      <c r="I18" s="47">
        <f>+'NO TOCAR'!AZ22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TOCAR'!AZ15</f>
        <v>0</v>
      </c>
      <c r="F19" s="75" t="s">
        <v>37</v>
      </c>
      <c r="G19" s="75"/>
      <c r="H19" s="75"/>
      <c r="I19" s="47">
        <f>+'NO TOCAR'!AZ23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TOCAR'!AZ16</f>
        <v>0</v>
      </c>
      <c r="F20" s="75" t="s">
        <v>211</v>
      </c>
      <c r="G20" s="75"/>
      <c r="H20" s="75"/>
      <c r="I20" s="47">
        <f>+'NO TOCAR'!AZ24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TOCAR'!AZ17</f>
        <v>0</v>
      </c>
      <c r="F21" s="75" t="s">
        <v>38</v>
      </c>
      <c r="G21" s="75"/>
      <c r="H21" s="75"/>
      <c r="I21" s="47">
        <f>+'NO TOCAR'!AZ25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TOCAR'!AZ18</f>
        <v>0</v>
      </c>
      <c r="F22" s="75" t="s">
        <v>39</v>
      </c>
      <c r="G22" s="75"/>
      <c r="H22" s="75"/>
      <c r="I22" s="47">
        <f>+'NO TOCAR'!AZ26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TOCAR'!AZ19</f>
        <v>0</v>
      </c>
      <c r="F23" s="75" t="s">
        <v>40</v>
      </c>
      <c r="G23" s="75"/>
      <c r="H23" s="75"/>
      <c r="I23" s="47">
        <f>+'NO TOCAR'!AZ27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TOCAR'!AZ20</f>
        <v>0</v>
      </c>
      <c r="F24" s="75" t="s">
        <v>41</v>
      </c>
      <c r="G24" s="75"/>
      <c r="H24" s="75"/>
      <c r="I24" s="47">
        <f>+'NO TOCAR'!AZ28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TOCAR'!AZ21</f>
        <v>0</v>
      </c>
      <c r="F25" s="75" t="s">
        <v>67</v>
      </c>
      <c r="G25" s="75"/>
      <c r="H25" s="75"/>
      <c r="I25" s="47">
        <f>+'NO TOCAR'!AZ29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TOCAR'!AZ30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19"/>
  <sheetViews>
    <sheetView workbookViewId="0"/>
  </sheetViews>
  <sheetFormatPr baseColWidth="10" defaultRowHeight="15" x14ac:dyDescent="0.25"/>
  <cols>
    <col min="1" max="2" width="12.7109375" style="16" customWidth="1"/>
    <col min="3" max="4" width="6.7109375" style="16" customWidth="1"/>
    <col min="5" max="9" width="12.7109375" style="16" customWidth="1"/>
    <col min="10" max="10" width="15.42578125" style="238" customWidth="1"/>
    <col min="11" max="11" width="32.5703125" style="94" bestFit="1" customWidth="1"/>
    <col min="12" max="13" width="11.42578125" style="94"/>
    <col min="14" max="16" width="3.7109375" style="94" customWidth="1"/>
    <col min="17" max="18" width="11.42578125" style="94"/>
    <col min="19" max="19" width="3.7109375" style="94" customWidth="1"/>
    <col min="20" max="21" width="11.42578125" style="94"/>
    <col min="22" max="24" width="3.7109375" style="94" customWidth="1"/>
    <col min="25" max="26" width="11.42578125" style="94"/>
    <col min="27" max="27" width="3.7109375" style="94" customWidth="1"/>
    <col min="28" max="29" width="11.42578125" style="94"/>
    <col min="30" max="30" width="3.7109375" style="94" customWidth="1"/>
    <col min="31" max="32" width="11.42578125" style="94"/>
    <col min="33" max="33" width="3.7109375" style="94" customWidth="1"/>
    <col min="34" max="35" width="11.42578125" style="94"/>
    <col min="36" max="36" width="3.7109375" style="94" customWidth="1"/>
    <col min="37" max="38" width="11.42578125" style="94"/>
    <col min="39" max="39" width="3.7109375" style="94" customWidth="1"/>
    <col min="40" max="41" width="11.42578125" style="94"/>
    <col min="42" max="42" width="3.7109375" style="94" customWidth="1"/>
    <col min="43" max="44" width="11.42578125" style="94"/>
    <col min="45" max="45" width="3.7109375" style="94" customWidth="1"/>
    <col min="46" max="47" width="11.42578125" style="94"/>
    <col min="48" max="48" width="3.7109375" style="94" customWidth="1"/>
    <col min="49" max="50" width="11.42578125" style="95"/>
    <col min="51" max="54" width="11.42578125" style="94"/>
    <col min="55" max="58" width="11.42578125" style="93"/>
    <col min="59" max="62" width="11.42578125" style="162"/>
    <col min="63" max="66" width="11.42578125" style="93"/>
    <col min="67" max="223" width="11.42578125" style="16"/>
    <col min="224" max="229" width="12.7109375" style="16" customWidth="1"/>
    <col min="230" max="230" width="14.5703125" style="16" customWidth="1"/>
    <col min="231" max="231" width="89" style="16" customWidth="1"/>
    <col min="232" max="479" width="11.42578125" style="16"/>
    <col min="480" max="485" width="12.7109375" style="16" customWidth="1"/>
    <col min="486" max="486" width="14.5703125" style="16" customWidth="1"/>
    <col min="487" max="487" width="89" style="16" customWidth="1"/>
    <col min="488" max="735" width="11.42578125" style="16"/>
    <col min="736" max="741" width="12.7109375" style="16" customWidth="1"/>
    <col min="742" max="742" width="14.5703125" style="16" customWidth="1"/>
    <col min="743" max="743" width="89" style="16" customWidth="1"/>
    <col min="744" max="991" width="11.42578125" style="16"/>
    <col min="992" max="997" width="12.7109375" style="16" customWidth="1"/>
    <col min="998" max="998" width="14.5703125" style="16" customWidth="1"/>
    <col min="999" max="999" width="89" style="16" customWidth="1"/>
    <col min="1000" max="1247" width="11.42578125" style="16"/>
    <col min="1248" max="1253" width="12.7109375" style="16" customWidth="1"/>
    <col min="1254" max="1254" width="14.5703125" style="16" customWidth="1"/>
    <col min="1255" max="1255" width="89" style="16" customWidth="1"/>
    <col min="1256" max="1503" width="11.42578125" style="16"/>
    <col min="1504" max="1509" width="12.7109375" style="16" customWidth="1"/>
    <col min="1510" max="1510" width="14.5703125" style="16" customWidth="1"/>
    <col min="1511" max="1511" width="89" style="16" customWidth="1"/>
    <col min="1512" max="1759" width="11.42578125" style="16"/>
    <col min="1760" max="1765" width="12.7109375" style="16" customWidth="1"/>
    <col min="1766" max="1766" width="14.5703125" style="16" customWidth="1"/>
    <col min="1767" max="1767" width="89" style="16" customWidth="1"/>
    <col min="1768" max="2015" width="11.42578125" style="16"/>
    <col min="2016" max="2021" width="12.7109375" style="16" customWidth="1"/>
    <col min="2022" max="2022" width="14.5703125" style="16" customWidth="1"/>
    <col min="2023" max="2023" width="89" style="16" customWidth="1"/>
    <col min="2024" max="2271" width="11.42578125" style="16"/>
    <col min="2272" max="2277" width="12.7109375" style="16" customWidth="1"/>
    <col min="2278" max="2278" width="14.5703125" style="16" customWidth="1"/>
    <col min="2279" max="2279" width="89" style="16" customWidth="1"/>
    <col min="2280" max="2527" width="11.42578125" style="16"/>
    <col min="2528" max="2533" width="12.7109375" style="16" customWidth="1"/>
    <col min="2534" max="2534" width="14.5703125" style="16" customWidth="1"/>
    <col min="2535" max="2535" width="89" style="16" customWidth="1"/>
    <col min="2536" max="2783" width="11.42578125" style="16"/>
    <col min="2784" max="2789" width="12.7109375" style="16" customWidth="1"/>
    <col min="2790" max="2790" width="14.5703125" style="16" customWidth="1"/>
    <col min="2791" max="2791" width="89" style="16" customWidth="1"/>
    <col min="2792" max="3039" width="11.42578125" style="16"/>
    <col min="3040" max="3045" width="12.7109375" style="16" customWidth="1"/>
    <col min="3046" max="3046" width="14.5703125" style="16" customWidth="1"/>
    <col min="3047" max="3047" width="89" style="16" customWidth="1"/>
    <col min="3048" max="3295" width="11.42578125" style="16"/>
    <col min="3296" max="3301" width="12.7109375" style="16" customWidth="1"/>
    <col min="3302" max="3302" width="14.5703125" style="16" customWidth="1"/>
    <col min="3303" max="3303" width="89" style="16" customWidth="1"/>
    <col min="3304" max="3551" width="11.42578125" style="16"/>
    <col min="3552" max="3557" width="12.7109375" style="16" customWidth="1"/>
    <col min="3558" max="3558" width="14.5703125" style="16" customWidth="1"/>
    <col min="3559" max="3559" width="89" style="16" customWidth="1"/>
    <col min="3560" max="3807" width="11.42578125" style="16"/>
    <col min="3808" max="3813" width="12.7109375" style="16" customWidth="1"/>
    <col min="3814" max="3814" width="14.5703125" style="16" customWidth="1"/>
    <col min="3815" max="3815" width="89" style="16" customWidth="1"/>
    <col min="3816" max="4063" width="11.42578125" style="16"/>
    <col min="4064" max="4069" width="12.7109375" style="16" customWidth="1"/>
    <col min="4070" max="4070" width="14.5703125" style="16" customWidth="1"/>
    <col min="4071" max="4071" width="89" style="16" customWidth="1"/>
    <col min="4072" max="4319" width="11.42578125" style="16"/>
    <col min="4320" max="4325" width="12.7109375" style="16" customWidth="1"/>
    <col min="4326" max="4326" width="14.5703125" style="16" customWidth="1"/>
    <col min="4327" max="4327" width="89" style="16" customWidth="1"/>
    <col min="4328" max="4575" width="11.42578125" style="16"/>
    <col min="4576" max="4581" width="12.7109375" style="16" customWidth="1"/>
    <col min="4582" max="4582" width="14.5703125" style="16" customWidth="1"/>
    <col min="4583" max="4583" width="89" style="16" customWidth="1"/>
    <col min="4584" max="4831" width="11.42578125" style="16"/>
    <col min="4832" max="4837" width="12.7109375" style="16" customWidth="1"/>
    <col min="4838" max="4838" width="14.5703125" style="16" customWidth="1"/>
    <col min="4839" max="4839" width="89" style="16" customWidth="1"/>
    <col min="4840" max="5087" width="11.42578125" style="16"/>
    <col min="5088" max="5093" width="12.7109375" style="16" customWidth="1"/>
    <col min="5094" max="5094" width="14.5703125" style="16" customWidth="1"/>
    <col min="5095" max="5095" width="89" style="16" customWidth="1"/>
    <col min="5096" max="5343" width="11.42578125" style="16"/>
    <col min="5344" max="5349" width="12.7109375" style="16" customWidth="1"/>
    <col min="5350" max="5350" width="14.5703125" style="16" customWidth="1"/>
    <col min="5351" max="5351" width="89" style="16" customWidth="1"/>
    <col min="5352" max="5599" width="11.42578125" style="16"/>
    <col min="5600" max="5605" width="12.7109375" style="16" customWidth="1"/>
    <col min="5606" max="5606" width="14.5703125" style="16" customWidth="1"/>
    <col min="5607" max="5607" width="89" style="16" customWidth="1"/>
    <col min="5608" max="5855" width="11.42578125" style="16"/>
    <col min="5856" max="5861" width="12.7109375" style="16" customWidth="1"/>
    <col min="5862" max="5862" width="14.5703125" style="16" customWidth="1"/>
    <col min="5863" max="5863" width="89" style="16" customWidth="1"/>
    <col min="5864" max="6111" width="11.42578125" style="16"/>
    <col min="6112" max="6117" width="12.7109375" style="16" customWidth="1"/>
    <col min="6118" max="6118" width="14.5703125" style="16" customWidth="1"/>
    <col min="6119" max="6119" width="89" style="16" customWidth="1"/>
    <col min="6120" max="6367" width="11.42578125" style="16"/>
    <col min="6368" max="6373" width="12.7109375" style="16" customWidth="1"/>
    <col min="6374" max="6374" width="14.5703125" style="16" customWidth="1"/>
    <col min="6375" max="6375" width="89" style="16" customWidth="1"/>
    <col min="6376" max="6623" width="11.42578125" style="16"/>
    <col min="6624" max="6629" width="12.7109375" style="16" customWidth="1"/>
    <col min="6630" max="6630" width="14.5703125" style="16" customWidth="1"/>
    <col min="6631" max="6631" width="89" style="16" customWidth="1"/>
    <col min="6632" max="6879" width="11.42578125" style="16"/>
    <col min="6880" max="6885" width="12.7109375" style="16" customWidth="1"/>
    <col min="6886" max="6886" width="14.5703125" style="16" customWidth="1"/>
    <col min="6887" max="6887" width="89" style="16" customWidth="1"/>
    <col min="6888" max="7135" width="11.42578125" style="16"/>
    <col min="7136" max="7141" width="12.7109375" style="16" customWidth="1"/>
    <col min="7142" max="7142" width="14.5703125" style="16" customWidth="1"/>
    <col min="7143" max="7143" width="89" style="16" customWidth="1"/>
    <col min="7144" max="7391" width="11.42578125" style="16"/>
    <col min="7392" max="7397" width="12.7109375" style="16" customWidth="1"/>
    <col min="7398" max="7398" width="14.5703125" style="16" customWidth="1"/>
    <col min="7399" max="7399" width="89" style="16" customWidth="1"/>
    <col min="7400" max="7647" width="11.42578125" style="16"/>
    <col min="7648" max="7653" width="12.7109375" style="16" customWidth="1"/>
    <col min="7654" max="7654" width="14.5703125" style="16" customWidth="1"/>
    <col min="7655" max="7655" width="89" style="16" customWidth="1"/>
    <col min="7656" max="7903" width="11.42578125" style="16"/>
    <col min="7904" max="7909" width="12.7109375" style="16" customWidth="1"/>
    <col min="7910" max="7910" width="14.5703125" style="16" customWidth="1"/>
    <col min="7911" max="7911" width="89" style="16" customWidth="1"/>
    <col min="7912" max="8159" width="11.42578125" style="16"/>
    <col min="8160" max="8165" width="12.7109375" style="16" customWidth="1"/>
    <col min="8166" max="8166" width="14.5703125" style="16" customWidth="1"/>
    <col min="8167" max="8167" width="89" style="16" customWidth="1"/>
    <col min="8168" max="8415" width="11.42578125" style="16"/>
    <col min="8416" max="8421" width="12.7109375" style="16" customWidth="1"/>
    <col min="8422" max="8422" width="14.5703125" style="16" customWidth="1"/>
    <col min="8423" max="8423" width="89" style="16" customWidth="1"/>
    <col min="8424" max="8671" width="11.42578125" style="16"/>
    <col min="8672" max="8677" width="12.7109375" style="16" customWidth="1"/>
    <col min="8678" max="8678" width="14.5703125" style="16" customWidth="1"/>
    <col min="8679" max="8679" width="89" style="16" customWidth="1"/>
    <col min="8680" max="8927" width="11.42578125" style="16"/>
    <col min="8928" max="8933" width="12.7109375" style="16" customWidth="1"/>
    <col min="8934" max="8934" width="14.5703125" style="16" customWidth="1"/>
    <col min="8935" max="8935" width="89" style="16" customWidth="1"/>
    <col min="8936" max="9183" width="11.42578125" style="16"/>
    <col min="9184" max="9189" width="12.7109375" style="16" customWidth="1"/>
    <col min="9190" max="9190" width="14.5703125" style="16" customWidth="1"/>
    <col min="9191" max="9191" width="89" style="16" customWidth="1"/>
    <col min="9192" max="9439" width="11.42578125" style="16"/>
    <col min="9440" max="9445" width="12.7109375" style="16" customWidth="1"/>
    <col min="9446" max="9446" width="14.5703125" style="16" customWidth="1"/>
    <col min="9447" max="9447" width="89" style="16" customWidth="1"/>
    <col min="9448" max="9695" width="11.42578125" style="16"/>
    <col min="9696" max="9701" width="12.7109375" style="16" customWidth="1"/>
    <col min="9702" max="9702" width="14.5703125" style="16" customWidth="1"/>
    <col min="9703" max="9703" width="89" style="16" customWidth="1"/>
    <col min="9704" max="9951" width="11.42578125" style="16"/>
    <col min="9952" max="9957" width="12.7109375" style="16" customWidth="1"/>
    <col min="9958" max="9958" width="14.5703125" style="16" customWidth="1"/>
    <col min="9959" max="9959" width="89" style="16" customWidth="1"/>
    <col min="9960" max="10207" width="11.42578125" style="16"/>
    <col min="10208" max="10213" width="12.7109375" style="16" customWidth="1"/>
    <col min="10214" max="10214" width="14.5703125" style="16" customWidth="1"/>
    <col min="10215" max="10215" width="89" style="16" customWidth="1"/>
    <col min="10216" max="10463" width="11.42578125" style="16"/>
    <col min="10464" max="10469" width="12.7109375" style="16" customWidth="1"/>
    <col min="10470" max="10470" width="14.5703125" style="16" customWidth="1"/>
    <col min="10471" max="10471" width="89" style="16" customWidth="1"/>
    <col min="10472" max="10719" width="11.42578125" style="16"/>
    <col min="10720" max="10725" width="12.7109375" style="16" customWidth="1"/>
    <col min="10726" max="10726" width="14.5703125" style="16" customWidth="1"/>
    <col min="10727" max="10727" width="89" style="16" customWidth="1"/>
    <col min="10728" max="10975" width="11.42578125" style="16"/>
    <col min="10976" max="10981" width="12.7109375" style="16" customWidth="1"/>
    <col min="10982" max="10982" width="14.5703125" style="16" customWidth="1"/>
    <col min="10983" max="10983" width="89" style="16" customWidth="1"/>
    <col min="10984" max="11231" width="11.42578125" style="16"/>
    <col min="11232" max="11237" width="12.7109375" style="16" customWidth="1"/>
    <col min="11238" max="11238" width="14.5703125" style="16" customWidth="1"/>
    <col min="11239" max="11239" width="89" style="16" customWidth="1"/>
    <col min="11240" max="11487" width="11.42578125" style="16"/>
    <col min="11488" max="11493" width="12.7109375" style="16" customWidth="1"/>
    <col min="11494" max="11494" width="14.5703125" style="16" customWidth="1"/>
    <col min="11495" max="11495" width="89" style="16" customWidth="1"/>
    <col min="11496" max="11743" width="11.42578125" style="16"/>
    <col min="11744" max="11749" width="12.7109375" style="16" customWidth="1"/>
    <col min="11750" max="11750" width="14.5703125" style="16" customWidth="1"/>
    <col min="11751" max="11751" width="89" style="16" customWidth="1"/>
    <col min="11752" max="11999" width="11.42578125" style="16"/>
    <col min="12000" max="12005" width="12.7109375" style="16" customWidth="1"/>
    <col min="12006" max="12006" width="14.5703125" style="16" customWidth="1"/>
    <col min="12007" max="12007" width="89" style="16" customWidth="1"/>
    <col min="12008" max="12255" width="11.42578125" style="16"/>
    <col min="12256" max="12261" width="12.7109375" style="16" customWidth="1"/>
    <col min="12262" max="12262" width="14.5703125" style="16" customWidth="1"/>
    <col min="12263" max="12263" width="89" style="16" customWidth="1"/>
    <col min="12264" max="12511" width="11.42578125" style="16"/>
    <col min="12512" max="12517" width="12.7109375" style="16" customWidth="1"/>
    <col min="12518" max="12518" width="14.5703125" style="16" customWidth="1"/>
    <col min="12519" max="12519" width="89" style="16" customWidth="1"/>
    <col min="12520" max="12767" width="11.42578125" style="16"/>
    <col min="12768" max="12773" width="12.7109375" style="16" customWidth="1"/>
    <col min="12774" max="12774" width="14.5703125" style="16" customWidth="1"/>
    <col min="12775" max="12775" width="89" style="16" customWidth="1"/>
    <col min="12776" max="13023" width="11.42578125" style="16"/>
    <col min="13024" max="13029" width="12.7109375" style="16" customWidth="1"/>
    <col min="13030" max="13030" width="14.5703125" style="16" customWidth="1"/>
    <col min="13031" max="13031" width="89" style="16" customWidth="1"/>
    <col min="13032" max="13279" width="11.42578125" style="16"/>
    <col min="13280" max="13285" width="12.7109375" style="16" customWidth="1"/>
    <col min="13286" max="13286" width="14.5703125" style="16" customWidth="1"/>
    <col min="13287" max="13287" width="89" style="16" customWidth="1"/>
    <col min="13288" max="13535" width="11.42578125" style="16"/>
    <col min="13536" max="13541" width="12.7109375" style="16" customWidth="1"/>
    <col min="13542" max="13542" width="14.5703125" style="16" customWidth="1"/>
    <col min="13543" max="13543" width="89" style="16" customWidth="1"/>
    <col min="13544" max="13791" width="11.42578125" style="16"/>
    <col min="13792" max="13797" width="12.7109375" style="16" customWidth="1"/>
    <col min="13798" max="13798" width="14.5703125" style="16" customWidth="1"/>
    <col min="13799" max="13799" width="89" style="16" customWidth="1"/>
    <col min="13800" max="14047" width="11.42578125" style="16"/>
    <col min="14048" max="14053" width="12.7109375" style="16" customWidth="1"/>
    <col min="14054" max="14054" width="14.5703125" style="16" customWidth="1"/>
    <col min="14055" max="14055" width="89" style="16" customWidth="1"/>
    <col min="14056" max="14303" width="11.42578125" style="16"/>
    <col min="14304" max="14309" width="12.7109375" style="16" customWidth="1"/>
    <col min="14310" max="14310" width="14.5703125" style="16" customWidth="1"/>
    <col min="14311" max="14311" width="89" style="16" customWidth="1"/>
    <col min="14312" max="14559" width="11.42578125" style="16"/>
    <col min="14560" max="14565" width="12.7109375" style="16" customWidth="1"/>
    <col min="14566" max="14566" width="14.5703125" style="16" customWidth="1"/>
    <col min="14567" max="14567" width="89" style="16" customWidth="1"/>
    <col min="14568" max="14815" width="11.42578125" style="16"/>
    <col min="14816" max="14821" width="12.7109375" style="16" customWidth="1"/>
    <col min="14822" max="14822" width="14.5703125" style="16" customWidth="1"/>
    <col min="14823" max="14823" width="89" style="16" customWidth="1"/>
    <col min="14824" max="15071" width="11.42578125" style="16"/>
    <col min="15072" max="15077" width="12.7109375" style="16" customWidth="1"/>
    <col min="15078" max="15078" width="14.5703125" style="16" customWidth="1"/>
    <col min="15079" max="15079" width="89" style="16" customWidth="1"/>
    <col min="15080" max="15327" width="11.42578125" style="16"/>
    <col min="15328" max="15333" width="12.7109375" style="16" customWidth="1"/>
    <col min="15334" max="15334" width="14.5703125" style="16" customWidth="1"/>
    <col min="15335" max="15335" width="89" style="16" customWidth="1"/>
    <col min="15336" max="15583" width="11.42578125" style="16"/>
    <col min="15584" max="15589" width="12.7109375" style="16" customWidth="1"/>
    <col min="15590" max="15590" width="14.5703125" style="16" customWidth="1"/>
    <col min="15591" max="15591" width="89" style="16" customWidth="1"/>
    <col min="15592" max="15839" width="11.42578125" style="16"/>
    <col min="15840" max="15845" width="12.7109375" style="16" customWidth="1"/>
    <col min="15846" max="15846" width="14.5703125" style="16" customWidth="1"/>
    <col min="15847" max="15847" width="89" style="16" customWidth="1"/>
    <col min="15848" max="16095" width="11.42578125" style="16"/>
    <col min="16096" max="16101" width="12.7109375" style="16" customWidth="1"/>
    <col min="16102" max="16102" width="14.5703125" style="16" customWidth="1"/>
    <col min="16103" max="16103" width="89" style="16" customWidth="1"/>
    <col min="16104" max="16384" width="11.42578125" style="16"/>
  </cols>
  <sheetData>
    <row r="1" spans="1:66" s="2" customFormat="1" ht="9" customHeight="1" x14ac:dyDescent="0.25">
      <c r="A1" s="1"/>
      <c r="B1" s="1"/>
      <c r="C1" s="1"/>
      <c r="D1" s="1"/>
      <c r="E1" s="1"/>
      <c r="F1" s="1"/>
      <c r="G1" s="1"/>
      <c r="H1" s="1"/>
      <c r="I1" s="1"/>
      <c r="J1" s="234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1"/>
      <c r="BD1" s="91"/>
      <c r="BE1" s="91"/>
      <c r="BF1" s="91"/>
      <c r="BG1" s="10"/>
      <c r="BH1" s="10"/>
      <c r="BI1" s="10"/>
      <c r="BJ1" s="10"/>
      <c r="BK1" s="91"/>
      <c r="BL1" s="91"/>
      <c r="BM1" s="91"/>
      <c r="BN1" s="91"/>
    </row>
    <row r="2" spans="1:66" s="2" customFormat="1" ht="30" customHeight="1" x14ac:dyDescent="0.25">
      <c r="A2" s="258" t="s">
        <v>31</v>
      </c>
      <c r="B2" s="258"/>
      <c r="C2" s="258"/>
      <c r="D2" s="258"/>
      <c r="E2" s="258"/>
      <c r="F2" s="258"/>
      <c r="G2" s="258"/>
      <c r="H2" s="258"/>
      <c r="I2" s="258"/>
      <c r="J2" s="234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1"/>
      <c r="BD2" s="91"/>
      <c r="BE2" s="91"/>
      <c r="BF2" s="91"/>
      <c r="BG2" s="10"/>
      <c r="BH2" s="10"/>
      <c r="BI2" s="10"/>
      <c r="BJ2" s="10"/>
      <c r="BK2" s="91"/>
      <c r="BL2" s="91"/>
      <c r="BM2" s="91"/>
      <c r="BN2" s="91"/>
    </row>
    <row r="3" spans="1:66" ht="13.5" customHeight="1" x14ac:dyDescent="0.25">
      <c r="A3" s="1"/>
      <c r="B3" s="1"/>
      <c r="C3" s="1"/>
      <c r="D3" s="1"/>
      <c r="E3" s="1"/>
      <c r="F3" s="1"/>
      <c r="G3" s="1"/>
      <c r="H3" s="1"/>
      <c r="I3" s="108" t="s">
        <v>100</v>
      </c>
    </row>
    <row r="4" spans="1:66" ht="9" customHeight="1" thickBot="1" x14ac:dyDescent="0.3">
      <c r="A4" s="3"/>
      <c r="B4" s="3"/>
      <c r="C4" s="3"/>
      <c r="D4" s="3"/>
      <c r="E4" s="3"/>
      <c r="F4" s="3"/>
      <c r="G4" s="3"/>
      <c r="H4" s="3"/>
      <c r="I4" s="3"/>
    </row>
    <row r="5" spans="1:66" s="18" customFormat="1" ht="9" customHeight="1" thickTop="1" x14ac:dyDescent="0.25">
      <c r="A5" s="17"/>
      <c r="B5" s="17"/>
      <c r="C5" s="17"/>
      <c r="D5" s="17"/>
      <c r="E5" s="17"/>
      <c r="F5" s="17"/>
      <c r="G5" s="17"/>
      <c r="H5" s="17"/>
      <c r="I5" s="17"/>
      <c r="J5" s="234">
        <v>15.75</v>
      </c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1"/>
      <c r="BD5" s="91"/>
      <c r="BE5" s="91"/>
      <c r="BF5" s="91"/>
      <c r="BG5" s="10"/>
      <c r="BH5" s="10"/>
      <c r="BI5" s="10"/>
      <c r="BJ5" s="10"/>
      <c r="BK5" s="91"/>
      <c r="BL5" s="91"/>
      <c r="BM5" s="91"/>
      <c r="BN5" s="91"/>
    </row>
    <row r="6" spans="1:66" s="2" customFormat="1" ht="15.75" customHeight="1" x14ac:dyDescent="0.25">
      <c r="A6" s="256" t="s">
        <v>223</v>
      </c>
      <c r="B6" s="256"/>
      <c r="C6" s="256"/>
      <c r="D6" s="256"/>
      <c r="E6" s="256"/>
      <c r="F6" s="256"/>
      <c r="G6" s="256"/>
      <c r="H6" s="256"/>
      <c r="I6" s="256"/>
      <c r="J6" s="234">
        <v>17.25</v>
      </c>
      <c r="K6" s="96"/>
      <c r="L6" s="97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1"/>
      <c r="BD6" s="91"/>
      <c r="BE6" s="91"/>
      <c r="BF6" s="91"/>
      <c r="BG6" s="10"/>
      <c r="BH6" s="10"/>
      <c r="BI6" s="10"/>
      <c r="BJ6" s="10"/>
      <c r="BK6" s="91"/>
      <c r="BL6" s="91"/>
      <c r="BM6" s="91"/>
      <c r="BN6" s="91"/>
    </row>
    <row r="7" spans="1:66" s="2" customFormat="1" ht="15.75" customHeight="1" x14ac:dyDescent="0.25">
      <c r="A7" s="256"/>
      <c r="B7" s="256"/>
      <c r="C7" s="256"/>
      <c r="D7" s="256"/>
      <c r="E7" s="256"/>
      <c r="F7" s="256"/>
      <c r="G7" s="256"/>
      <c r="H7" s="256"/>
      <c r="I7" s="256"/>
      <c r="J7" s="234">
        <v>9</v>
      </c>
      <c r="K7" s="96"/>
      <c r="L7" s="97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1"/>
      <c r="BD7" s="91"/>
      <c r="BE7" s="91"/>
      <c r="BF7" s="91"/>
      <c r="BG7" s="10"/>
      <c r="BH7" s="10"/>
      <c r="BI7" s="10"/>
      <c r="BJ7" s="10"/>
      <c r="BK7" s="91"/>
      <c r="BL7" s="91"/>
      <c r="BM7" s="91"/>
      <c r="BN7" s="91"/>
    </row>
    <row r="8" spans="1:66" s="2" customFormat="1" ht="9" customHeight="1" x14ac:dyDescent="0.25">
      <c r="A8" s="266"/>
      <c r="B8" s="266"/>
      <c r="C8" s="266"/>
      <c r="D8" s="266"/>
      <c r="E8" s="266"/>
      <c r="F8" s="266"/>
      <c r="G8" s="266"/>
      <c r="H8" s="266"/>
      <c r="I8" s="266"/>
      <c r="J8" s="234"/>
      <c r="K8" s="96"/>
      <c r="L8" s="97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1"/>
      <c r="BD8" s="91"/>
      <c r="BE8" s="91"/>
      <c r="BF8" s="91"/>
      <c r="BG8" s="10"/>
      <c r="BH8" s="10"/>
      <c r="BI8" s="10"/>
      <c r="BJ8" s="10"/>
      <c r="BK8" s="91"/>
      <c r="BL8" s="91"/>
      <c r="BM8" s="91"/>
      <c r="BN8" s="91"/>
    </row>
    <row r="9" spans="1:66" s="2" customFormat="1" ht="17.25" x14ac:dyDescent="0.25">
      <c r="A9" s="257" t="s">
        <v>12</v>
      </c>
      <c r="B9" s="257"/>
      <c r="C9" s="257"/>
      <c r="D9" s="257"/>
      <c r="E9" s="257"/>
      <c r="F9" s="257"/>
      <c r="G9" s="257"/>
      <c r="H9" s="257"/>
      <c r="I9" s="257"/>
      <c r="J9" s="234"/>
      <c r="K9" s="96"/>
      <c r="L9" s="97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1"/>
      <c r="BD9" s="91"/>
      <c r="BE9" s="91"/>
      <c r="BF9" s="91"/>
      <c r="BG9" s="10"/>
      <c r="BH9" s="10"/>
      <c r="BI9" s="10"/>
      <c r="BJ9" s="10"/>
      <c r="BK9" s="91"/>
      <c r="BL9" s="91"/>
      <c r="BM9" s="91"/>
      <c r="BN9" s="91"/>
    </row>
    <row r="10" spans="1:66" s="2" customFormat="1" ht="9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234"/>
      <c r="K10" s="96"/>
      <c r="L10" s="97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1"/>
      <c r="BD10" s="91"/>
      <c r="BE10" s="91"/>
      <c r="BF10" s="91"/>
      <c r="BG10" s="10"/>
      <c r="BH10" s="10"/>
      <c r="BI10" s="10"/>
      <c r="BJ10" s="10"/>
      <c r="BK10" s="91"/>
      <c r="BL10" s="91"/>
      <c r="BM10" s="91"/>
      <c r="BN10" s="91"/>
    </row>
    <row r="11" spans="1:66" s="2" customFormat="1" ht="15.75" x14ac:dyDescent="0.25">
      <c r="A11" s="75" t="s">
        <v>13</v>
      </c>
      <c r="B11" s="39"/>
      <c r="C11" s="39"/>
      <c r="D11" s="251">
        <f>+'NO TOCAR'!BA9</f>
        <v>0</v>
      </c>
      <c r="E11" s="251"/>
      <c r="F11" s="251"/>
      <c r="G11" s="75" t="s">
        <v>79</v>
      </c>
      <c r="H11" s="39"/>
      <c r="I11" s="76">
        <f>+'NO TOCAR'!BA5</f>
        <v>50</v>
      </c>
      <c r="J11" s="234"/>
      <c r="K11" s="96"/>
      <c r="L11" s="97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1"/>
      <c r="BD11" s="91"/>
      <c r="BE11" s="91"/>
      <c r="BF11" s="91"/>
      <c r="BG11" s="10"/>
      <c r="BH11" s="10"/>
      <c r="BI11" s="10"/>
      <c r="BJ11" s="10"/>
      <c r="BK11" s="91"/>
      <c r="BL11" s="91"/>
      <c r="BM11" s="91"/>
      <c r="BN11" s="91"/>
    </row>
    <row r="12" spans="1:66" s="2" customFormat="1" ht="15.75" x14ac:dyDescent="0.25">
      <c r="A12" s="75" t="s">
        <v>102</v>
      </c>
      <c r="B12" s="39"/>
      <c r="C12" s="39"/>
      <c r="D12" s="252">
        <f>+'NO TOCAR'!BA10</f>
        <v>0</v>
      </c>
      <c r="E12" s="252"/>
      <c r="F12" s="252"/>
      <c r="G12" s="75" t="s">
        <v>42</v>
      </c>
      <c r="H12" s="39"/>
      <c r="I12" s="46">
        <f>+'NO TOCAR'!BA6</f>
        <v>0</v>
      </c>
      <c r="J12" s="234"/>
      <c r="K12" s="96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1"/>
      <c r="BD12" s="91"/>
      <c r="BE12" s="91"/>
      <c r="BF12" s="91"/>
      <c r="BG12" s="10"/>
      <c r="BH12" s="10"/>
      <c r="BI12" s="10"/>
      <c r="BJ12" s="10"/>
      <c r="BK12" s="91"/>
      <c r="BL12" s="91"/>
      <c r="BM12" s="91"/>
      <c r="BN12" s="91"/>
    </row>
    <row r="13" spans="1:66" s="2" customFormat="1" ht="15.75" x14ac:dyDescent="0.25">
      <c r="A13" s="75" t="s">
        <v>28</v>
      </c>
      <c r="B13" s="39"/>
      <c r="C13" s="39"/>
      <c r="D13" s="252">
        <f>+'NO TOCAR'!BA11</f>
        <v>0</v>
      </c>
      <c r="E13" s="252"/>
      <c r="F13" s="252"/>
      <c r="G13" s="75" t="s">
        <v>14</v>
      </c>
      <c r="H13" s="39"/>
      <c r="I13" s="46">
        <f>+'NO TOCAR'!BA7</f>
        <v>0</v>
      </c>
      <c r="J13" s="234"/>
      <c r="K13" s="96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1"/>
      <c r="BD13" s="91"/>
      <c r="BE13" s="91"/>
      <c r="BF13" s="91"/>
      <c r="BG13" s="10"/>
      <c r="BH13" s="10"/>
      <c r="BI13" s="10"/>
      <c r="BJ13" s="10"/>
      <c r="BK13" s="91"/>
      <c r="BL13" s="91"/>
      <c r="BM13" s="91"/>
      <c r="BN13" s="91"/>
    </row>
    <row r="14" spans="1:66" s="2" customFormat="1" ht="15.75" x14ac:dyDescent="0.25">
      <c r="A14" s="75" t="s">
        <v>78</v>
      </c>
      <c r="B14" s="39"/>
      <c r="C14" s="39"/>
      <c r="D14" s="252" t="str">
        <f>+IF('NO TOCAR'!BA12=0,"Blanca o Hispánica",IF('NO TOCAR'!BA12=1.1,"Afroamericana","Asiática"))</f>
        <v>Blanca o Hispánica</v>
      </c>
      <c r="E14" s="252"/>
      <c r="F14" s="252"/>
      <c r="G14" s="75" t="s">
        <v>16</v>
      </c>
      <c r="H14" s="39"/>
      <c r="I14" s="45">
        <f>+(I12-I13)/365.25</f>
        <v>0</v>
      </c>
      <c r="J14" s="234"/>
      <c r="K14" s="96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1"/>
      <c r="BD14" s="91"/>
      <c r="BE14" s="91"/>
      <c r="BF14" s="91"/>
      <c r="BG14" s="10"/>
      <c r="BH14" s="10"/>
      <c r="BI14" s="10"/>
      <c r="BJ14" s="10"/>
      <c r="BK14" s="91"/>
      <c r="BL14" s="91"/>
      <c r="BM14" s="91"/>
      <c r="BN14" s="91"/>
    </row>
    <row r="15" spans="1:66" s="2" customFormat="1" ht="9" customHeight="1" x14ac:dyDescent="0.25">
      <c r="A15" s="5"/>
      <c r="B15" s="5"/>
      <c r="C15" s="5"/>
      <c r="D15" s="5"/>
      <c r="E15" s="74">
        <f>+'NO TOCAR'!D12</f>
        <v>0</v>
      </c>
      <c r="F15" s="5"/>
      <c r="G15" s="5"/>
      <c r="H15" s="5"/>
      <c r="I15" s="5"/>
      <c r="J15" s="234"/>
      <c r="K15" s="96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1"/>
      <c r="BD15" s="91"/>
      <c r="BE15" s="91"/>
      <c r="BF15" s="91"/>
      <c r="BG15" s="10"/>
      <c r="BH15" s="10"/>
      <c r="BI15" s="10"/>
      <c r="BJ15" s="10"/>
      <c r="BK15" s="91"/>
      <c r="BL15" s="91"/>
      <c r="BM15" s="91"/>
      <c r="BN15" s="91"/>
    </row>
    <row r="16" spans="1:66" s="6" customFormat="1" ht="17.25" x14ac:dyDescent="0.25">
      <c r="A16" s="257" t="s">
        <v>17</v>
      </c>
      <c r="B16" s="257"/>
      <c r="C16" s="257"/>
      <c r="D16" s="257"/>
      <c r="E16" s="257"/>
      <c r="F16" s="257"/>
      <c r="G16" s="257"/>
      <c r="H16" s="257"/>
      <c r="I16" s="257"/>
      <c r="J16" s="234"/>
      <c r="K16" s="96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1"/>
      <c r="BD16" s="91"/>
      <c r="BE16" s="91"/>
      <c r="BF16" s="91"/>
      <c r="BG16" s="10"/>
      <c r="BH16" s="10"/>
      <c r="BI16" s="10"/>
      <c r="BJ16" s="10"/>
      <c r="BK16" s="91"/>
      <c r="BL16" s="91"/>
      <c r="BM16" s="91"/>
      <c r="BN16" s="91"/>
    </row>
    <row r="17" spans="1:66" s="2" customFormat="1" ht="9" customHeight="1" x14ac:dyDescent="0.25">
      <c r="A17" s="81"/>
      <c r="B17" s="81"/>
      <c r="C17" s="81"/>
      <c r="D17" s="81"/>
      <c r="E17" s="81"/>
      <c r="F17" s="81"/>
      <c r="G17" s="24"/>
      <c r="H17" s="75"/>
      <c r="I17" s="75"/>
      <c r="J17" s="234"/>
      <c r="K17" s="96"/>
      <c r="L17" s="92"/>
      <c r="M17" s="92"/>
      <c r="N17" s="92"/>
      <c r="O17" s="92"/>
      <c r="P17" s="92"/>
      <c r="Q17" s="254" t="s">
        <v>70</v>
      </c>
      <c r="R17" s="254"/>
      <c r="S17" s="254"/>
      <c r="T17" s="254"/>
      <c r="U17" s="254"/>
      <c r="V17" s="92"/>
      <c r="W17" s="92"/>
      <c r="X17" s="92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10"/>
      <c r="BH17" s="10"/>
      <c r="BI17" s="10"/>
      <c r="BJ17" s="10"/>
      <c r="BK17" s="91"/>
      <c r="BL17" s="91"/>
      <c r="BM17" s="91"/>
      <c r="BN17" s="91"/>
    </row>
    <row r="18" spans="1:66" s="2" customFormat="1" ht="15.75" customHeight="1" x14ac:dyDescent="0.25">
      <c r="A18" s="75" t="s">
        <v>18</v>
      </c>
      <c r="B18" s="75"/>
      <c r="C18" s="75"/>
      <c r="D18" s="75"/>
      <c r="E18" s="47">
        <f>+'NO TOCAR'!BA14</f>
        <v>0</v>
      </c>
      <c r="F18" s="75" t="s">
        <v>36</v>
      </c>
      <c r="G18" s="75"/>
      <c r="H18" s="75"/>
      <c r="I18" s="47">
        <f>+'NO TOCAR'!BA22</f>
        <v>0</v>
      </c>
      <c r="J18" s="234"/>
      <c r="K18" s="96"/>
      <c r="L18" s="92"/>
      <c r="M18" s="92"/>
      <c r="N18" s="92"/>
      <c r="O18" s="92"/>
      <c r="P18" s="92"/>
      <c r="Q18" s="254"/>
      <c r="R18" s="254"/>
      <c r="S18" s="254"/>
      <c r="T18" s="254"/>
      <c r="U18" s="254"/>
      <c r="V18" s="92"/>
      <c r="W18" s="92"/>
      <c r="X18" s="92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1"/>
      <c r="BD18" s="91"/>
      <c r="BE18" s="91"/>
      <c r="BF18" s="91"/>
      <c r="BG18" s="10"/>
      <c r="BH18" s="10"/>
      <c r="BI18" s="10"/>
      <c r="BJ18" s="10"/>
      <c r="BK18" s="91"/>
      <c r="BL18" s="91"/>
      <c r="BM18" s="91"/>
      <c r="BN18" s="91"/>
    </row>
    <row r="19" spans="1:66" s="2" customFormat="1" ht="15.75" customHeight="1" x14ac:dyDescent="0.25">
      <c r="A19" s="75" t="s">
        <v>19</v>
      </c>
      <c r="B19" s="75"/>
      <c r="C19" s="75"/>
      <c r="D19" s="75"/>
      <c r="E19" s="47">
        <f>+'NO TOCAR'!BA15</f>
        <v>0</v>
      </c>
      <c r="F19" s="75" t="s">
        <v>37</v>
      </c>
      <c r="G19" s="75"/>
      <c r="H19" s="75"/>
      <c r="I19" s="47">
        <f>+'NO TOCAR'!BA23</f>
        <v>0</v>
      </c>
      <c r="J19" s="234"/>
      <c r="K19" s="96"/>
      <c r="L19" s="92"/>
      <c r="M19" s="92"/>
      <c r="N19" s="92"/>
      <c r="O19" s="92"/>
      <c r="P19" s="92"/>
      <c r="Q19" s="254"/>
      <c r="R19" s="254"/>
      <c r="S19" s="254"/>
      <c r="T19" s="254"/>
      <c r="U19" s="254"/>
      <c r="V19" s="92"/>
      <c r="W19" s="92"/>
      <c r="X19" s="92"/>
      <c r="Y19" s="255"/>
      <c r="Z19" s="255"/>
      <c r="AA19" s="255"/>
      <c r="AB19" s="255"/>
      <c r="AC19" s="255"/>
      <c r="AD19" s="255"/>
      <c r="AE19" s="255"/>
      <c r="AF19" s="255"/>
      <c r="AG19" s="255"/>
      <c r="AH19" s="255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1"/>
      <c r="BD19" s="91"/>
      <c r="BE19" s="91"/>
      <c r="BF19" s="91"/>
      <c r="BG19" s="10"/>
      <c r="BH19" s="10"/>
      <c r="BI19" s="10"/>
      <c r="BJ19" s="10"/>
      <c r="BK19" s="91"/>
      <c r="BL19" s="91"/>
      <c r="BM19" s="91"/>
      <c r="BN19" s="91"/>
    </row>
    <row r="20" spans="1:66" s="2" customFormat="1" ht="15.75" customHeight="1" x14ac:dyDescent="0.25">
      <c r="A20" s="75" t="s">
        <v>20</v>
      </c>
      <c r="B20" s="75"/>
      <c r="C20" s="75"/>
      <c r="D20" s="75"/>
      <c r="E20" s="47">
        <f>+'NO TOCAR'!BA16</f>
        <v>0</v>
      </c>
      <c r="F20" s="75" t="s">
        <v>211</v>
      </c>
      <c r="G20" s="75"/>
      <c r="H20" s="75"/>
      <c r="I20" s="47">
        <f>+'NO TOCAR'!BA24</f>
        <v>0</v>
      </c>
      <c r="J20" s="234"/>
      <c r="K20" s="96"/>
      <c r="L20" s="92"/>
      <c r="M20" s="92"/>
      <c r="N20" s="92"/>
      <c r="O20" s="92"/>
      <c r="P20" s="92"/>
      <c r="Q20" s="254"/>
      <c r="R20" s="254"/>
      <c r="S20" s="254"/>
      <c r="T20" s="254"/>
      <c r="U20" s="254"/>
      <c r="V20" s="92"/>
      <c r="W20" s="92"/>
      <c r="X20" s="92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1"/>
      <c r="BD20" s="91"/>
      <c r="BE20" s="91"/>
      <c r="BF20" s="91"/>
      <c r="BG20" s="10"/>
      <c r="BH20" s="10"/>
      <c r="BI20" s="10"/>
      <c r="BJ20" s="10"/>
      <c r="BK20" s="91"/>
      <c r="BL20" s="91"/>
      <c r="BM20" s="91"/>
      <c r="BN20" s="91"/>
    </row>
    <row r="21" spans="1:66" s="2" customFormat="1" ht="15.75" customHeight="1" x14ac:dyDescent="0.25">
      <c r="A21" s="75" t="s">
        <v>21</v>
      </c>
      <c r="B21" s="75"/>
      <c r="C21" s="75"/>
      <c r="D21" s="75"/>
      <c r="E21" s="47">
        <f>+'NO TOCAR'!BA17</f>
        <v>0</v>
      </c>
      <c r="F21" s="75" t="s">
        <v>38</v>
      </c>
      <c r="G21" s="75"/>
      <c r="H21" s="75"/>
      <c r="I21" s="47">
        <f>+'NO TOCAR'!BA25</f>
        <v>0</v>
      </c>
      <c r="J21" s="234"/>
      <c r="K21" s="96"/>
      <c r="L21" s="92"/>
      <c r="M21" s="92"/>
      <c r="N21" s="92"/>
      <c r="O21" s="92"/>
      <c r="P21" s="92"/>
      <c r="Q21" s="254"/>
      <c r="R21" s="254"/>
      <c r="S21" s="254"/>
      <c r="T21" s="254"/>
      <c r="U21" s="254"/>
      <c r="V21" s="92"/>
      <c r="W21" s="92"/>
      <c r="X21" s="92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1"/>
      <c r="BD21" s="91"/>
      <c r="BE21" s="91"/>
      <c r="BF21" s="91"/>
      <c r="BG21" s="10"/>
      <c r="BH21" s="10"/>
      <c r="BI21" s="10"/>
      <c r="BJ21" s="10"/>
      <c r="BK21" s="91"/>
      <c r="BL21" s="91"/>
      <c r="BM21" s="91"/>
      <c r="BN21" s="91"/>
    </row>
    <row r="22" spans="1:66" s="2" customFormat="1" ht="15.75" customHeight="1" x14ac:dyDescent="0.25">
      <c r="A22" s="75" t="s">
        <v>29</v>
      </c>
      <c r="B22" s="75"/>
      <c r="C22" s="75"/>
      <c r="D22" s="75"/>
      <c r="E22" s="47">
        <f>+'NO TOCAR'!BA18</f>
        <v>0</v>
      </c>
      <c r="F22" s="75" t="s">
        <v>39</v>
      </c>
      <c r="G22" s="75"/>
      <c r="H22" s="75"/>
      <c r="I22" s="47">
        <f>+'NO TOCAR'!BA26</f>
        <v>0</v>
      </c>
      <c r="J22" s="234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10"/>
      <c r="BH22" s="10"/>
      <c r="BI22" s="10"/>
      <c r="BJ22" s="10"/>
      <c r="BK22" s="91"/>
      <c r="BL22" s="91"/>
      <c r="BM22" s="91"/>
      <c r="BN22" s="91"/>
    </row>
    <row r="23" spans="1:66" s="2" customFormat="1" ht="15.75" customHeight="1" x14ac:dyDescent="0.25">
      <c r="A23" s="75" t="s">
        <v>22</v>
      </c>
      <c r="B23" s="75"/>
      <c r="C23" s="75"/>
      <c r="D23" s="75"/>
      <c r="E23" s="47">
        <f>+'NO TOCAR'!BA19</f>
        <v>0</v>
      </c>
      <c r="F23" s="75" t="s">
        <v>40</v>
      </c>
      <c r="G23" s="75"/>
      <c r="H23" s="75"/>
      <c r="I23" s="47">
        <f>+'NO TOCAR'!BA27</f>
        <v>0</v>
      </c>
      <c r="J23" s="234"/>
      <c r="K23" s="254" t="s">
        <v>69</v>
      </c>
      <c r="L23" s="253" t="e">
        <f>+Q23</f>
        <v>#REF!</v>
      </c>
      <c r="M23" s="98" t="s">
        <v>58</v>
      </c>
      <c r="N23" s="98"/>
      <c r="O23" s="98"/>
      <c r="P23" s="92"/>
      <c r="Q23" s="253" t="e">
        <f>+IF($D$13="Activa - 16 a 18 años",Y23,IF($D$13="Activa - 19 a 30 años",AE23,IF($D$13="Activa - 31 a 50 años",AK23,IF($D$13="Activa - Mayor de 50 años",AQ23,IF($D$13="Atletismo de Resistencia",#REF!,IF($D$13="Básquetbol",#REF!,IF($D$13="Fitness Sport",#REF!,IF($D$13="Fútbol",#REF!,IF($D$13="Hockey sobre Césped",#REF!,IF($D$13="Rugby",#REF!,IF($D$13="Tenis",#REF!,#REF!)))))))))))</f>
        <v>#REF!</v>
      </c>
      <c r="R23" s="98" t="s">
        <v>58</v>
      </c>
      <c r="S23" s="92"/>
      <c r="T23" s="253" t="e">
        <f>+IF($D$13="Activa - 16 a 18 años",AB23,IF($D$13="Activa - 19 a 30 años",AH23,IF($D$13="Activa - 31 a 50 años",AN23,IF($D$13="Activa - Mayor de 50 años",AT23,IF($D$13="Atletismo de Resistencia",#REF!,IF($D$13="Básquetbol",#REF!,IF($D$13="Fitness Sport",#REF!,IF($D$13="Fútbol",#REF!,IF($D$13="Hockey sobre Césped",#REF!,IF($D$13="Rugby",#REF!,IF($D$13="Tenis",#REF!,#REF!)))))))))))</f>
        <v>#REF!</v>
      </c>
      <c r="U23" s="98" t="s">
        <v>58</v>
      </c>
      <c r="V23" s="92"/>
      <c r="W23" s="98"/>
      <c r="X23" s="92"/>
      <c r="Y23" s="253" t="s">
        <v>62</v>
      </c>
      <c r="Z23" s="98" t="s">
        <v>58</v>
      </c>
      <c r="AA23" s="92"/>
      <c r="AB23" s="253" t="s">
        <v>62</v>
      </c>
      <c r="AC23" s="98" t="s">
        <v>58</v>
      </c>
      <c r="AD23" s="92"/>
      <c r="AE23" s="253" t="s">
        <v>60</v>
      </c>
      <c r="AF23" s="98" t="s">
        <v>58</v>
      </c>
      <c r="AG23" s="92"/>
      <c r="AH23" s="253" t="s">
        <v>60</v>
      </c>
      <c r="AI23" s="98" t="s">
        <v>58</v>
      </c>
      <c r="AJ23" s="92"/>
      <c r="AK23" s="253" t="s">
        <v>61</v>
      </c>
      <c r="AL23" s="98" t="s">
        <v>58</v>
      </c>
      <c r="AM23" s="92"/>
      <c r="AN23" s="253" t="s">
        <v>61</v>
      </c>
      <c r="AO23" s="98" t="s">
        <v>58</v>
      </c>
      <c r="AP23" s="92"/>
      <c r="AQ23" s="253" t="s">
        <v>63</v>
      </c>
      <c r="AR23" s="98" t="s">
        <v>58</v>
      </c>
      <c r="AS23" s="92"/>
      <c r="AT23" s="253" t="s">
        <v>63</v>
      </c>
      <c r="AU23" s="98" t="s">
        <v>58</v>
      </c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10"/>
      <c r="BH23" s="10"/>
      <c r="BI23" s="10"/>
      <c r="BJ23" s="10"/>
      <c r="BK23" s="91"/>
      <c r="BL23" s="91"/>
      <c r="BM23" s="91"/>
      <c r="BN23" s="91"/>
    </row>
    <row r="24" spans="1:66" s="2" customFormat="1" ht="15.75" customHeight="1" x14ac:dyDescent="0.25">
      <c r="A24" s="75" t="s">
        <v>23</v>
      </c>
      <c r="B24" s="75"/>
      <c r="C24" s="75"/>
      <c r="D24" s="75"/>
      <c r="E24" s="47">
        <f>+'NO TOCAR'!BA20</f>
        <v>0</v>
      </c>
      <c r="F24" s="75" t="s">
        <v>41</v>
      </c>
      <c r="G24" s="75"/>
      <c r="H24" s="75"/>
      <c r="I24" s="47">
        <f>+'NO TOCAR'!BA28</f>
        <v>0</v>
      </c>
      <c r="J24" s="234"/>
      <c r="K24" s="254"/>
      <c r="L24" s="253"/>
      <c r="M24" s="99" t="e">
        <f>+IF(D12="Femenino",R24,U24)</f>
        <v>#REF!</v>
      </c>
      <c r="N24" s="98"/>
      <c r="O24" s="98"/>
      <c r="P24" s="92"/>
      <c r="Q24" s="253"/>
      <c r="R24" s="100" t="e">
        <f>+IF($D$13="Activa - 16 a 18 años",Z24,IF($D$13="Activa - 19 a 30 años",AF24,IF($D$13="Activa - 31 a 50 años",AL24,IF($D$13="Activa - Mayor de 50 años",AR24,IF($D$13="Atletismo de Resistencia",#REF!,IF($D$13="Básquetbol",#REF!,IF($D$13="Fitness Sport",#REF!,IF($D$13="Fútbol",#REF!,IF($D$13="Hockey sobre Césped",#REF!,IF($D$13="Rugby",#REF!,IF($D$13="Tenis",#REF!,#REF!)))))))))))</f>
        <v>#REF!</v>
      </c>
      <c r="S24" s="92"/>
      <c r="T24" s="253"/>
      <c r="U24" s="100" t="e">
        <f>+IF($D$13="Activa - 16 a 18 años",AC24,IF($D$13="Activa - 19 a 30 años",AI24,IF($D$13="Activa - 31 a 50 años",AO24,IF($D$13="Activa - Mayor de 50 años",AU24,IF($D$13="Atletismo de Resistencia",#REF!,IF($D$13="Básquetbol",#REF!,IF($D$13="Fitness Sport",#REF!,IF($D$13="Fútbol",#REF!,IF($D$13="Hockey sobre Césped",#REF!,IF($D$13="Rugby",#REF!,IF($D$13="Tenis",#REF!,#REF!)))))))))))</f>
        <v>#REF!</v>
      </c>
      <c r="V24" s="92"/>
      <c r="W24" s="98"/>
      <c r="X24" s="92"/>
      <c r="Y24" s="253"/>
      <c r="Z24" s="98" t="s">
        <v>59</v>
      </c>
      <c r="AA24" s="92"/>
      <c r="AB24" s="253"/>
      <c r="AC24" s="98" t="s">
        <v>15</v>
      </c>
      <c r="AD24" s="92"/>
      <c r="AE24" s="253"/>
      <c r="AF24" s="98" t="s">
        <v>59</v>
      </c>
      <c r="AG24" s="92"/>
      <c r="AH24" s="253"/>
      <c r="AI24" s="98" t="s">
        <v>15</v>
      </c>
      <c r="AJ24" s="92"/>
      <c r="AK24" s="253"/>
      <c r="AL24" s="98" t="s">
        <v>59</v>
      </c>
      <c r="AM24" s="92"/>
      <c r="AN24" s="253"/>
      <c r="AO24" s="98" t="s">
        <v>15</v>
      </c>
      <c r="AP24" s="92"/>
      <c r="AQ24" s="253"/>
      <c r="AR24" s="98" t="s">
        <v>59</v>
      </c>
      <c r="AS24" s="92"/>
      <c r="AT24" s="253"/>
      <c r="AU24" s="98" t="s">
        <v>15</v>
      </c>
      <c r="AV24" s="92"/>
      <c r="AW24" s="92"/>
      <c r="AX24" s="92"/>
      <c r="AY24" s="92"/>
      <c r="AZ24" s="92"/>
      <c r="BA24" s="92"/>
      <c r="BB24" s="92"/>
      <c r="BC24" s="91"/>
      <c r="BD24" s="91"/>
      <c r="BE24" s="91"/>
      <c r="BF24" s="91"/>
      <c r="BG24" s="10"/>
      <c r="BH24" s="10"/>
      <c r="BI24" s="10"/>
      <c r="BJ24" s="10"/>
      <c r="BK24" s="91"/>
      <c r="BL24" s="91"/>
      <c r="BM24" s="91"/>
      <c r="BN24" s="91"/>
    </row>
    <row r="25" spans="1:66" s="2" customFormat="1" ht="15.75" customHeight="1" x14ac:dyDescent="0.25">
      <c r="A25" s="75" t="s">
        <v>24</v>
      </c>
      <c r="B25" s="75"/>
      <c r="C25" s="75"/>
      <c r="D25" s="75"/>
      <c r="E25" s="47">
        <f>+'NO TOCAR'!BA21</f>
        <v>0</v>
      </c>
      <c r="F25" s="75" t="s">
        <v>67</v>
      </c>
      <c r="G25" s="75"/>
      <c r="H25" s="75"/>
      <c r="I25" s="47">
        <f>+'NO TOCAR'!BA29</f>
        <v>0</v>
      </c>
      <c r="J25" s="234"/>
      <c r="K25" s="254"/>
      <c r="L25" s="253"/>
      <c r="M25" s="98" t="s">
        <v>9</v>
      </c>
      <c r="N25" s="98"/>
      <c r="O25" s="98"/>
      <c r="P25" s="92"/>
      <c r="Q25" s="253"/>
      <c r="R25" s="98" t="s">
        <v>9</v>
      </c>
      <c r="S25" s="92"/>
      <c r="T25" s="253"/>
      <c r="U25" s="98" t="s">
        <v>9</v>
      </c>
      <c r="V25" s="92"/>
      <c r="W25" s="98"/>
      <c r="X25" s="92"/>
      <c r="Y25" s="253"/>
      <c r="Z25" s="98" t="s">
        <v>9</v>
      </c>
      <c r="AA25" s="92"/>
      <c r="AB25" s="253"/>
      <c r="AC25" s="98" t="s">
        <v>9</v>
      </c>
      <c r="AD25" s="92"/>
      <c r="AE25" s="253"/>
      <c r="AF25" s="98" t="s">
        <v>9</v>
      </c>
      <c r="AG25" s="92"/>
      <c r="AH25" s="253"/>
      <c r="AI25" s="98" t="s">
        <v>9</v>
      </c>
      <c r="AJ25" s="92"/>
      <c r="AK25" s="253"/>
      <c r="AL25" s="98" t="s">
        <v>9</v>
      </c>
      <c r="AM25" s="92"/>
      <c r="AN25" s="253"/>
      <c r="AO25" s="98" t="s">
        <v>9</v>
      </c>
      <c r="AP25" s="92"/>
      <c r="AQ25" s="253"/>
      <c r="AR25" s="98" t="s">
        <v>9</v>
      </c>
      <c r="AS25" s="92"/>
      <c r="AT25" s="253"/>
      <c r="AU25" s="98" t="s">
        <v>9</v>
      </c>
      <c r="AV25" s="92"/>
      <c r="AW25" s="92"/>
      <c r="AX25" s="92"/>
      <c r="AY25" s="92"/>
      <c r="AZ25" s="92"/>
      <c r="BA25" s="92"/>
      <c r="BB25" s="92"/>
      <c r="BC25" s="91"/>
      <c r="BD25" s="91"/>
      <c r="BE25" s="91"/>
      <c r="BF25" s="91"/>
      <c r="BG25" s="10"/>
      <c r="BH25" s="10"/>
      <c r="BI25" s="10"/>
      <c r="BJ25" s="10"/>
      <c r="BK25" s="91"/>
      <c r="BL25" s="91"/>
      <c r="BM25" s="91"/>
      <c r="BN25" s="91"/>
    </row>
    <row r="26" spans="1:66" s="2" customFormat="1" ht="15.75" customHeight="1" x14ac:dyDescent="0.25">
      <c r="A26" s="280" t="s">
        <v>225</v>
      </c>
      <c r="B26" s="280"/>
      <c r="C26" s="280"/>
      <c r="D26" s="280"/>
      <c r="E26" s="280"/>
      <c r="F26" s="75" t="s">
        <v>68</v>
      </c>
      <c r="G26" s="75"/>
      <c r="H26" s="75"/>
      <c r="I26" s="47">
        <f>+'NO TOCAR'!BA30</f>
        <v>0</v>
      </c>
      <c r="J26" s="234"/>
      <c r="K26" s="254"/>
      <c r="L26" s="253"/>
      <c r="M26" s="99" t="e">
        <f>+IF(D12="Femenino",R26,U26)</f>
        <v>#REF!</v>
      </c>
      <c r="N26" s="98"/>
      <c r="O26" s="98"/>
      <c r="P26" s="92"/>
      <c r="Q26" s="253"/>
      <c r="R26" s="100" t="e">
        <f>+IF($D$13="Activa - 16 a 18 años",Z26,IF($D$13="Activa - 19 a 30 años",AF26,IF($D$13="Activa - 31 a 50 años",AL26,IF($D$13="Activa - Mayor de 50 años",AR26,IF($D$13="Atletismo de Resistencia",#REF!,IF($D$13="Básquetbol",#REF!,IF($D$13="Fitness Sport",#REF!,IF($D$13="Fútbol",#REF!,IF($D$13="Hockey sobre Césped",#REF!,IF($D$13="Rugby",#REF!,IF($D$13="Tenis",#REF!,#REF!)))))))))))</f>
        <v>#REF!</v>
      </c>
      <c r="S26" s="92"/>
      <c r="T26" s="253"/>
      <c r="U26" s="100" t="e">
        <f>+IF($D$13="Activa - 16 a 18 años",AC26,IF($D$13="Activa - 19 a 30 años",AI26,IF($D$13="Activa - 31 a 50 años",AO26,IF($D$13="Activa - Mayor de 50 años",AU26,IF($D$13="Atletismo de Resistencia",#REF!,IF($D$13="Básquetbol",#REF!,IF($D$13="Fitness Sport",#REF!,IF($D$13="Fútbol",#REF!,IF($D$13="Hockey sobre Césped",#REF!,IF($D$13="Rugby",#REF!,IF($D$13="Tenis",#REF!,#REF!)))))))))))</f>
        <v>#REF!</v>
      </c>
      <c r="V26" s="92"/>
      <c r="W26" s="98"/>
      <c r="X26" s="92"/>
      <c r="Y26" s="253"/>
      <c r="Z26" s="99">
        <v>28</v>
      </c>
      <c r="AA26" s="92"/>
      <c r="AB26" s="253"/>
      <c r="AC26" s="99">
        <v>104</v>
      </c>
      <c r="AD26" s="92"/>
      <c r="AE26" s="253"/>
      <c r="AF26" s="99">
        <v>55</v>
      </c>
      <c r="AG26" s="92"/>
      <c r="AH26" s="253"/>
      <c r="AI26" s="99">
        <v>173</v>
      </c>
      <c r="AJ26" s="92"/>
      <c r="AK26" s="253"/>
      <c r="AL26" s="99">
        <v>69</v>
      </c>
      <c r="AM26" s="92"/>
      <c r="AN26" s="253"/>
      <c r="AO26" s="99">
        <v>163</v>
      </c>
      <c r="AP26" s="92"/>
      <c r="AQ26" s="253"/>
      <c r="AR26" s="99">
        <v>17</v>
      </c>
      <c r="AS26" s="92"/>
      <c r="AT26" s="253"/>
      <c r="AU26" s="99">
        <v>41</v>
      </c>
      <c r="AV26" s="92"/>
      <c r="AW26" s="92"/>
      <c r="AX26" s="92"/>
      <c r="AY26" s="92"/>
      <c r="AZ26" s="92"/>
      <c r="BA26" s="92"/>
      <c r="BB26" s="92"/>
      <c r="BC26" s="91"/>
      <c r="BD26" s="91"/>
      <c r="BE26" s="91"/>
      <c r="BF26" s="91"/>
      <c r="BG26" s="10"/>
      <c r="BH26" s="10"/>
      <c r="BI26" s="10"/>
      <c r="BJ26" s="10"/>
      <c r="BK26" s="91"/>
      <c r="BL26" s="91"/>
      <c r="BM26" s="91"/>
      <c r="BN26" s="91"/>
    </row>
    <row r="27" spans="1:66" s="10" customFormat="1" ht="9" customHeight="1" x14ac:dyDescent="0.25">
      <c r="A27" s="8"/>
      <c r="B27" s="8"/>
      <c r="C27" s="8"/>
      <c r="D27" s="8"/>
      <c r="E27" s="8"/>
      <c r="F27" s="8"/>
      <c r="G27" s="8"/>
      <c r="H27" s="8"/>
      <c r="I27" s="9"/>
      <c r="J27" s="234"/>
      <c r="K27" s="95"/>
      <c r="L27" s="95"/>
      <c r="M27" s="95"/>
      <c r="N27" s="95"/>
      <c r="O27" s="95"/>
      <c r="P27" s="92"/>
      <c r="Q27" s="95"/>
      <c r="R27" s="95"/>
      <c r="S27" s="92"/>
      <c r="T27" s="95"/>
      <c r="U27" s="95"/>
      <c r="V27" s="92"/>
      <c r="W27" s="95"/>
      <c r="X27" s="92"/>
      <c r="Y27" s="95"/>
      <c r="Z27" s="95"/>
      <c r="AA27" s="92"/>
      <c r="AB27" s="95"/>
      <c r="AC27" s="95"/>
      <c r="AD27" s="92"/>
      <c r="AE27" s="95"/>
      <c r="AF27" s="95"/>
      <c r="AG27" s="92"/>
      <c r="AH27" s="95"/>
      <c r="AI27" s="95"/>
      <c r="AJ27" s="92"/>
      <c r="AK27" s="95"/>
      <c r="AL27" s="95"/>
      <c r="AM27" s="92"/>
      <c r="AN27" s="95"/>
      <c r="AO27" s="95"/>
      <c r="AP27" s="92"/>
      <c r="AQ27" s="95"/>
      <c r="AR27" s="95"/>
      <c r="AS27" s="92"/>
      <c r="AT27" s="95"/>
      <c r="AU27" s="95"/>
      <c r="AV27" s="92"/>
      <c r="AW27" s="92"/>
      <c r="AX27" s="92"/>
      <c r="AY27" s="92"/>
      <c r="AZ27" s="92"/>
      <c r="BA27" s="92"/>
      <c r="BB27" s="92"/>
      <c r="BC27" s="91"/>
    </row>
    <row r="28" spans="1:66" s="2" customFormat="1" ht="17.25" customHeight="1" x14ac:dyDescent="0.25">
      <c r="A28" s="259" t="s">
        <v>30</v>
      </c>
      <c r="B28" s="259"/>
      <c r="C28" s="259"/>
      <c r="D28" s="259"/>
      <c r="E28" s="259"/>
      <c r="F28" s="259"/>
      <c r="G28" s="259"/>
      <c r="H28" s="259"/>
      <c r="I28" s="259"/>
      <c r="J28" s="234"/>
      <c r="K28" s="101" t="s">
        <v>10</v>
      </c>
      <c r="L28" s="101" t="s">
        <v>0</v>
      </c>
      <c r="M28" s="101" t="s">
        <v>1</v>
      </c>
      <c r="N28" s="101"/>
      <c r="O28" s="101"/>
      <c r="P28" s="92"/>
      <c r="Q28" s="101" t="s">
        <v>0</v>
      </c>
      <c r="R28" s="101" t="s">
        <v>1</v>
      </c>
      <c r="S28" s="92"/>
      <c r="T28" s="101" t="s">
        <v>0</v>
      </c>
      <c r="U28" s="101" t="s">
        <v>1</v>
      </c>
      <c r="V28" s="92"/>
      <c r="W28" s="101"/>
      <c r="X28" s="92"/>
      <c r="Y28" s="101" t="s">
        <v>0</v>
      </c>
      <c r="Z28" s="101" t="s">
        <v>1</v>
      </c>
      <c r="AA28" s="92"/>
      <c r="AB28" s="101" t="s">
        <v>0</v>
      </c>
      <c r="AC28" s="101" t="s">
        <v>1</v>
      </c>
      <c r="AD28" s="92"/>
      <c r="AE28" s="101" t="s">
        <v>0</v>
      </c>
      <c r="AF28" s="101" t="s">
        <v>1</v>
      </c>
      <c r="AG28" s="92"/>
      <c r="AH28" s="101" t="s">
        <v>0</v>
      </c>
      <c r="AI28" s="101" t="s">
        <v>1</v>
      </c>
      <c r="AJ28" s="92"/>
      <c r="AK28" s="101" t="s">
        <v>0</v>
      </c>
      <c r="AL28" s="101" t="s">
        <v>1</v>
      </c>
      <c r="AM28" s="92"/>
      <c r="AN28" s="101" t="s">
        <v>0</v>
      </c>
      <c r="AO28" s="101" t="s">
        <v>1</v>
      </c>
      <c r="AP28" s="92"/>
      <c r="AQ28" s="101" t="s">
        <v>0</v>
      </c>
      <c r="AR28" s="101" t="s">
        <v>1</v>
      </c>
      <c r="AS28" s="92"/>
      <c r="AT28" s="101" t="s">
        <v>0</v>
      </c>
      <c r="AU28" s="101" t="s">
        <v>1</v>
      </c>
      <c r="AV28" s="92"/>
      <c r="AW28" s="92"/>
      <c r="AX28" s="92"/>
      <c r="AY28" s="92"/>
      <c r="AZ28" s="92"/>
      <c r="BA28" s="92"/>
      <c r="BB28" s="92"/>
      <c r="BC28" s="91"/>
      <c r="BD28" s="91"/>
      <c r="BE28" s="91"/>
      <c r="BF28" s="91"/>
      <c r="BG28" s="10"/>
      <c r="BH28" s="10"/>
      <c r="BI28" s="10"/>
      <c r="BJ28" s="10"/>
      <c r="BK28" s="91"/>
      <c r="BL28" s="91"/>
      <c r="BM28" s="91"/>
      <c r="BN28" s="91"/>
    </row>
    <row r="29" spans="1:66" s="10" customFormat="1" ht="9" customHeight="1" x14ac:dyDescent="0.25">
      <c r="A29" s="87">
        <f>(0.735*(E20+E25)+1)</f>
        <v>1</v>
      </c>
      <c r="B29" s="87">
        <f>(0.61*(E20+E25)+5.1)</f>
        <v>5.0999999999999996</v>
      </c>
      <c r="C29" s="87"/>
      <c r="D29" s="41"/>
      <c r="E29" s="88">
        <f>+(0.29288*(E23+E20+E24+E22)-(0.0005*((E23+E20+E24+E22)^2))+(0.15845*I14)-5.76377)</f>
        <v>-5.7637700000000001</v>
      </c>
      <c r="F29" s="88">
        <f>+(0.29669*(E23+E20+E24+E22)-(0.00043*((E23+E20+E24+E22)^2))+(0.02963*I14)+1.4072)</f>
        <v>1.4072</v>
      </c>
      <c r="G29" s="24"/>
      <c r="H29" s="24"/>
      <c r="I29" s="52"/>
      <c r="J29" s="234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1"/>
    </row>
    <row r="30" spans="1:66" s="2" customFormat="1" ht="15.75" customHeight="1" x14ac:dyDescent="0.25">
      <c r="A30" s="39" t="s">
        <v>71</v>
      </c>
      <c r="B30" s="21"/>
      <c r="C30" s="21"/>
      <c r="D30" s="75"/>
      <c r="E30" s="40">
        <f>+IF(AND(D12="Femenino",I14&lt;18),B29,IF(AND(D12="Masculino",I14&lt;18),A29,IF(AND(D12="Femenino",I14&gt;=18),F29,E29)))</f>
        <v>-5.7637700000000001</v>
      </c>
      <c r="F30" s="20" t="s">
        <v>74</v>
      </c>
      <c r="G30" s="75"/>
      <c r="H30" s="20"/>
      <c r="I30" s="31">
        <f>+E30*E19/100</f>
        <v>0</v>
      </c>
      <c r="J30" s="234"/>
      <c r="K30" s="102" t="s">
        <v>49</v>
      </c>
      <c r="L30" s="103" t="e">
        <f t="shared" ref="L30:M46" si="0">+IF($D$12="Femenino",Q30,T30)</f>
        <v>#REF!</v>
      </c>
      <c r="M30" s="103" t="e">
        <f t="shared" si="0"/>
        <v>#REF!</v>
      </c>
      <c r="N30" s="103"/>
      <c r="O30" s="103"/>
      <c r="P30" s="92"/>
      <c r="Q30" s="103" t="e">
        <f>+IF($D$13="Activa - 16 a 18 años",Y30,IF($D$13="Activa - 19 a 30 años",AE30,IF($D$13="Activa - 31 a 50 años",AK30,IF($D$13="Activa - Mayor de 50 años",AQ30,IF($D$13="Atletismo de Resistencia",#REF!,IF($D$13="Básquetbol",#REF!,IF($D$13="Fitness Sport",#REF!,IF($D$13="Fútbol",#REF!,IF($D$13="Hockey sobre Césped",#REF!,IF($D$13="Rugby",#REF!,IF($D$13="Tenis",#REF!,#REF!)))))))))))</f>
        <v>#REF!</v>
      </c>
      <c r="R30" s="103" t="e">
        <f>+IF($D$13="Activa - 16 a 18 años",Z30,IF($D$13="Activa - 19 a 30 años",AF30,IF($D$13="Activa - 31 a 50 años",AL30,IF($D$13="Activa - Mayor de 50 años",AR30,IF($D$13="Atletismo de Resistencia",#REF!,IF($D$13="Básquetbol",#REF!,IF($D$13="Fitness Sport",#REF!,IF($D$13="Fútbol",#REF!,IF($D$13="Hockey sobre Césped",#REF!,IF($D$13="Rugby",#REF!,IF($D$13="Tenis",#REF!,#REF!)))))))))))</f>
        <v>#REF!</v>
      </c>
      <c r="S30" s="97"/>
      <c r="T30" s="103" t="e">
        <f>+IF($D$13="Activa - 16 a 18 años",AB30,IF($D$13="Activa - 19 a 30 años",AH30,IF($D$13="Activa - 31 a 50 años",AN30,IF($D$13="Activa - Mayor de 50 años",AT30,IF($D$13="Atletismo de Resistencia",#REF!,IF($D$13="Básquetbol",#REF!,IF($D$13="Fitness Sport",#REF!,IF($D$13="Fútbol",#REF!,IF($D$13="Hockey sobre Césped",#REF!,IF($D$13="Rugby",#REF!,IF($D$13="Tenis",#REF!,#REF!)))))))))))</f>
        <v>#REF!</v>
      </c>
      <c r="U30" s="103" t="e">
        <f>+IF($D$13="Activa - 16 a 18 años",AC30,IF($D$13="Activa - 19 a 30 años",AI30,IF($D$13="Activa - 31 a 50 años",AO30,IF($D$13="Activa - Mayor de 50 años",AU30,IF($D$13="Atletismo de Resistencia",#REF!,IF($D$13="Básquetbol",#REF!,IF($D$13="Fitness Sport",#REF!,IF($D$13="Fútbol",#REF!,IF($D$13="Hockey sobre Césped",#REF!,IF($D$13="Rugby",#REF!,IF($D$13="Tenis",#REF!,#REF!)))))))))))</f>
        <v>#REF!</v>
      </c>
      <c r="V30" s="92"/>
      <c r="W30" s="103"/>
      <c r="X30" s="92"/>
      <c r="Y30" s="104">
        <v>59.88928571428572</v>
      </c>
      <c r="Z30" s="104">
        <v>8.2800223333799323</v>
      </c>
      <c r="AA30" s="97"/>
      <c r="AB30" s="105">
        <v>69.255769230769232</v>
      </c>
      <c r="AC30" s="105">
        <v>9.6711845734131696</v>
      </c>
      <c r="AD30" s="97"/>
      <c r="AE30" s="104">
        <v>55.922727272727265</v>
      </c>
      <c r="AF30" s="104">
        <v>7.2048133228305211</v>
      </c>
      <c r="AG30" s="97"/>
      <c r="AH30" s="105">
        <v>75.459248554913316</v>
      </c>
      <c r="AI30" s="105">
        <v>12.753859471108646</v>
      </c>
      <c r="AJ30" s="97"/>
      <c r="AK30" s="105">
        <v>59.762318840579702</v>
      </c>
      <c r="AL30" s="105">
        <v>9.4506045783772361</v>
      </c>
      <c r="AM30" s="97"/>
      <c r="AN30" s="105">
        <v>80.48312883435581</v>
      </c>
      <c r="AO30" s="105">
        <v>14.090057808215564</v>
      </c>
      <c r="AP30" s="97"/>
      <c r="AQ30" s="105">
        <v>68.370588235294122</v>
      </c>
      <c r="AR30" s="105">
        <v>9.7891371367630331</v>
      </c>
      <c r="AS30" s="97"/>
      <c r="AT30" s="105">
        <v>84.168292682926833</v>
      </c>
      <c r="AU30" s="105">
        <v>14.005671869360501</v>
      </c>
      <c r="AV30" s="97"/>
      <c r="AW30" s="92"/>
      <c r="AX30" s="92"/>
      <c r="AY30" s="92"/>
      <c r="AZ30" s="92"/>
      <c r="BA30" s="92"/>
      <c r="BB30" s="92"/>
      <c r="BC30" s="91"/>
      <c r="BD30" s="91"/>
      <c r="BE30" s="91"/>
      <c r="BF30" s="91"/>
      <c r="BG30" s="10"/>
      <c r="BH30" s="10"/>
      <c r="BI30" s="10"/>
      <c r="BJ30" s="10"/>
      <c r="BK30" s="91"/>
      <c r="BL30" s="91"/>
      <c r="BM30" s="91"/>
      <c r="BN30" s="91"/>
    </row>
    <row r="31" spans="1:66" s="2" customFormat="1" ht="15.75" customHeight="1" x14ac:dyDescent="0.25">
      <c r="A31" s="237" t="s">
        <v>212</v>
      </c>
      <c r="B31" s="75"/>
      <c r="C31" s="75"/>
      <c r="D31" s="41" t="s">
        <v>214</v>
      </c>
      <c r="E31" s="30" t="e">
        <f>+CONCATENATE(FIXED(L33,1)," ± ",FIXED(M33/2,1))</f>
        <v>#REF!</v>
      </c>
      <c r="F31" s="75" t="s">
        <v>224</v>
      </c>
      <c r="G31" s="75"/>
      <c r="H31" s="75"/>
      <c r="I31" s="30" t="e">
        <f>+CONCATENATE(FIXED(L32,1)," ± ",FIXED(M32/2,1))</f>
        <v>#REF!</v>
      </c>
      <c r="J31" s="234" t="e">
        <f>+IF(I30&lt;L32-M32*1.5,"Excelente",IF(I30&lt;L32-M32/2,"Muy Buena",IF(I30&lt;=L32+M32/2,"Buena",IF(I30&lt;=L32+M32*1.5,"Regular","No Satisfactoria"))))</f>
        <v>#REF!</v>
      </c>
      <c r="K31" s="102" t="s">
        <v>50</v>
      </c>
      <c r="L31" s="103" t="e">
        <f t="shared" si="0"/>
        <v>#REF!</v>
      </c>
      <c r="M31" s="103" t="e">
        <f t="shared" si="0"/>
        <v>#REF!</v>
      </c>
      <c r="N31" s="103"/>
      <c r="O31" s="103"/>
      <c r="P31" s="92"/>
      <c r="Q31" s="103" t="e">
        <f>+IF($D$13="Activa - 16 a 18 años",Y31,IF($D$13="Activa - 19 a 30 años",AE31,IF($D$13="Activa - 31 a 50 años",AK31,IF($D$13="Activa - Mayor de 50 años",AQ31,IF($D$13="Atletismo de Resistencia",#REF!,IF($D$13="Básquetbol",#REF!,IF($D$13="Fitness Sport",#REF!,IF($D$13="Fútbol",#REF!,IF($D$13="Hockey sobre Césped",#REF!,IF($D$13="Rugby",#REF!,IF($D$13="Tenis",#REF!,#REF!)))))))))))</f>
        <v>#REF!</v>
      </c>
      <c r="R31" s="103" t="e">
        <f>+IF($D$13="Activa - 16 a 18 años",Z31,IF($D$13="Activa - 19 a 30 años",AF31,IF($D$13="Activa - 31 a 50 años",AL31,IF($D$13="Activa - Mayor de 50 años",AR31,IF($D$13="Atletismo de Resistencia",#REF!,IF($D$13="Básquetbol",#REF!,IF($D$13="Fitness Sport",#REF!,IF($D$13="Fútbol",#REF!,IF($D$13="Hockey sobre Césped",#REF!,IF($D$13="Rugby",#REF!,IF($D$13="Tenis",#REF!,#REF!)))))))))))</f>
        <v>#REF!</v>
      </c>
      <c r="S31" s="97"/>
      <c r="T31" s="103" t="e">
        <f>+IF($D$13="Activa - 16 a 18 años",AB31,IF($D$13="Activa - 19 a 30 años",AH31,IF($D$13="Activa - 31 a 50 años",AN31,IF($D$13="Activa - Mayor de 50 años",AT31,IF($D$13="Atletismo de Resistencia",#REF!,IF($D$13="Básquetbol",#REF!,IF($D$13="Fitness Sport",#REF!,IF($D$13="Fútbol",#REF!,IF($D$13="Hockey sobre Césped",#REF!,IF($D$13="Rugby",#REF!,IF($D$13="Tenis",#REF!,#REF!)))))))))))</f>
        <v>#REF!</v>
      </c>
      <c r="U31" s="103" t="e">
        <f>+IF($D$13="Activa - 16 a 18 años",AC31,IF($D$13="Activa - 19 a 30 años",AI31,IF($D$13="Activa - 31 a 50 años",AO31,IF($D$13="Activa - Mayor de 50 años",AU31,IF($D$13="Atletismo de Resistencia",#REF!,IF($D$13="Básquetbol",#REF!,IF($D$13="Fitness Sport",#REF!,IF($D$13="Fútbol",#REF!,IF($D$13="Hockey sobre Césped",#REF!,IF($D$13="Rugby",#REF!,IF($D$13="Tenis",#REF!,#REF!)))))))))))</f>
        <v>#REF!</v>
      </c>
      <c r="V31" s="92"/>
      <c r="W31" s="103"/>
      <c r="X31" s="92"/>
      <c r="Y31" s="104">
        <v>163.49642857142854</v>
      </c>
      <c r="Z31" s="104">
        <v>6.6638039488555689</v>
      </c>
      <c r="AA31" s="97"/>
      <c r="AB31" s="105">
        <v>174.32115384615386</v>
      </c>
      <c r="AC31" s="105">
        <v>7.3435748692034677</v>
      </c>
      <c r="AD31" s="97"/>
      <c r="AE31" s="104">
        <v>161.47872727272727</v>
      </c>
      <c r="AF31" s="104">
        <v>6.1332850404335026</v>
      </c>
      <c r="AG31" s="97"/>
      <c r="AH31" s="105">
        <v>175.45664739884407</v>
      </c>
      <c r="AI31" s="105">
        <v>6.462460856564161</v>
      </c>
      <c r="AJ31" s="97"/>
      <c r="AK31" s="105">
        <v>161.22028985507251</v>
      </c>
      <c r="AL31" s="105">
        <v>6.0620220784367316</v>
      </c>
      <c r="AM31" s="97"/>
      <c r="AN31" s="105">
        <v>174.20674846625766</v>
      </c>
      <c r="AO31" s="105">
        <v>7.1526834197388371</v>
      </c>
      <c r="AP31" s="97"/>
      <c r="AQ31" s="105">
        <v>157.42941176470589</v>
      </c>
      <c r="AR31" s="105">
        <v>4.2245953513150738</v>
      </c>
      <c r="AS31" s="97"/>
      <c r="AT31" s="105">
        <v>174.30731707317071</v>
      </c>
      <c r="AU31" s="105">
        <v>5.9086119454531127</v>
      </c>
      <c r="AV31" s="97"/>
      <c r="AW31" s="92"/>
      <c r="AX31" s="92"/>
      <c r="AY31" s="92"/>
      <c r="AZ31" s="92"/>
      <c r="BA31" s="92"/>
      <c r="BB31" s="92"/>
      <c r="BC31" s="91"/>
      <c r="BD31" s="91"/>
      <c r="BE31" s="91"/>
      <c r="BF31" s="91"/>
      <c r="BG31" s="10"/>
      <c r="BH31" s="10"/>
      <c r="BI31" s="10"/>
      <c r="BJ31" s="10"/>
      <c r="BK31" s="91"/>
      <c r="BL31" s="91"/>
      <c r="BM31" s="91"/>
      <c r="BN31" s="91"/>
    </row>
    <row r="32" spans="1:66" s="2" customFormat="1" ht="9" customHeight="1" x14ac:dyDescent="0.25">
      <c r="B32" s="75"/>
      <c r="C32" s="75"/>
      <c r="D32" s="75"/>
      <c r="F32" s="75"/>
      <c r="G32" s="75"/>
      <c r="H32" s="75"/>
      <c r="I32" s="4"/>
      <c r="J32" s="234"/>
      <c r="K32" s="102" t="s">
        <v>2</v>
      </c>
      <c r="L32" s="103" t="e">
        <f t="shared" si="0"/>
        <v>#REF!</v>
      </c>
      <c r="M32" s="103" t="e">
        <f t="shared" si="0"/>
        <v>#REF!</v>
      </c>
      <c r="N32" s="103"/>
      <c r="O32" s="103"/>
      <c r="P32" s="92"/>
      <c r="Q32" s="103" t="e">
        <f>+IF($D$13="Activa - 16 a 18 años",Y32,IF($D$13="Activa - 19 a 30 años",AE32,IF($D$13="Activa - 31 a 50 años",AK32,IF($D$13="Activa - Mayor de 50 años",AQ32,IF($D$13="Atletismo de Resistencia",#REF!,IF($D$13="Básquetbol",#REF!,IF($D$13="Fitness Sport",#REF!,IF($D$13="Fútbol",#REF!,IF($D$13="Hockey sobre Césped",#REF!,IF($D$13="Rugby",#REF!,IF($D$13="Tenis",#REF!,#REF!)))))))))))</f>
        <v>#REF!</v>
      </c>
      <c r="R32" s="103" t="e">
        <f>+IF($D$13="Activa - 16 a 18 años",Z32,IF($D$13="Activa - 19 a 30 años",AF32,IF($D$13="Activa - 31 a 50 años",AL32,IF($D$13="Activa - Mayor de 50 años",AR32,IF($D$13="Atletismo de Resistencia",#REF!,IF($D$13="Básquetbol",#REF!,IF($D$13="Fitness Sport",#REF!,IF($D$13="Fútbol",#REF!,IF($D$13="Hockey sobre Césped",#REF!,IF($D$13="Rugby",#REF!,IF($D$13="Tenis",#REF!,#REF!)))))))))))</f>
        <v>#REF!</v>
      </c>
      <c r="S32" s="97"/>
      <c r="T32" s="103" t="e">
        <f>+IF($D$13="Activa - 16 a 18 años",AB32,IF($D$13="Activa - 19 a 30 años",AH32,IF($D$13="Activa - 31 a 50 años",AN32,IF($D$13="Activa - Mayor de 50 años",AT32,IF($D$13="Atletismo de Resistencia",#REF!,IF($D$13="Básquetbol",#REF!,IF($D$13="Fitness Sport",#REF!,IF($D$13="Fútbol",#REF!,IF($D$13="Hockey sobre Césped",#REF!,IF($D$13="Rugby",#REF!,IF($D$13="Tenis",#REF!,#REF!)))))))))))</f>
        <v>#REF!</v>
      </c>
      <c r="U32" s="103" t="e">
        <f>+IF($D$13="Activa - 16 a 18 años",AC32,IF($D$13="Activa - 19 a 30 años",AI32,IF($D$13="Activa - 31 a 50 años",AO32,IF($D$13="Activa - Mayor de 50 años",AU32,IF($D$13="Atletismo de Resistencia",#REF!,IF($D$13="Básquetbol",#REF!,IF($D$13="Fitness Sport",#REF!,IF($D$13="Fútbol",#REF!,IF($D$13="Hockey sobre Césped",#REF!,IF($D$13="Rugby",#REF!,IF($D$13="Tenis",#REF!,#REF!)))))))))))</f>
        <v>#REF!</v>
      </c>
      <c r="V32" s="92"/>
      <c r="W32" s="103"/>
      <c r="X32" s="92"/>
      <c r="Y32" s="104">
        <v>15.12565010714286</v>
      </c>
      <c r="Z32" s="104">
        <v>4.701494184059662</v>
      </c>
      <c r="AA32" s="97"/>
      <c r="AB32" s="105">
        <v>10.6961691826923</v>
      </c>
      <c r="AC32" s="105">
        <v>5.1149451728217201</v>
      </c>
      <c r="AD32" s="97"/>
      <c r="AE32" s="104">
        <v>12.381168547303087</v>
      </c>
      <c r="AF32" s="104">
        <v>4.3077838038387686</v>
      </c>
      <c r="AG32" s="97"/>
      <c r="AH32" s="105">
        <v>10.920300647023778</v>
      </c>
      <c r="AI32" s="105">
        <v>7.1803910547822269</v>
      </c>
      <c r="AJ32" s="97"/>
      <c r="AK32" s="105">
        <v>14.242999315456734</v>
      </c>
      <c r="AL32" s="105">
        <v>5.8936537107026066</v>
      </c>
      <c r="AM32" s="97"/>
      <c r="AN32" s="105">
        <v>16.69318618975808</v>
      </c>
      <c r="AO32" s="105">
        <v>8.1510109223794895</v>
      </c>
      <c r="AP32" s="97"/>
      <c r="AQ32" s="105">
        <v>21.006161111524609</v>
      </c>
      <c r="AR32" s="105">
        <v>6.2233102642700349</v>
      </c>
      <c r="AS32" s="97"/>
      <c r="AT32" s="105">
        <v>21.534001896328341</v>
      </c>
      <c r="AU32" s="105">
        <v>8.7308851739674047</v>
      </c>
      <c r="AV32" s="97"/>
      <c r="AW32" s="92"/>
      <c r="AX32" s="92"/>
      <c r="AY32" s="92"/>
      <c r="AZ32" s="92"/>
      <c r="BA32" s="92"/>
      <c r="BB32" s="92"/>
      <c r="BC32" s="91"/>
      <c r="BD32" s="91"/>
      <c r="BE32" s="91"/>
      <c r="BF32" s="91"/>
      <c r="BG32" s="10"/>
      <c r="BH32" s="10"/>
      <c r="BI32" s="10"/>
      <c r="BJ32" s="10"/>
      <c r="BK32" s="91"/>
      <c r="BL32" s="91"/>
      <c r="BM32" s="91"/>
      <c r="BN32" s="91"/>
    </row>
    <row r="33" spans="1:66" s="2" customFormat="1" ht="15.75" customHeight="1" x14ac:dyDescent="0.25">
      <c r="A33" s="39" t="s">
        <v>72</v>
      </c>
      <c r="B33" s="21"/>
      <c r="C33" s="21"/>
      <c r="D33" s="75"/>
      <c r="E33" s="40" t="e">
        <f>+I33*100/E19</f>
        <v>#DIV/0!</v>
      </c>
      <c r="F33" s="20" t="s">
        <v>75</v>
      </c>
      <c r="G33" s="75"/>
      <c r="H33" s="20"/>
      <c r="I33" s="31">
        <f>+(E18/100)*(0.00744*(I24-3.1416*(E20/10))^2+0.00088*(I22-3.1416*(E24/10))^2+0.00441*(I23-3.1416*(E25/10))^2)+(2.4*(IF(D12="Masculino",1,0)))-(0.048*I14)+E15+7.8</f>
        <v>7.8</v>
      </c>
      <c r="J33" s="234"/>
      <c r="K33" s="102" t="s">
        <v>51</v>
      </c>
      <c r="L33" s="103" t="e">
        <f t="shared" si="0"/>
        <v>#REF!</v>
      </c>
      <c r="M33" s="103" t="e">
        <f t="shared" si="0"/>
        <v>#REF!</v>
      </c>
      <c r="N33" s="103"/>
      <c r="O33" s="103"/>
      <c r="P33" s="92"/>
      <c r="Q33" s="103" t="e">
        <f>+IF($D$13="Activa - 16 a 18 años",Y33,IF($D$13="Activa - 19 a 30 años",AE33,IF($D$13="Activa - 31 a 50 años",AK33,IF($D$13="Activa - Mayor de 50 años",AQ33,IF($D$13="Atletismo de Resistencia",#REF!,IF($D$13="Básquetbol",#REF!,IF($D$13="Fitness Sport",#REF!,IF($D$13="Fútbol",#REF!,IF($D$13="Hockey sobre Césped",#REF!,IF($D$13="Rugby",#REF!,IF($D$13="Tenis",#REF!,#REF!)))))))))))</f>
        <v>#REF!</v>
      </c>
      <c r="R33" s="103" t="e">
        <f>+IF($D$13="Activa - 16 a 18 años",Z33,IF($D$13="Activa - 19 a 30 años",AF33,IF($D$13="Activa - 31 a 50 años",AL33,IF($D$13="Activa - Mayor de 50 años",AR33,IF($D$13="Atletismo de Resistencia",#REF!,IF($D$13="Básquetbol",#REF!,IF($D$13="Fitness Sport",#REF!,IF($D$13="Fútbol",#REF!,IF($D$13="Hockey sobre Césped",#REF!,IF($D$13="Rugby",#REF!,IF($D$13="Tenis",#REF!,#REF!)))))))))))</f>
        <v>#REF!</v>
      </c>
      <c r="S33" s="97"/>
      <c r="T33" s="103" t="e">
        <f>+IF($D$13="Activa - 16 a 18 años",AB33,IF($D$13="Activa - 19 a 30 años",AH33,IF($D$13="Activa - 31 a 50 años",AN33,IF($D$13="Activa - Mayor de 50 años",AT33,IF($D$13="Atletismo de Resistencia",#REF!,IF($D$13="Básquetbol",#REF!,IF($D$13="Fitness Sport",#REF!,IF($D$13="Fútbol",#REF!,IF($D$13="Hockey sobre Césped",#REF!,IF($D$13="Rugby",#REF!,IF($D$13="Tenis",#REF!,#REF!)))))))))))</f>
        <v>#REF!</v>
      </c>
      <c r="U33" s="103" t="e">
        <f>+IF($D$13="Activa - 16 a 18 años",AC33,IF($D$13="Activa - 19 a 30 años",AI33,IF($D$13="Activa - 31 a 50 años",AO33,IF($D$13="Activa - Mayor de 50 años",AU33,IF($D$13="Atletismo de Resistencia",#REF!,IF($D$13="Básquetbol",#REF!,IF($D$13="Fitness Sport",#REF!,IF($D$13="Fútbol",#REF!,IF($D$13="Hockey sobre Césped",#REF!,IF($D$13="Rugby",#REF!,IF($D$13="Tenis",#REF!,#REF!)))))))))))</f>
        <v>#REF!</v>
      </c>
      <c r="V33" s="92"/>
      <c r="W33" s="103"/>
      <c r="X33" s="92"/>
      <c r="Y33" s="104">
        <v>25.066607142857102</v>
      </c>
      <c r="Z33" s="104">
        <v>5.8554364188130403</v>
      </c>
      <c r="AA33" s="97"/>
      <c r="AB33" s="105">
        <v>15.2017548076923</v>
      </c>
      <c r="AC33" s="105">
        <v>5.9492561968781503</v>
      </c>
      <c r="AD33" s="97"/>
      <c r="AE33" s="104">
        <v>21.7705526752822</v>
      </c>
      <c r="AF33" s="104">
        <v>5.1861666086189597</v>
      </c>
      <c r="AG33" s="97"/>
      <c r="AH33" s="105">
        <v>13.689816973393</v>
      </c>
      <c r="AI33" s="105">
        <v>6.8496419088509004</v>
      </c>
      <c r="AJ33" s="97"/>
      <c r="AK33" s="105">
        <v>23.0849484351622</v>
      </c>
      <c r="AL33" s="105">
        <v>6.4873063956068799</v>
      </c>
      <c r="AM33" s="97"/>
      <c r="AN33" s="105">
        <v>19.987753351629099</v>
      </c>
      <c r="AO33" s="105">
        <v>6.5165669691487702</v>
      </c>
      <c r="AP33" s="97"/>
      <c r="AQ33" s="105">
        <v>30.137324078338771</v>
      </c>
      <c r="AR33" s="105">
        <v>5.5134902926177398</v>
      </c>
      <c r="AS33" s="97"/>
      <c r="AT33" s="105">
        <v>24.8559928201866</v>
      </c>
      <c r="AU33" s="105">
        <v>6.1267433320158897</v>
      </c>
      <c r="AV33" s="97"/>
      <c r="AW33" s="92"/>
      <c r="AX33" s="92"/>
      <c r="AY33" s="92"/>
      <c r="AZ33" s="92"/>
      <c r="BA33" s="92"/>
      <c r="BB33" s="92"/>
      <c r="BC33" s="91"/>
      <c r="BD33" s="91"/>
      <c r="BE33" s="91"/>
      <c r="BF33" s="91"/>
      <c r="BG33" s="10"/>
      <c r="BH33" s="10"/>
      <c r="BI33" s="10"/>
      <c r="BJ33" s="10"/>
      <c r="BK33" s="91"/>
      <c r="BL33" s="91"/>
      <c r="BM33" s="91"/>
      <c r="BN33" s="91"/>
    </row>
    <row r="34" spans="1:66" s="2" customFormat="1" ht="15.75" customHeight="1" x14ac:dyDescent="0.25">
      <c r="A34" s="75" t="s">
        <v>213</v>
      </c>
      <c r="B34" s="75"/>
      <c r="C34" s="75"/>
      <c r="D34" s="75"/>
      <c r="E34" s="30" t="e">
        <f>+CONCATENATE(FIXED(L35,1)," ± ",FIXED(M35/2,1))</f>
        <v>#REF!</v>
      </c>
      <c r="F34" s="75" t="s">
        <v>224</v>
      </c>
      <c r="G34" s="75"/>
      <c r="H34" s="75"/>
      <c r="I34" s="30" t="e">
        <f>+CONCATENATE(FIXED(L34,1)," ± ",FIXED(M34/2,1))</f>
        <v>#REF!</v>
      </c>
      <c r="J34" s="234" t="e">
        <f>+IF(I33&gt;L34+M34*1.5,"Excelente",IF(I33&gt;L34+M34/2,"Muy Bueno",IF(I33&gt;=L34-M34/2,"Bueno",IF(I33&gt;=L34-M34*1.5,"Regular","No Satisfactorio"))))</f>
        <v>#REF!</v>
      </c>
      <c r="K34" s="102" t="s">
        <v>3</v>
      </c>
      <c r="L34" s="103" t="e">
        <f t="shared" si="0"/>
        <v>#REF!</v>
      </c>
      <c r="M34" s="103" t="e">
        <f t="shared" si="0"/>
        <v>#REF!</v>
      </c>
      <c r="N34" s="103"/>
      <c r="O34" s="103"/>
      <c r="P34" s="92"/>
      <c r="Q34" s="103" t="e">
        <f>+IF($D$13="Activa - 16 a 18 años",Y34,IF($D$13="Activa - 19 a 30 años",AE34,IF($D$13="Activa - 31 a 50 años",AK34,IF($D$13="Activa - Mayor de 50 años",AQ34,IF($D$13="Atletismo de Resistencia",#REF!,IF($D$13="Básquetbol",#REF!,IF($D$13="Fitness Sport",#REF!,IF($D$13="Fútbol",#REF!,IF($D$13="Hockey sobre Césped",#REF!,IF($D$13="Rugby",#REF!,IF($D$13="Tenis",#REF!,#REF!)))))))))))</f>
        <v>#REF!</v>
      </c>
      <c r="R34" s="103" t="e">
        <f>+IF($D$13="Activa - 16 a 18 años",Z34,IF($D$13="Activa - 19 a 30 años",AF34,IF($D$13="Activa - 31 a 50 años",AL34,IF($D$13="Activa - Mayor de 50 años",AR34,IF($D$13="Atletismo de Resistencia",#REF!,IF($D$13="Básquetbol",#REF!,IF($D$13="Fitness Sport",#REF!,IF($D$13="Fútbol",#REF!,IF($D$13="Hockey sobre Césped",#REF!,IF($D$13="Rugby",#REF!,IF($D$13="Tenis",#REF!,#REF!)))))))))))</f>
        <v>#REF!</v>
      </c>
      <c r="S34" s="97"/>
      <c r="T34" s="103" t="e">
        <f>+IF($D$13="Activa - 16 a 18 años",AB34,IF($D$13="Activa - 19 a 30 años",AH34,IF($D$13="Activa - 31 a 50 años",AN34,IF($D$13="Activa - Mayor de 50 años",AT34,IF($D$13="Atletismo de Resistencia",#REF!,IF($D$13="Básquetbol",#REF!,IF($D$13="Fitness Sport",#REF!,IF($D$13="Fútbol",#REF!,IF($D$13="Hockey sobre Césped",#REF!,IF($D$13="Rugby",#REF!,IF($D$13="Tenis",#REF!,#REF!)))))))))))</f>
        <v>#REF!</v>
      </c>
      <c r="U34" s="103" t="e">
        <f>+IF($D$13="Activa - 16 a 18 años",AC34,IF($D$13="Activa - 19 a 30 años",AI34,IF($D$13="Activa - 31 a 50 años",AO34,IF($D$13="Activa - Mayor de 50 años",AU34,IF($D$13="Atletismo de Resistencia",#REF!,IF($D$13="Básquetbol",#REF!,IF($D$13="Fitness Sport",#REF!,IF($D$13="Fútbol",#REF!,IF($D$13="Hockey sobre Césped",#REF!,IF($D$13="Rugby",#REF!,IF($D$13="Tenis",#REF!,#REF!)))))))))))</f>
        <v>#REF!</v>
      </c>
      <c r="V34" s="92"/>
      <c r="W34" s="103"/>
      <c r="X34" s="92"/>
      <c r="Y34" s="104">
        <v>21.392829526327542</v>
      </c>
      <c r="Z34" s="104">
        <v>2.483009264167233</v>
      </c>
      <c r="AA34" s="97"/>
      <c r="AB34" s="105">
        <v>29.863815988965289</v>
      </c>
      <c r="AC34" s="105">
        <v>3.3831829412869712</v>
      </c>
      <c r="AD34" s="97"/>
      <c r="AE34" s="104">
        <v>20.285659817277477</v>
      </c>
      <c r="AF34" s="104">
        <v>1.8217342120865325</v>
      </c>
      <c r="AG34" s="97"/>
      <c r="AH34" s="105">
        <v>31.444973873220508</v>
      </c>
      <c r="AI34" s="105">
        <v>3.8720818602377856</v>
      </c>
      <c r="AJ34" s="97"/>
      <c r="AK34" s="105">
        <v>20.768182649621036</v>
      </c>
      <c r="AL34" s="105">
        <v>2.0123254143097324</v>
      </c>
      <c r="AM34" s="97"/>
      <c r="AN34" s="105">
        <v>31.543880669062162</v>
      </c>
      <c r="AO34" s="105">
        <v>4.1832887004926311</v>
      </c>
      <c r="AP34" s="97"/>
      <c r="AQ34" s="105">
        <v>20.253510574097199</v>
      </c>
      <c r="AR34" s="105">
        <v>2.2490132910349603</v>
      </c>
      <c r="AS34" s="97"/>
      <c r="AT34" s="105">
        <v>29.75490126941035</v>
      </c>
      <c r="AU34" s="105">
        <v>3.2538854184550785</v>
      </c>
      <c r="AV34" s="97"/>
      <c r="AW34" s="92"/>
      <c r="AX34" s="92"/>
      <c r="AY34" s="92"/>
      <c r="AZ34" s="92"/>
      <c r="BA34" s="92"/>
      <c r="BB34" s="92"/>
      <c r="BC34" s="91"/>
      <c r="BD34" s="91"/>
      <c r="BE34" s="91"/>
      <c r="BF34" s="91"/>
      <c r="BG34" s="10"/>
      <c r="BH34" s="10"/>
      <c r="BI34" s="10"/>
      <c r="BJ34" s="10"/>
      <c r="BK34" s="91"/>
      <c r="BL34" s="91"/>
      <c r="BM34" s="91"/>
      <c r="BN34" s="91"/>
    </row>
    <row r="35" spans="1:66" s="2" customFormat="1" ht="9" customHeight="1" x14ac:dyDescent="0.25">
      <c r="A35" s="5"/>
      <c r="B35" s="22"/>
      <c r="C35" s="22"/>
      <c r="D35" s="75"/>
      <c r="E35" s="11"/>
      <c r="F35" s="75"/>
      <c r="G35" s="75"/>
      <c r="H35" s="75"/>
      <c r="I35" s="4"/>
      <c r="J35" s="234"/>
      <c r="K35" s="102" t="s">
        <v>52</v>
      </c>
      <c r="L35" s="103" t="e">
        <f t="shared" si="0"/>
        <v>#REF!</v>
      </c>
      <c r="M35" s="103" t="e">
        <f t="shared" si="0"/>
        <v>#REF!</v>
      </c>
      <c r="N35" s="103"/>
      <c r="O35" s="103"/>
      <c r="P35" s="92"/>
      <c r="Q35" s="103" t="e">
        <f>+IF($D$13="Activa - 16 a 18 años",Y35,IF($D$13="Activa - 19 a 30 años",AE35,IF($D$13="Activa - 31 a 50 años",AK35,IF($D$13="Activa - Mayor de 50 años",AQ35,IF($D$13="Atletismo de Resistencia",#REF!,IF($D$13="Básquetbol",#REF!,IF($D$13="Fitness Sport",#REF!,IF($D$13="Fútbol",#REF!,IF($D$13="Hockey sobre Césped",#REF!,IF($D$13="Rugby",#REF!,IF($D$13="Tenis",#REF!,#REF!)))))))))))</f>
        <v>#REF!</v>
      </c>
      <c r="R35" s="103" t="e">
        <f>+IF($D$13="Activa - 16 a 18 años",Z35,IF($D$13="Activa - 19 a 30 años",AF35,IF($D$13="Activa - 31 a 50 años",AL35,IF($D$13="Activa - Mayor de 50 años",AR35,IF($D$13="Atletismo de Resistencia",#REF!,IF($D$13="Básquetbol",#REF!,IF($D$13="Fitness Sport",#REF!,IF($D$13="Fútbol",#REF!,IF($D$13="Hockey sobre Césped",#REF!,IF($D$13="Rugby",#REF!,IF($D$13="Tenis",#REF!,#REF!)))))))))))</f>
        <v>#REF!</v>
      </c>
      <c r="S35" s="97"/>
      <c r="T35" s="103" t="e">
        <f>+IF($D$13="Activa - 16 a 18 años",AB35,IF($D$13="Activa - 19 a 30 años",AH35,IF($D$13="Activa - 31 a 50 años",AN35,IF($D$13="Activa - Mayor de 50 años",AT35,IF($D$13="Atletismo de Resistencia",#REF!,IF($D$13="Básquetbol",#REF!,IF($D$13="Fitness Sport",#REF!,IF($D$13="Fútbol",#REF!,IF($D$13="Hockey sobre Césped",#REF!,IF($D$13="Rugby",#REF!,IF($D$13="Tenis",#REF!,#REF!)))))))))))</f>
        <v>#REF!</v>
      </c>
      <c r="U35" s="103" t="e">
        <f>+IF($D$13="Activa - 16 a 18 años",AC35,IF($D$13="Activa - 19 a 30 años",AI35,IF($D$13="Activa - 31 a 50 años",AO35,IF($D$13="Activa - Mayor de 50 años",AU35,IF($D$13="Atletismo de Resistencia",#REF!,IF($D$13="Básquetbol",#REF!,IF($D$13="Fitness Sport",#REF!,IF($D$13="Fútbol",#REF!,IF($D$13="Hockey sobre Césped",#REF!,IF($D$13="Rugby",#REF!,IF($D$13="Tenis",#REF!,#REF!)))))))))))</f>
        <v>#REF!</v>
      </c>
      <c r="V35" s="92"/>
      <c r="W35" s="103"/>
      <c r="X35" s="92"/>
      <c r="Y35" s="104">
        <v>35.957258171206433</v>
      </c>
      <c r="Z35" s="104">
        <v>3.3085226777959784</v>
      </c>
      <c r="AA35" s="97"/>
      <c r="AB35" s="105">
        <v>43.389186405897895</v>
      </c>
      <c r="AC35" s="105">
        <v>3.4296715737144754</v>
      </c>
      <c r="AD35" s="97"/>
      <c r="AE35" s="104">
        <v>36.529438599760084</v>
      </c>
      <c r="AF35" s="104">
        <v>3.0214460478449068</v>
      </c>
      <c r="AG35" s="97"/>
      <c r="AH35" s="105">
        <v>42.115163048845332</v>
      </c>
      <c r="AI35" s="105">
        <v>4.0338265330961063</v>
      </c>
      <c r="AJ35" s="97"/>
      <c r="AK35" s="105">
        <v>35.242925841975087</v>
      </c>
      <c r="AL35" s="105">
        <v>4.0108792591468383</v>
      </c>
      <c r="AM35" s="97"/>
      <c r="AN35" s="105">
        <v>39.702496131428632</v>
      </c>
      <c r="AO35" s="105">
        <v>4.638765360284629</v>
      </c>
      <c r="AP35" s="97"/>
      <c r="AQ35" s="105">
        <v>29.962934100895605</v>
      </c>
      <c r="AR35" s="105">
        <v>3.8117557796125685</v>
      </c>
      <c r="AS35" s="97"/>
      <c r="AT35" s="105">
        <v>35.895502494399885</v>
      </c>
      <c r="AU35" s="105">
        <v>4.4764022148213947</v>
      </c>
      <c r="AV35" s="97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10"/>
      <c r="BH35" s="10"/>
      <c r="BI35" s="10"/>
      <c r="BJ35" s="10"/>
      <c r="BK35" s="91"/>
      <c r="BL35" s="91"/>
      <c r="BM35" s="91"/>
      <c r="BN35" s="91"/>
    </row>
    <row r="36" spans="1:66" s="2" customFormat="1" ht="15.75" customHeight="1" x14ac:dyDescent="0.25">
      <c r="A36" s="39" t="s">
        <v>73</v>
      </c>
      <c r="B36" s="21"/>
      <c r="C36" s="21"/>
      <c r="D36" s="75"/>
      <c r="E36" s="40" t="e">
        <f>+I36*100/E19</f>
        <v>#DIV/0!</v>
      </c>
      <c r="F36" s="20" t="s">
        <v>76</v>
      </c>
      <c r="G36" s="75"/>
      <c r="H36" s="20"/>
      <c r="I36" s="40">
        <f>3.02*((E18/100)^2*(I26/100)*(I25/100)*400)^0.712</f>
        <v>0</v>
      </c>
      <c r="J36" s="234"/>
      <c r="K36" s="102" t="s">
        <v>53</v>
      </c>
      <c r="L36" s="103" t="e">
        <f t="shared" si="0"/>
        <v>#REF!</v>
      </c>
      <c r="M36" s="103" t="e">
        <f t="shared" si="0"/>
        <v>#REF!</v>
      </c>
      <c r="N36" s="103"/>
      <c r="O36" s="103"/>
      <c r="P36" s="92"/>
      <c r="Q36" s="103" t="e">
        <f>+IF($D$13="Activa - 16 a 18 años",Y36,IF($D$13="Activa - 19 a 30 años",AE36,IF($D$13="Activa - 31 a 50 años",AK36,IF($D$13="Activa - Mayor de 50 años",AQ36,IF($D$13="Atletismo de Resistencia",#REF!,IF($D$13="Básquetbol",#REF!,IF($D$13="Fitness Sport",#REF!,IF($D$13="Fútbol",#REF!,IF($D$13="Hockey sobre Césped",#REF!,IF($D$13="Rugby",#REF!,IF($D$13="Tenis",#REF!,#REF!)))))))))))</f>
        <v>#REF!</v>
      </c>
      <c r="R36" s="103" t="e">
        <f>+IF($D$13="Activa - 16 a 18 años",Z36,IF($D$13="Activa - 19 a 30 años",AF36,IF($D$13="Activa - 31 a 50 años",AL36,IF($D$13="Activa - Mayor de 50 años",AR36,IF($D$13="Atletismo de Resistencia",#REF!,IF($D$13="Básquetbol",#REF!,IF($D$13="Fitness Sport",#REF!,IF($D$13="Fútbol",#REF!,IF($D$13="Hockey sobre Césped",#REF!,IF($D$13="Rugby",#REF!,IF($D$13="Tenis",#REF!,#REF!)))))))))))</f>
        <v>#REF!</v>
      </c>
      <c r="S36" s="97"/>
      <c r="T36" s="103" t="e">
        <f>+IF($D$13="Activa - 16 a 18 años",AB36,IF($D$13="Activa - 19 a 30 años",AH36,IF($D$13="Activa - 31 a 50 años",AN36,IF($D$13="Activa - Mayor de 50 años",AT36,IF($D$13="Atletismo de Resistencia",#REF!,IF($D$13="Básquetbol",#REF!,IF($D$13="Fitness Sport",#REF!,IF($D$13="Fútbol",#REF!,IF($D$13="Hockey sobre Césped",#REF!,IF($D$13="Rugby",#REF!,IF($D$13="Tenis",#REF!,#REF!)))))))))))</f>
        <v>#REF!</v>
      </c>
      <c r="U36" s="103" t="e">
        <f>+IF($D$13="Activa - 16 a 18 años",AC36,IF($D$13="Activa - 19 a 30 años",AI36,IF($D$13="Activa - 31 a 50 años",AO36,IF($D$13="Activa - Mayor de 50 años",AU36,IF($D$13="Atletismo de Resistencia",#REF!,IF($D$13="Básquetbol",#REF!,IF($D$13="Fitness Sport",#REF!,IF($D$13="Fútbol",#REF!,IF($D$13="Hockey sobre Césped",#REF!,IF($D$13="Rugby",#REF!,IF($D$13="Tenis",#REF!,#REF!)))))))))))</f>
        <v>#REF!</v>
      </c>
      <c r="V36" s="92"/>
      <c r="W36" s="103"/>
      <c r="X36" s="92"/>
      <c r="Y36" s="104">
        <v>9.4314850859825761</v>
      </c>
      <c r="Z36" s="104">
        <v>1.1422662015387932</v>
      </c>
      <c r="AA36" s="97"/>
      <c r="AB36" s="105">
        <v>11.716236793834376</v>
      </c>
      <c r="AC36" s="105">
        <v>1.4142276516255341</v>
      </c>
      <c r="AD36" s="97"/>
      <c r="AE36" s="104">
        <v>8.9743867697919288</v>
      </c>
      <c r="AF36" s="104">
        <v>1.1179564212865869</v>
      </c>
      <c r="AG36" s="97"/>
      <c r="AH36" s="105">
        <v>11.90804578739291</v>
      </c>
      <c r="AI36" s="105">
        <v>1.342745842515539</v>
      </c>
      <c r="AJ36" s="97"/>
      <c r="AK36" s="105">
        <v>8.925600149895093</v>
      </c>
      <c r="AL36" s="105">
        <v>0.81738484343403439</v>
      </c>
      <c r="AM36" s="97"/>
      <c r="AN36" s="105">
        <v>11.880455788809078</v>
      </c>
      <c r="AO36" s="105">
        <v>1.517899296160879</v>
      </c>
      <c r="AP36" s="97"/>
      <c r="AQ36" s="105">
        <v>8.9090948479323284</v>
      </c>
      <c r="AR36" s="105">
        <v>0.69621108649857821</v>
      </c>
      <c r="AS36" s="97"/>
      <c r="AT36" s="105">
        <v>11.93968948615043</v>
      </c>
      <c r="AU36" s="105">
        <v>1.391920362996641</v>
      </c>
      <c r="AV36" s="97"/>
      <c r="AW36" s="92"/>
      <c r="AX36" s="92"/>
      <c r="AY36" s="92"/>
      <c r="AZ36" s="92"/>
      <c r="BA36" s="92"/>
      <c r="BB36" s="92"/>
      <c r="BC36" s="91"/>
      <c r="BD36" s="91"/>
      <c r="BE36" s="91"/>
      <c r="BF36" s="91"/>
      <c r="BG36" s="10"/>
      <c r="BH36" s="10"/>
      <c r="BI36" s="10"/>
      <c r="BJ36" s="10"/>
      <c r="BK36" s="91"/>
      <c r="BL36" s="91"/>
      <c r="BM36" s="91"/>
      <c r="BN36" s="91"/>
    </row>
    <row r="37" spans="1:66" s="12" customFormat="1" ht="15.75" customHeight="1" x14ac:dyDescent="0.25">
      <c r="A37" s="75" t="s">
        <v>213</v>
      </c>
      <c r="B37" s="75"/>
      <c r="C37" s="75"/>
      <c r="D37" s="19"/>
      <c r="E37" s="30" t="e">
        <f>+CONCATENATE(FIXED(L37,1)," ± ",FIXED(M37/2,1))</f>
        <v>#REF!</v>
      </c>
      <c r="F37" s="75" t="s">
        <v>224</v>
      </c>
      <c r="G37" s="19"/>
      <c r="H37" s="75"/>
      <c r="I37" s="30" t="e">
        <f>+CONCATENATE(FIXED(L36,1)," ± ",FIXED(M36/2,1))</f>
        <v>#REF!</v>
      </c>
      <c r="J37" s="234" t="e">
        <f>+IF(I36&gt;L36+M36*1.5,"Excelente",IF(I36&gt;L36+M36/2,"Muy Bueno",IF(I36&gt;=L36-M36/2,"Bueno",IF(I36&gt;=L36-M36*1.5,"Regular","No Satisfactorio"))))</f>
        <v>#REF!</v>
      </c>
      <c r="K37" s="102" t="s">
        <v>54</v>
      </c>
      <c r="L37" s="103" t="e">
        <f t="shared" si="0"/>
        <v>#REF!</v>
      </c>
      <c r="M37" s="103" t="e">
        <f t="shared" si="0"/>
        <v>#REF!</v>
      </c>
      <c r="N37" s="103"/>
      <c r="O37" s="103"/>
      <c r="P37" s="92"/>
      <c r="Q37" s="103" t="e">
        <f>+IF($D$13="Activa - 16 a 18 años",Y37,IF($D$13="Activa - 19 a 30 años",AE37,IF($D$13="Activa - 31 a 50 años",AK37,IF($D$13="Activa - Mayor de 50 años",AQ37,IF($D$13="Atletismo de Resistencia",#REF!,IF($D$13="Básquetbol",#REF!,IF($D$13="Fitness Sport",#REF!,IF($D$13="Fútbol",#REF!,IF($D$13="Hockey sobre Césped",#REF!,IF($D$13="Rugby",#REF!,IF($D$13="Tenis",#REF!,#REF!)))))))))))</f>
        <v>#REF!</v>
      </c>
      <c r="R37" s="103" t="e">
        <f>+IF($D$13="Activa - 16 a 18 años",Z37,IF($D$13="Activa - 19 a 30 años",AF37,IF($D$13="Activa - 31 a 50 años",AL37,IF($D$13="Activa - Mayor de 50 años",AR37,IF($D$13="Atletismo de Resistencia",#REF!,IF($D$13="Básquetbol",#REF!,IF($D$13="Fitness Sport",#REF!,IF($D$13="Fútbol",#REF!,IF($D$13="Hockey sobre Césped",#REF!,IF($D$13="Rugby",#REF!,IF($D$13="Tenis",#REF!,#REF!)))))))))))</f>
        <v>#REF!</v>
      </c>
      <c r="S37" s="97"/>
      <c r="T37" s="103" t="e">
        <f>+IF($D$13="Activa - 16 a 18 años",AB37,IF($D$13="Activa - 19 a 30 años",AH37,IF($D$13="Activa - 31 a 50 años",AN37,IF($D$13="Activa - Mayor de 50 años",AT37,IF($D$13="Atletismo de Resistencia",#REF!,IF($D$13="Básquetbol",#REF!,IF($D$13="Fitness Sport",#REF!,IF($D$13="Fútbol",#REF!,IF($D$13="Hockey sobre Césped",#REF!,IF($D$13="Rugby",#REF!,IF($D$13="Tenis",#REF!,#REF!)))))))))))</f>
        <v>#REF!</v>
      </c>
      <c r="U37" s="103" t="e">
        <f>+IF($D$13="Activa - 16 a 18 años",AC37,IF($D$13="Activa - 19 a 30 años",AI37,IF($D$13="Activa - 31 a 50 años",AO37,IF($D$13="Activa - Mayor de 50 años",AU37,IF($D$13="Atletismo de Resistencia",#REF!,IF($D$13="Básquetbol",#REF!,IF($D$13="Fitness Sport",#REF!,IF($D$13="Fútbol",#REF!,IF($D$13="Hockey sobre Césped",#REF!,IF($D$13="Rugby",#REF!,IF($D$13="Tenis",#REF!,#REF!)))))))))))</f>
        <v>#REF!</v>
      </c>
      <c r="V37" s="92"/>
      <c r="W37" s="103"/>
      <c r="X37" s="92"/>
      <c r="Y37" s="104">
        <v>15.842581364195711</v>
      </c>
      <c r="Z37" s="104">
        <v>1.4087503319105765</v>
      </c>
      <c r="AA37" s="97"/>
      <c r="AB37" s="105">
        <v>17.045268225490165</v>
      </c>
      <c r="AC37" s="105">
        <v>1.718032640300017</v>
      </c>
      <c r="AD37" s="97"/>
      <c r="AE37" s="104">
        <v>16.144382418376839</v>
      </c>
      <c r="AF37" s="104">
        <v>1.7318375444380161</v>
      </c>
      <c r="AG37" s="97"/>
      <c r="AH37" s="105">
        <v>15.992367085239165</v>
      </c>
      <c r="AI37" s="105">
        <v>1.8093692771979752</v>
      </c>
      <c r="AJ37" s="97"/>
      <c r="AK37" s="105">
        <v>15.174354043351617</v>
      </c>
      <c r="AL37" s="105">
        <v>1.9100520284188685</v>
      </c>
      <c r="AM37" s="97"/>
      <c r="AN37" s="105">
        <v>14.9443204744266</v>
      </c>
      <c r="AO37" s="105">
        <v>1.6940523793646449</v>
      </c>
      <c r="AP37" s="97"/>
      <c r="AQ37" s="105">
        <v>13.195271798926697</v>
      </c>
      <c r="AR37" s="105">
        <v>1.4556595679742461</v>
      </c>
      <c r="AS37" s="97"/>
      <c r="AT37" s="105">
        <v>14.367362166804661</v>
      </c>
      <c r="AU37" s="105">
        <v>1.6540377805856217</v>
      </c>
      <c r="AV37" s="97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15"/>
      <c r="BH37" s="15"/>
      <c r="BI37" s="15"/>
      <c r="BJ37" s="15"/>
      <c r="BK37" s="92"/>
      <c r="BL37" s="92"/>
      <c r="BM37" s="92"/>
      <c r="BN37" s="92"/>
    </row>
    <row r="38" spans="1:66" s="2" customFormat="1" ht="9" customHeight="1" x14ac:dyDescent="0.25">
      <c r="A38" s="24"/>
      <c r="B38" s="29"/>
      <c r="C38" s="29"/>
      <c r="D38" s="29"/>
      <c r="E38" s="29"/>
      <c r="F38" s="29"/>
      <c r="G38" s="29"/>
      <c r="H38" s="29"/>
      <c r="I38" s="25"/>
      <c r="J38" s="234"/>
      <c r="K38" s="102" t="s">
        <v>55</v>
      </c>
      <c r="L38" s="103" t="e">
        <f t="shared" si="0"/>
        <v>#REF!</v>
      </c>
      <c r="M38" s="103" t="e">
        <f t="shared" si="0"/>
        <v>#REF!</v>
      </c>
      <c r="N38" s="103"/>
      <c r="O38" s="103"/>
      <c r="P38" s="92"/>
      <c r="Q38" s="103" t="e">
        <f>+IF($D$13="Activa - 16 a 18 años",Y38,IF($D$13="Activa - 19 a 30 años",AE38,IF($D$13="Activa - 31 a 50 años",AK38,IF($D$13="Activa - Mayor de 50 años",AQ38,IF($D$13="Atletismo de Resistencia",#REF!,IF($D$13="Básquetbol",#REF!,IF($D$13="Fitness Sport",#REF!,IF($D$13="Fútbol",#REF!,IF($D$13="Hockey sobre Césped",#REF!,IF($D$13="Rugby",#REF!,IF($D$13="Tenis",#REF!,#REF!)))))))))))</f>
        <v>#REF!</v>
      </c>
      <c r="R38" s="103" t="e">
        <f>+IF($D$13="Activa - 16 a 18 años",Z38,IF($D$13="Activa - 19 a 30 años",AF38,IF($D$13="Activa - 31 a 50 años",AL38,IF($D$13="Activa - Mayor de 50 años",AR38,IF($D$13="Atletismo de Resistencia",#REF!,IF($D$13="Básquetbol",#REF!,IF($D$13="Fitness Sport",#REF!,IF($D$13="Fútbol",#REF!,IF($D$13="Hockey sobre Césped",#REF!,IF($D$13="Rugby",#REF!,IF($D$13="Tenis",#REF!,#REF!)))))))))))</f>
        <v>#REF!</v>
      </c>
      <c r="S38" s="97"/>
      <c r="T38" s="103" t="e">
        <f>+IF($D$13="Activa - 16 a 18 años",AB38,IF($D$13="Activa - 19 a 30 años",AH38,IF($D$13="Activa - 31 a 50 años",AN38,IF($D$13="Activa - Mayor de 50 años",AT38,IF($D$13="Atletismo de Resistencia",#REF!,IF($D$13="Básquetbol",#REF!,IF($D$13="Fitness Sport",#REF!,IF($D$13="Fútbol",#REF!,IF($D$13="Hockey sobre Césped",#REF!,IF($D$13="Rugby",#REF!,IF($D$13="Tenis",#REF!,#REF!)))))))))))</f>
        <v>#REF!</v>
      </c>
      <c r="U38" s="103" t="e">
        <f>+IF($D$13="Activa - 16 a 18 años",AC38,IF($D$13="Activa - 19 a 30 años",AI38,IF($D$13="Activa - 31 a 50 años",AO38,IF($D$13="Activa - Mayor de 50 años",AU38,IF($D$13="Atletismo de Resistencia",#REF!,IF($D$13="Básquetbol",#REF!,IF($D$13="Fitness Sport",#REF!,IF($D$13="Fútbol",#REF!,IF($D$13="Hockey sobre Césped",#REF!,IF($D$13="Rugby",#REF!,IF($D$13="Tenis",#REF!,#REF!)))))))))))</f>
        <v>#REF!</v>
      </c>
      <c r="V38" s="92"/>
      <c r="W38" s="103"/>
      <c r="X38" s="92"/>
      <c r="Y38" s="104">
        <v>28.362703704991628</v>
      </c>
      <c r="Z38" s="104">
        <v>2.4114650232924753</v>
      </c>
      <c r="AA38" s="97"/>
      <c r="AB38" s="105">
        <v>30.62792493318436</v>
      </c>
      <c r="AC38" s="105">
        <v>3.4586278844118934</v>
      </c>
      <c r="AD38" s="97"/>
      <c r="AE38" s="104">
        <v>28.847008705799045</v>
      </c>
      <c r="AF38" s="104">
        <v>2.6759613805459725</v>
      </c>
      <c r="AG38" s="97"/>
      <c r="AH38" s="105">
        <v>29.892233537224321</v>
      </c>
      <c r="AI38" s="105">
        <v>2.9832142871011187</v>
      </c>
      <c r="AJ38" s="97"/>
      <c r="AK38" s="105">
        <v>30.801832318338473</v>
      </c>
      <c r="AL38" s="105">
        <v>3.0497153091191431</v>
      </c>
      <c r="AM38" s="97"/>
      <c r="AN38" s="105">
        <v>29.932634602193367</v>
      </c>
      <c r="AO38" s="105">
        <v>2.8936992483783124</v>
      </c>
      <c r="AP38" s="97"/>
      <c r="AQ38" s="105">
        <v>32.4789589645181</v>
      </c>
      <c r="AR38" s="105">
        <v>3.507576694703014</v>
      </c>
      <c r="AS38" s="97"/>
      <c r="AT38" s="105">
        <v>30.964377498530776</v>
      </c>
      <c r="AU38" s="105">
        <v>3.0400860745938894</v>
      </c>
      <c r="AV38" s="97"/>
      <c r="AW38" s="92"/>
      <c r="AX38" s="92"/>
      <c r="AY38" s="92"/>
      <c r="AZ38" s="92"/>
      <c r="BA38" s="92"/>
      <c r="BB38" s="92"/>
      <c r="BC38" s="91"/>
      <c r="BD38" s="91"/>
      <c r="BE38" s="91"/>
      <c r="BF38" s="91"/>
      <c r="BG38" s="10"/>
      <c r="BH38" s="10"/>
      <c r="BI38" s="10"/>
      <c r="BJ38" s="10"/>
      <c r="BK38" s="91"/>
      <c r="BL38" s="91"/>
      <c r="BM38" s="91"/>
      <c r="BN38" s="91"/>
    </row>
    <row r="39" spans="1:66" s="2" customFormat="1" ht="15.75" x14ac:dyDescent="0.25">
      <c r="A39" s="26"/>
      <c r="B39" s="26"/>
      <c r="C39" s="26"/>
      <c r="D39" s="19"/>
      <c r="E39" s="19"/>
      <c r="F39" s="19"/>
      <c r="G39" s="19"/>
      <c r="H39" s="19"/>
      <c r="I39" s="19"/>
      <c r="J39" s="234"/>
      <c r="K39" s="102" t="s">
        <v>56</v>
      </c>
      <c r="L39" s="103" t="e">
        <f t="shared" si="0"/>
        <v>#REF!</v>
      </c>
      <c r="M39" s="103" t="e">
        <f t="shared" si="0"/>
        <v>#REF!</v>
      </c>
      <c r="N39" s="103"/>
      <c r="O39" s="103"/>
      <c r="P39" s="92"/>
      <c r="Q39" s="103" t="e">
        <f>+IF($D$13="Activa - 16 a 18 años",Y39,IF($D$13="Activa - 19 a 30 años",AE39,IF($D$13="Activa - 31 a 50 años",AK39,IF($D$13="Activa - Mayor de 50 años",AQ39,IF($D$13="Atletismo de Resistencia",#REF!,IF($D$13="Básquetbol",#REF!,IF($D$13="Fitness Sport",#REF!,IF($D$13="Fútbol",#REF!,IF($D$13="Hockey sobre Césped",#REF!,IF($D$13="Rugby",#REF!,IF($D$13="Tenis",#REF!,#REF!)))))))))))</f>
        <v>#REF!</v>
      </c>
      <c r="R39" s="103" t="e">
        <f>+IF($D$13="Activa - 16 a 18 años",Z39,IF($D$13="Activa - 19 a 30 años",AF39,IF($D$13="Activa - 31 a 50 años",AL39,IF($D$13="Activa - Mayor de 50 años",AR39,IF($D$13="Atletismo de Resistencia",#REF!,IF($D$13="Básquetbol",#REF!,IF($D$13="Fitness Sport",#REF!,IF($D$13="Fútbol",#REF!,IF($D$13="Hockey sobre Césped",#REF!,IF($D$13="Rugby",#REF!,IF($D$13="Tenis",#REF!,#REF!)))))))))))</f>
        <v>#REF!</v>
      </c>
      <c r="S39" s="97"/>
      <c r="T39" s="103" t="e">
        <f>+IF($D$13="Activa - 16 a 18 años",AB39,IF($D$13="Activa - 19 a 30 años",AH39,IF($D$13="Activa - 31 a 50 años",AN39,IF($D$13="Activa - Mayor de 50 años",AT39,IF($D$13="Atletismo de Resistencia",#REF!,IF($D$13="Básquetbol",#REF!,IF($D$13="Fitness Sport",#REF!,IF($D$13="Fútbol",#REF!,IF($D$13="Hockey sobre Césped",#REF!,IF($D$13="Rugby",#REF!,IF($D$13="Tenis",#REF!,#REF!)))))))))))</f>
        <v>#REF!</v>
      </c>
      <c r="U39" s="103" t="e">
        <f>+IF($D$13="Activa - 16 a 18 años",AC39,IF($D$13="Activa - 19 a 30 años",AI39,IF($D$13="Activa - 31 a 50 años",AO39,IF($D$13="Activa - Mayor de 50 años",AU39,IF($D$13="Atletismo de Resistencia",#REF!,IF($D$13="Básquetbol",#REF!,IF($D$13="Fitness Sport",#REF!,IF($D$13="Fútbol",#REF!,IF($D$13="Hockey sobre Césped",#REF!,IF($D$13="Rugby",#REF!,IF($D$13="Tenis",#REF!,#REF!)))))))))))</f>
        <v>#REF!</v>
      </c>
      <c r="V39" s="92"/>
      <c r="W39" s="103"/>
      <c r="X39" s="92"/>
      <c r="Y39" s="104">
        <v>35.263816537458609</v>
      </c>
      <c r="Z39" s="104">
        <v>4.3515779468378719</v>
      </c>
      <c r="AA39" s="97"/>
      <c r="AB39" s="105">
        <v>36.375199914979817</v>
      </c>
      <c r="AC39" s="105">
        <v>5.3298078983995953</v>
      </c>
      <c r="AD39" s="97"/>
      <c r="AE39" s="104">
        <v>33.916674865141985</v>
      </c>
      <c r="AF39" s="104">
        <v>4.1936007742004371</v>
      </c>
      <c r="AG39" s="97"/>
      <c r="AH39" s="105">
        <v>38.788964267240765</v>
      </c>
      <c r="AI39" s="105">
        <v>4.6757613674921616</v>
      </c>
      <c r="AJ39" s="97"/>
      <c r="AK39" s="105">
        <v>32.344127328391259</v>
      </c>
      <c r="AL39" s="105">
        <v>4.9942506270626961</v>
      </c>
      <c r="AM39" s="97"/>
      <c r="AN39" s="105">
        <v>40.865533008709271</v>
      </c>
      <c r="AO39" s="105">
        <v>3.2901627068303219</v>
      </c>
      <c r="AP39" s="97"/>
      <c r="AQ39" s="105">
        <v>33.457720418402118</v>
      </c>
      <c r="AR39" s="105">
        <v>3.3688063639318937</v>
      </c>
      <c r="AS39" s="97"/>
      <c r="AT39" s="105">
        <v>41.013559221699012</v>
      </c>
      <c r="AU39" s="105">
        <v>2.5376019162872976</v>
      </c>
      <c r="AV39" s="97"/>
      <c r="AW39" s="92"/>
      <c r="AX39" s="92"/>
      <c r="AY39" s="92"/>
      <c r="AZ39" s="92"/>
      <c r="BA39" s="92"/>
      <c r="BB39" s="92"/>
      <c r="BC39" s="91"/>
      <c r="BD39" s="91"/>
      <c r="BE39" s="91"/>
      <c r="BF39" s="91"/>
      <c r="BG39" s="10"/>
      <c r="BH39" s="10"/>
      <c r="BI39" s="10"/>
      <c r="BJ39" s="10"/>
      <c r="BK39" s="91"/>
      <c r="BL39" s="91"/>
      <c r="BM39" s="91"/>
      <c r="BN39" s="91"/>
    </row>
    <row r="40" spans="1:66" s="2" customFormat="1" ht="15.75" x14ac:dyDescent="0.25">
      <c r="A40" s="19"/>
      <c r="B40" s="19"/>
      <c r="C40" s="19"/>
      <c r="D40" s="27" t="s">
        <v>25</v>
      </c>
      <c r="E40" s="27"/>
      <c r="F40" s="28">
        <f>+E30</f>
        <v>-5.7637700000000001</v>
      </c>
      <c r="G40" s="19"/>
      <c r="H40" s="19"/>
      <c r="I40" s="19"/>
      <c r="J40" s="234"/>
      <c r="K40" s="102" t="s">
        <v>57</v>
      </c>
      <c r="L40" s="103" t="e">
        <f t="shared" si="0"/>
        <v>#REF!</v>
      </c>
      <c r="M40" s="103" t="e">
        <f t="shared" si="0"/>
        <v>#REF!</v>
      </c>
      <c r="N40" s="103"/>
      <c r="O40" s="103"/>
      <c r="P40" s="92"/>
      <c r="Q40" s="103" t="e">
        <f>+IF($D$13="Activa - 16 a 18 años",Y40,IF($D$13="Activa - 19 a 30 años",AE40,IF($D$13="Activa - 31 a 50 años",AK40,IF($D$13="Activa - Mayor de 50 años",AQ40,IF($D$13="Atletismo de Resistencia",#REF!,IF($D$13="Básquetbol",#REF!,IF($D$13="Fitness Sport",#REF!,IF($D$13="Fútbol",#REF!,IF($D$13="Hockey sobre Césped",#REF!,IF($D$13="Rugby",#REF!,IF($D$13="Tenis",#REF!,#REF!)))))))))))</f>
        <v>#REF!</v>
      </c>
      <c r="R40" s="103" t="e">
        <f>+IF($D$13="Activa - 16 a 18 años",Z40,IF($D$13="Activa - 19 a 30 años",AF40,IF($D$13="Activa - 31 a 50 años",AL40,IF($D$13="Activa - Mayor de 50 años",AR40,IF($D$13="Atletismo de Resistencia",#REF!,IF($D$13="Básquetbol",#REF!,IF($D$13="Fitness Sport",#REF!,IF($D$13="Fútbol",#REF!,IF($D$13="Hockey sobre Césped",#REF!,IF($D$13="Rugby",#REF!,IF($D$13="Tenis",#REF!,#REF!)))))))))))</f>
        <v>#REF!</v>
      </c>
      <c r="S40" s="97"/>
      <c r="T40" s="103" t="e">
        <f>+IF($D$13="Activa - 16 a 18 años",AB40,IF($D$13="Activa - 19 a 30 años",AH40,IF($D$13="Activa - 31 a 50 años",AN40,IF($D$13="Activa - Mayor de 50 años",AT40,IF($D$13="Atletismo de Resistencia",#REF!,IF($D$13="Básquetbol",#REF!,IF($D$13="Fitness Sport",#REF!,IF($D$13="Fútbol",#REF!,IF($D$13="Hockey sobre Césped",#REF!,IF($D$13="Rugby",#REF!,IF($D$13="Tenis",#REF!,#REF!)))))))))))</f>
        <v>#REF!</v>
      </c>
      <c r="U40" s="103" t="e">
        <f>+IF($D$13="Activa - 16 a 18 años",AC40,IF($D$13="Activa - 19 a 30 años",AI40,IF($D$13="Activa - 31 a 50 años",AO40,IF($D$13="Activa - Mayor de 50 años",AU40,IF($D$13="Atletismo de Resistencia",#REF!,IF($D$13="Básquetbol",#REF!,IF($D$13="Fitness Sport",#REF!,IF($D$13="Fútbol",#REF!,IF($D$13="Hockey sobre Césped",#REF!,IF($D$13="Rugby",#REF!,IF($D$13="Tenis",#REF!,#REF!)))))))))))</f>
        <v>#REF!</v>
      </c>
      <c r="V40" s="92"/>
      <c r="W40" s="103"/>
      <c r="X40" s="92"/>
      <c r="Y40" s="104">
        <v>36.373479757549752</v>
      </c>
      <c r="Z40" s="104">
        <v>3.8901164919674471</v>
      </c>
      <c r="AA40" s="97"/>
      <c r="AB40" s="105">
        <v>32.996875151835802</v>
      </c>
      <c r="AC40" s="105">
        <v>4.3957247356470877</v>
      </c>
      <c r="AD40" s="97"/>
      <c r="AE40" s="104">
        <v>37.236316429058959</v>
      </c>
      <c r="AF40" s="104">
        <v>3.7237691554505803</v>
      </c>
      <c r="AG40" s="97"/>
      <c r="AH40" s="105">
        <v>31.318802195534879</v>
      </c>
      <c r="AI40" s="105">
        <v>3.9937165363726881</v>
      </c>
      <c r="AJ40" s="97"/>
      <c r="AK40" s="105">
        <v>36.854040353270278</v>
      </c>
      <c r="AL40" s="105">
        <v>4.9576291534828405</v>
      </c>
      <c r="AM40" s="97"/>
      <c r="AN40" s="105">
        <v>29.201832389097316</v>
      </c>
      <c r="AO40" s="105">
        <v>3.061618194261102</v>
      </c>
      <c r="AP40" s="97"/>
      <c r="AQ40" s="105">
        <v>34.063320617079782</v>
      </c>
      <c r="AR40" s="105">
        <v>3.8293035894399226</v>
      </c>
      <c r="AS40" s="97"/>
      <c r="AT40" s="105">
        <v>28.022063279770205</v>
      </c>
      <c r="AU40" s="105">
        <v>2.7960703913596041</v>
      </c>
      <c r="AV40" s="97"/>
      <c r="AW40" s="92"/>
      <c r="AX40" s="92"/>
      <c r="AY40" s="92"/>
      <c r="AZ40" s="92"/>
      <c r="BA40" s="92"/>
      <c r="BB40" s="92"/>
      <c r="BC40" s="91"/>
      <c r="BD40" s="91"/>
      <c r="BE40" s="91"/>
      <c r="BF40" s="91"/>
      <c r="BG40" s="10"/>
      <c r="BH40" s="10"/>
      <c r="BI40" s="10"/>
      <c r="BJ40" s="10"/>
      <c r="BK40" s="91"/>
      <c r="BL40" s="91"/>
      <c r="BM40" s="91"/>
      <c r="BN40" s="91"/>
    </row>
    <row r="41" spans="1:66" s="2" customFormat="1" ht="15.75" x14ac:dyDescent="0.25">
      <c r="A41" s="19"/>
      <c r="B41" s="19"/>
      <c r="C41" s="19"/>
      <c r="D41" s="27" t="s">
        <v>26</v>
      </c>
      <c r="E41" s="27"/>
      <c r="F41" s="28" t="e">
        <f>+E33</f>
        <v>#DIV/0!</v>
      </c>
      <c r="G41" s="19"/>
      <c r="H41" s="19"/>
      <c r="I41" s="19"/>
      <c r="J41" s="234"/>
      <c r="K41" s="102" t="s">
        <v>11</v>
      </c>
      <c r="L41" s="103" t="e">
        <f t="shared" si="0"/>
        <v>#REF!</v>
      </c>
      <c r="M41" s="103" t="e">
        <f t="shared" si="0"/>
        <v>#REF!</v>
      </c>
      <c r="N41" s="103"/>
      <c r="O41" s="103"/>
      <c r="P41" s="92"/>
      <c r="Q41" s="103" t="e">
        <f>+IF($D$13="Activa - 16 a 18 años",Y41,IF($D$13="Activa - 19 a 30 años",AE41,IF($D$13="Activa - 31 a 50 años",AK41,IF($D$13="Activa - Mayor de 50 años",AQ41,IF($D$13="Atletismo de Resistencia",#REF!,IF($D$13="Básquetbol",#REF!,IF($D$13="Fitness Sport",#REF!,IF($D$13="Fútbol",#REF!,IF($D$13="Hockey sobre Césped",#REF!,IF($D$13="Rugby",#REF!,IF($D$13="Tenis",#REF!,#REF!)))))))))))</f>
        <v>#REF!</v>
      </c>
      <c r="R41" s="103" t="e">
        <f>+IF($D$13="Activa - 16 a 18 años",Z41,IF($D$13="Activa - 19 a 30 años",AF41,IF($D$13="Activa - 31 a 50 años",AL41,IF($D$13="Activa - Mayor de 50 años",AR41,IF($D$13="Atletismo de Resistencia",#REF!,IF($D$13="Básquetbol",#REF!,IF($D$13="Fitness Sport",#REF!,IF($D$13="Fútbol",#REF!,IF($D$13="Hockey sobre Césped",#REF!,IF($D$13="Rugby",#REF!,IF($D$13="Tenis",#REF!,#REF!)))))))))))</f>
        <v>#REF!</v>
      </c>
      <c r="S41" s="97"/>
      <c r="T41" s="103" t="e">
        <f>+IF($D$13="Activa - 16 a 18 años",AB41,IF($D$13="Activa - 19 a 30 años",AH41,IF($D$13="Activa - 31 a 50 años",AN41,IF($D$13="Activa - Mayor de 50 años",AT41,IF($D$13="Atletismo de Resistencia",#REF!,IF($D$13="Básquetbol",#REF!,IF($D$13="Fitness Sport",#REF!,IF($D$13="Fútbol",#REF!,IF($D$13="Hockey sobre Césped",#REF!,IF($D$13="Rugby",#REF!,IF($D$13="Tenis",#REF!,#REF!)))))))))))</f>
        <v>#REF!</v>
      </c>
      <c r="U41" s="103" t="e">
        <f>+IF($D$13="Activa - 16 a 18 años",AC41,IF($D$13="Activa - 19 a 30 años",AI41,IF($D$13="Activa - 31 a 50 años",AO41,IF($D$13="Activa - Mayor de 50 años",AU41,IF($D$13="Atletismo de Resistencia",#REF!,IF($D$13="Básquetbol",#REF!,IF($D$13="Fitness Sport",#REF!,IF($D$13="Fútbol",#REF!,IF($D$13="Hockey sobre Césped",#REF!,IF($D$13="Rugby",#REF!,IF($D$13="Tenis",#REF!,#REF!)))))))))))</f>
        <v>#REF!</v>
      </c>
      <c r="V41" s="92"/>
      <c r="W41" s="103"/>
      <c r="X41" s="92"/>
      <c r="Y41" s="104">
        <v>86.678571428571431</v>
      </c>
      <c r="Z41" s="104">
        <v>5.8722421197722694</v>
      </c>
      <c r="AA41" s="97"/>
      <c r="AB41" s="105">
        <v>91.131730769230771</v>
      </c>
      <c r="AC41" s="105">
        <v>5.8911199328084791</v>
      </c>
      <c r="AD41" s="97"/>
      <c r="AE41" s="104">
        <v>84.423636363636362</v>
      </c>
      <c r="AF41" s="104">
        <v>4.8589346354160581</v>
      </c>
      <c r="AG41" s="97"/>
      <c r="AH41" s="105">
        <v>97.112138728323757</v>
      </c>
      <c r="AI41" s="105">
        <v>9.8655097195809027</v>
      </c>
      <c r="AJ41" s="97"/>
      <c r="AK41" s="105">
        <v>87.884057971014499</v>
      </c>
      <c r="AL41" s="105">
        <v>6.6396231109463972</v>
      </c>
      <c r="AM41" s="97"/>
      <c r="AN41" s="105">
        <v>101.40981595092025</v>
      </c>
      <c r="AO41" s="105">
        <v>9.0595643119011218</v>
      </c>
      <c r="AP41" s="97"/>
      <c r="AQ41" s="105">
        <v>96.764705882352942</v>
      </c>
      <c r="AR41" s="105">
        <v>7.0069555778945993</v>
      </c>
      <c r="AS41" s="97"/>
      <c r="AT41" s="105">
        <v>105.02439024390245</v>
      </c>
      <c r="AU41" s="105">
        <v>8.6222033288424864</v>
      </c>
      <c r="AV41" s="97"/>
      <c r="AW41" s="92"/>
      <c r="AX41" s="92"/>
      <c r="AY41" s="92"/>
      <c r="AZ41" s="92"/>
      <c r="BA41" s="92"/>
      <c r="BB41" s="92"/>
      <c r="BC41" s="91"/>
      <c r="BD41" s="91"/>
      <c r="BE41" s="91"/>
      <c r="BF41" s="91"/>
      <c r="BG41" s="10"/>
      <c r="BH41" s="10"/>
      <c r="BI41" s="10"/>
      <c r="BJ41" s="10"/>
      <c r="BK41" s="91"/>
      <c r="BL41" s="91"/>
      <c r="BM41" s="91"/>
      <c r="BN41" s="91"/>
    </row>
    <row r="42" spans="1:66" s="2" customFormat="1" ht="15.75" x14ac:dyDescent="0.25">
      <c r="A42" s="19"/>
      <c r="B42" s="19"/>
      <c r="C42" s="19"/>
      <c r="D42" s="27" t="s">
        <v>98</v>
      </c>
      <c r="E42" s="27"/>
      <c r="F42" s="28" t="e">
        <f>+E36</f>
        <v>#DIV/0!</v>
      </c>
      <c r="G42" s="19"/>
      <c r="H42" s="19"/>
      <c r="I42" s="19"/>
      <c r="J42" s="234"/>
      <c r="K42" s="102" t="s">
        <v>4</v>
      </c>
      <c r="L42" s="103" t="e">
        <f t="shared" si="0"/>
        <v>#REF!</v>
      </c>
      <c r="M42" s="103" t="e">
        <f t="shared" si="0"/>
        <v>#REF!</v>
      </c>
      <c r="N42" s="103"/>
      <c r="O42" s="103"/>
      <c r="P42" s="92"/>
      <c r="Q42" s="103" t="e">
        <f>+IF($D$13="Activa - 16 a 18 años",Y42,IF($D$13="Activa - 19 a 30 años",AE42,IF($D$13="Activa - 31 a 50 años",AK42,IF($D$13="Activa - Mayor de 50 años",AQ42,IF($D$13="Atletismo de Resistencia",#REF!,IF($D$13="Básquetbol",#REF!,IF($D$13="Fitness Sport",#REF!,IF($D$13="Fútbol",#REF!,IF($D$13="Hockey sobre Césped",#REF!,IF($D$13="Rugby",#REF!,IF($D$13="Tenis",#REF!,#REF!)))))))))))</f>
        <v>#REF!</v>
      </c>
      <c r="R42" s="103" t="e">
        <f>+IF($D$13="Activa - 16 a 18 años",Z42,IF($D$13="Activa - 19 a 30 años",AF42,IF($D$13="Activa - 31 a 50 años",AL42,IF($D$13="Activa - Mayor de 50 años",AR42,IF($D$13="Atletismo de Resistencia",#REF!,IF($D$13="Básquetbol",#REF!,IF($D$13="Fitness Sport",#REF!,IF($D$13="Fútbol",#REF!,IF($D$13="Hockey sobre Césped",#REF!,IF($D$13="Rugby",#REF!,IF($D$13="Tenis",#REF!,#REF!)))))))))))</f>
        <v>#REF!</v>
      </c>
      <c r="S42" s="97"/>
      <c r="T42" s="103" t="e">
        <f>+IF($D$13="Activa - 16 a 18 años",AB42,IF($D$13="Activa - 19 a 30 años",AH42,IF($D$13="Activa - 31 a 50 años",AN42,IF($D$13="Activa - Mayor de 50 años",AT42,IF($D$13="Atletismo de Resistencia",#REF!,IF($D$13="Básquetbol",#REF!,IF($D$13="Fitness Sport",#REF!,IF($D$13="Fútbol",#REF!,IF($D$13="Hockey sobre Césped",#REF!,IF($D$13="Rugby",#REF!,IF($D$13="Tenis",#REF!,#REF!)))))))))))</f>
        <v>#REF!</v>
      </c>
      <c r="U42" s="103" t="e">
        <f>+IF($D$13="Activa - 16 a 18 años",AC42,IF($D$13="Activa - 19 a 30 años",AI42,IF($D$13="Activa - 31 a 50 años",AO42,IF($D$13="Activa - Mayor de 50 años",AU42,IF($D$13="Atletismo de Resistencia",#REF!,IF($D$13="Básquetbol",#REF!,IF($D$13="Fitness Sport",#REF!,IF($D$13="Fútbol",#REF!,IF($D$13="Hockey sobre Césped",#REF!,IF($D$13="Rugby",#REF!,IF($D$13="Tenis",#REF!,#REF!)))))))))))</f>
        <v>#REF!</v>
      </c>
      <c r="V42" s="92"/>
      <c r="W42" s="103"/>
      <c r="X42" s="92"/>
      <c r="Y42" s="104">
        <v>71.577589285714296</v>
      </c>
      <c r="Z42" s="104">
        <v>7.0356490207270248</v>
      </c>
      <c r="AA42" s="97"/>
      <c r="AB42" s="105">
        <v>73.071149038461542</v>
      </c>
      <c r="AC42" s="105">
        <v>7.9644354524460157</v>
      </c>
      <c r="AD42" s="97"/>
      <c r="AE42" s="104">
        <v>69.308999999999997</v>
      </c>
      <c r="AF42" s="104">
        <v>7.1195987856540697</v>
      </c>
      <c r="AG42" s="97"/>
      <c r="AH42" s="105">
        <v>79.076138728323727</v>
      </c>
      <c r="AI42" s="105">
        <v>9.8526167247473406</v>
      </c>
      <c r="AJ42" s="97"/>
      <c r="AK42" s="105">
        <v>72.995043478260868</v>
      </c>
      <c r="AL42" s="105">
        <v>8.7474753391011824</v>
      </c>
      <c r="AM42" s="97"/>
      <c r="AN42" s="105">
        <v>85.867417177914106</v>
      </c>
      <c r="AO42" s="105">
        <v>10.71813368828283</v>
      </c>
      <c r="AP42" s="97"/>
      <c r="AQ42" s="105">
        <v>83.16</v>
      </c>
      <c r="AR42" s="105">
        <v>10.119415671342521</v>
      </c>
      <c r="AS42" s="97"/>
      <c r="AT42" s="105">
        <v>93.381414634146338</v>
      </c>
      <c r="AU42" s="105">
        <v>12.129860353488166</v>
      </c>
      <c r="AV42" s="97"/>
      <c r="AW42" s="92"/>
      <c r="AX42" s="92"/>
      <c r="AY42" s="92"/>
      <c r="AZ42" s="92"/>
      <c r="BA42" s="92"/>
      <c r="BB42" s="92"/>
      <c r="BC42" s="91"/>
      <c r="BD42" s="91"/>
      <c r="BE42" s="91"/>
      <c r="BF42" s="91"/>
      <c r="BG42" s="10"/>
      <c r="BH42" s="10"/>
      <c r="BI42" s="10"/>
      <c r="BJ42" s="10"/>
      <c r="BK42" s="91"/>
      <c r="BL42" s="91"/>
      <c r="BM42" s="91"/>
      <c r="BN42" s="91"/>
    </row>
    <row r="43" spans="1:66" s="2" customFormat="1" ht="15.75" x14ac:dyDescent="0.25">
      <c r="A43" s="19"/>
      <c r="B43" s="19"/>
      <c r="C43" s="19"/>
      <c r="D43" s="27" t="s">
        <v>27</v>
      </c>
      <c r="E43" s="27"/>
      <c r="F43" s="28" t="e">
        <f>100-F40-F41-F42</f>
        <v>#DIV/0!</v>
      </c>
      <c r="G43" s="19"/>
      <c r="H43" s="19"/>
      <c r="I43" s="19"/>
      <c r="J43" s="234"/>
      <c r="K43" s="102" t="s">
        <v>5</v>
      </c>
      <c r="L43" s="103" t="e">
        <f t="shared" si="0"/>
        <v>#REF!</v>
      </c>
      <c r="M43" s="103" t="e">
        <f t="shared" si="0"/>
        <v>#REF!</v>
      </c>
      <c r="N43" s="103"/>
      <c r="O43" s="103"/>
      <c r="P43" s="92"/>
      <c r="Q43" s="103" t="e">
        <f>+IF($D$13="Activa - 16 a 18 años",Y43,IF($D$13="Activa - 19 a 30 años",AE43,IF($D$13="Activa - 31 a 50 años",AK43,IF($D$13="Activa - Mayor de 50 años",AQ43,IF($D$13="Atletismo de Resistencia",#REF!,IF($D$13="Básquetbol",#REF!,IF($D$13="Fitness Sport",#REF!,IF($D$13="Fútbol",#REF!,IF($D$13="Hockey sobre Césped",#REF!,IF($D$13="Rugby",#REF!,IF($D$13="Tenis",#REF!,#REF!)))))))))))</f>
        <v>#REF!</v>
      </c>
      <c r="R43" s="103" t="e">
        <f>+IF($D$13="Activa - 16 a 18 años",Z43,IF($D$13="Activa - 19 a 30 años",AF43,IF($D$13="Activa - 31 a 50 años",AL43,IF($D$13="Activa - Mayor de 50 años",AR43,IF($D$13="Atletismo de Resistencia",#REF!,IF($D$13="Básquetbol",#REF!,IF($D$13="Fitness Sport",#REF!,IF($D$13="Fútbol",#REF!,IF($D$13="Hockey sobre Césped",#REF!,IF($D$13="Rugby",#REF!,IF($D$13="Tenis",#REF!,#REF!)))))))))))</f>
        <v>#REF!</v>
      </c>
      <c r="S43" s="97"/>
      <c r="T43" s="103" t="e">
        <f>+IF($D$13="Activa - 16 a 18 años",AB43,IF($D$13="Activa - 19 a 30 años",AH43,IF($D$13="Activa - 31 a 50 años",AN43,IF($D$13="Activa - Mayor de 50 años",AT43,IF($D$13="Atletismo de Resistencia",#REF!,IF($D$13="Básquetbol",#REF!,IF($D$13="Fitness Sport",#REF!,IF($D$13="Fútbol",#REF!,IF($D$13="Hockey sobre Césped",#REF!,IF($D$13="Rugby",#REF!,IF($D$13="Tenis",#REF!,#REF!)))))))))))</f>
        <v>#REF!</v>
      </c>
      <c r="U43" s="103" t="e">
        <f>+IF($D$13="Activa - 16 a 18 años",AC43,IF($D$13="Activa - 19 a 30 años",AI43,IF($D$13="Activa - 31 a 50 años",AO43,IF($D$13="Activa - Mayor de 50 años",AU43,IF($D$13="Atletismo de Resistencia",#REF!,IF($D$13="Básquetbol",#REF!,IF($D$13="Fitness Sport",#REF!,IF($D$13="Fútbol",#REF!,IF($D$13="Hockey sobre Césped",#REF!,IF($D$13="Rugby",#REF!,IF($D$13="Tenis",#REF!,#REF!)))))))))))</f>
        <v>#REF!</v>
      </c>
      <c r="V43" s="92"/>
      <c r="W43" s="103"/>
      <c r="X43" s="92"/>
      <c r="Y43" s="104">
        <v>96.83214285714287</v>
      </c>
      <c r="Z43" s="104">
        <v>5.7972569229496669</v>
      </c>
      <c r="AA43" s="97"/>
      <c r="AB43" s="105">
        <v>93.885576923076925</v>
      </c>
      <c r="AC43" s="105">
        <v>5.9428086307073578</v>
      </c>
      <c r="AD43" s="97"/>
      <c r="AE43" s="104">
        <v>93.478181818181795</v>
      </c>
      <c r="AF43" s="104">
        <v>5.6417652513654941</v>
      </c>
      <c r="AG43" s="97"/>
      <c r="AH43" s="105">
        <v>97.256647398843924</v>
      </c>
      <c r="AI43" s="105">
        <v>8.0043392503224116</v>
      </c>
      <c r="AJ43" s="97"/>
      <c r="AK43" s="105">
        <v>96.226086956521726</v>
      </c>
      <c r="AL43" s="105">
        <v>7.7643160407445198</v>
      </c>
      <c r="AM43" s="97"/>
      <c r="AN43" s="105">
        <v>100.32269938650306</v>
      </c>
      <c r="AO43" s="105">
        <v>7.9683347131274385</v>
      </c>
      <c r="AP43" s="97"/>
      <c r="AQ43" s="105">
        <v>103.93529411764706</v>
      </c>
      <c r="AR43" s="105">
        <v>8.5697098241765577</v>
      </c>
      <c r="AS43" s="97"/>
      <c r="AT43" s="105">
        <v>101.65853658536585</v>
      </c>
      <c r="AU43" s="105">
        <v>6.2070514582109011</v>
      </c>
      <c r="AV43" s="97"/>
      <c r="AW43" s="92"/>
      <c r="AX43" s="92"/>
      <c r="AY43" s="92"/>
      <c r="AZ43" s="92"/>
      <c r="BA43" s="92"/>
      <c r="BB43" s="92"/>
      <c r="BC43" s="91"/>
      <c r="BD43" s="91"/>
      <c r="BE43" s="91"/>
      <c r="BF43" s="91"/>
      <c r="BG43" s="10"/>
      <c r="BH43" s="10"/>
      <c r="BI43" s="10"/>
      <c r="BJ43" s="10"/>
      <c r="BK43" s="91"/>
      <c r="BL43" s="91"/>
      <c r="BM43" s="91"/>
      <c r="BN43" s="91"/>
    </row>
    <row r="44" spans="1:66" s="2" customFormat="1" ht="15.75" x14ac:dyDescent="0.25">
      <c r="A44" s="19"/>
      <c r="B44" s="19"/>
      <c r="C44" s="19"/>
      <c r="D44" s="27"/>
      <c r="E44" s="27"/>
      <c r="F44" s="28"/>
      <c r="G44" s="19"/>
      <c r="H44" s="19"/>
      <c r="I44" s="19"/>
      <c r="J44" s="234"/>
      <c r="K44" s="102" t="s">
        <v>6</v>
      </c>
      <c r="L44" s="103" t="e">
        <f t="shared" si="0"/>
        <v>#REF!</v>
      </c>
      <c r="M44" s="103" t="e">
        <f t="shared" si="0"/>
        <v>#REF!</v>
      </c>
      <c r="N44" s="103"/>
      <c r="O44" s="103"/>
      <c r="P44" s="92"/>
      <c r="Q44" s="103" t="e">
        <f>+IF($D$13="Activa - 16 a 18 años",Y44,IF($D$13="Activa - 19 a 30 años",AE44,IF($D$13="Activa - 31 a 50 años",AK44,IF($D$13="Activa - Mayor de 50 años",AQ44,IF($D$13="Atletismo de Resistencia",#REF!,IF($D$13="Básquetbol",#REF!,IF($D$13="Fitness Sport",#REF!,IF($D$13="Fútbol",#REF!,IF($D$13="Hockey sobre Césped",#REF!,IF($D$13="Rugby",#REF!,IF($D$13="Tenis",#REF!,#REF!)))))))))))</f>
        <v>#REF!</v>
      </c>
      <c r="R44" s="103" t="e">
        <f>+IF($D$13="Activa - 16 a 18 años",Z44,IF($D$13="Activa - 19 a 30 años",AF44,IF($D$13="Activa - 31 a 50 años",AL44,IF($D$13="Activa - Mayor de 50 años",AR44,IF($D$13="Atletismo de Resistencia",#REF!,IF($D$13="Básquetbol",#REF!,IF($D$13="Fitness Sport",#REF!,IF($D$13="Fútbol",#REF!,IF($D$13="Hockey sobre Césped",#REF!,IF($D$13="Rugby",#REF!,IF($D$13="Tenis",#REF!,#REF!)))))))))))</f>
        <v>#REF!</v>
      </c>
      <c r="S44" s="97"/>
      <c r="T44" s="103" t="e">
        <f>+IF($D$13="Activa - 16 a 18 años",AB44,IF($D$13="Activa - 19 a 30 años",AH44,IF($D$13="Activa - 31 a 50 años",AN44,IF($D$13="Activa - Mayor de 50 años",AT44,IF($D$13="Atletismo de Resistencia",#REF!,IF($D$13="Básquetbol",#REF!,IF($D$13="Fitness Sport",#REF!,IF($D$13="Fútbol",#REF!,IF($D$13="Hockey sobre Césped",#REF!,IF($D$13="Rugby",#REF!,IF($D$13="Tenis",#REF!,#REF!)))))))))))</f>
        <v>#REF!</v>
      </c>
      <c r="U44" s="103" t="e">
        <f>+IF($D$13="Activa - 16 a 18 años",AC44,IF($D$13="Activa - 19 a 30 años",AI44,IF($D$13="Activa - 31 a 50 años",AO44,IF($D$13="Activa - Mayor de 50 años",AU44,IF($D$13="Atletismo de Resistencia",#REF!,IF($D$13="Básquetbol",#REF!,IF($D$13="Fitness Sport",#REF!,IF($D$13="Fútbol",#REF!,IF($D$13="Hockey sobre Césped",#REF!,IF($D$13="Rugby",#REF!,IF($D$13="Tenis",#REF!,#REF!)))))))))))</f>
        <v>#REF!</v>
      </c>
      <c r="V44" s="92"/>
      <c r="W44" s="103"/>
      <c r="X44" s="92"/>
      <c r="Y44" s="104">
        <v>55.557142857142857</v>
      </c>
      <c r="Z44" s="104">
        <v>3.8875326433240471</v>
      </c>
      <c r="AA44" s="97"/>
      <c r="AB44" s="105">
        <v>55.212499999999984</v>
      </c>
      <c r="AC44" s="105">
        <v>4.3947163222895345</v>
      </c>
      <c r="AD44" s="97"/>
      <c r="AE44" s="104">
        <v>52.90363636363638</v>
      </c>
      <c r="AF44" s="104">
        <v>4.0885098089539254</v>
      </c>
      <c r="AG44" s="97"/>
      <c r="AH44" s="105">
        <v>57.017341040462419</v>
      </c>
      <c r="AI44" s="105">
        <v>5.0539001614908772</v>
      </c>
      <c r="AJ44" s="97"/>
      <c r="AK44" s="105">
        <v>55.269855072463763</v>
      </c>
      <c r="AL44" s="105">
        <v>5.5253901892439243</v>
      </c>
      <c r="AM44" s="97"/>
      <c r="AN44" s="105">
        <v>57.865030674846601</v>
      </c>
      <c r="AO44" s="105">
        <v>4.9338029524016571</v>
      </c>
      <c r="AP44" s="97"/>
      <c r="AQ44" s="105">
        <v>57.988235294117651</v>
      </c>
      <c r="AR44" s="105">
        <v>5.084275065451954</v>
      </c>
      <c r="AS44" s="97"/>
      <c r="AT44" s="105">
        <v>56.868292682926814</v>
      </c>
      <c r="AU44" s="105">
        <v>3.8002920298570642</v>
      </c>
      <c r="AV44" s="97"/>
      <c r="AW44" s="92"/>
      <c r="AX44" s="92"/>
      <c r="AY44" s="92"/>
      <c r="AZ44" s="92"/>
      <c r="BA44" s="92"/>
      <c r="BB44" s="92"/>
      <c r="BC44" s="91"/>
      <c r="BD44" s="91"/>
      <c r="BE44" s="91"/>
      <c r="BF44" s="91"/>
      <c r="BG44" s="10"/>
      <c r="BH44" s="10"/>
      <c r="BI44" s="10"/>
      <c r="BJ44" s="10"/>
      <c r="BK44" s="91"/>
      <c r="BL44" s="91"/>
      <c r="BM44" s="91"/>
      <c r="BN44" s="91"/>
    </row>
    <row r="45" spans="1:66" s="2" customFormat="1" ht="15.75" x14ac:dyDescent="0.25">
      <c r="A45" s="19"/>
      <c r="B45" s="19"/>
      <c r="C45" s="19"/>
      <c r="D45" s="27"/>
      <c r="E45" s="27"/>
      <c r="F45" s="28"/>
      <c r="G45" s="19"/>
      <c r="H45" s="19"/>
      <c r="I45" s="19"/>
      <c r="J45" s="234"/>
      <c r="K45" s="102" t="s">
        <v>7</v>
      </c>
      <c r="L45" s="103" t="e">
        <f t="shared" si="0"/>
        <v>#REF!</v>
      </c>
      <c r="M45" s="103" t="e">
        <f t="shared" si="0"/>
        <v>#REF!</v>
      </c>
      <c r="N45" s="103"/>
      <c r="O45" s="103"/>
      <c r="P45" s="92"/>
      <c r="Q45" s="103" t="e">
        <f>+IF($D$13="Activa - 16 a 18 años",Y45,IF($D$13="Activa - 19 a 30 años",AE45,IF($D$13="Activa - 31 a 50 años",AK45,IF($D$13="Activa - Mayor de 50 años",AQ45,IF($D$13="Atletismo de Resistencia",#REF!,IF($D$13="Básquetbol",#REF!,IF($D$13="Fitness Sport",#REF!,IF($D$13="Fútbol",#REF!,IF($D$13="Hockey sobre Césped",#REF!,IF($D$13="Rugby",#REF!,IF($D$13="Tenis",#REF!,#REF!)))))))))))</f>
        <v>#REF!</v>
      </c>
      <c r="R45" s="103" t="e">
        <f>+IF($D$13="Activa - 16 a 18 años",Z45,IF($D$13="Activa - 19 a 30 años",AF45,IF($D$13="Activa - 31 a 50 años",AL45,IF($D$13="Activa - Mayor de 50 años",AR45,IF($D$13="Atletismo de Resistencia",#REF!,IF($D$13="Básquetbol",#REF!,IF($D$13="Fitness Sport",#REF!,IF($D$13="Fútbol",#REF!,IF($D$13="Hockey sobre Césped",#REF!,IF($D$13="Rugby",#REF!,IF($D$13="Tenis",#REF!,#REF!)))))))))))</f>
        <v>#REF!</v>
      </c>
      <c r="S45" s="97"/>
      <c r="T45" s="103" t="e">
        <f>+IF($D$13="Activa - 16 a 18 años",AB45,IF($D$13="Activa - 19 a 30 años",AH45,IF($D$13="Activa - 31 a 50 años",AN45,IF($D$13="Activa - Mayor de 50 años",AT45,IF($D$13="Atletismo de Resistencia",#REF!,IF($D$13="Básquetbol",#REF!,IF($D$13="Fitness Sport",#REF!,IF($D$13="Fútbol",#REF!,IF($D$13="Hockey sobre Césped",#REF!,IF($D$13="Rugby",#REF!,IF($D$13="Tenis",#REF!,#REF!)))))))))))</f>
        <v>#REF!</v>
      </c>
      <c r="U45" s="103" t="e">
        <f>+IF($D$13="Activa - 16 a 18 años",AC45,IF($D$13="Activa - 19 a 30 años",AI45,IF($D$13="Activa - 31 a 50 años",AO45,IF($D$13="Activa - Mayor de 50 años",AU45,IF($D$13="Atletismo de Resistencia",#REF!,IF($D$13="Básquetbol",#REF!,IF($D$13="Fitness Sport",#REF!,IF($D$13="Fútbol",#REF!,IF($D$13="Hockey sobre Césped",#REF!,IF($D$13="Rugby",#REF!,IF($D$13="Tenis",#REF!,#REF!)))))))))))</f>
        <v>#REF!</v>
      </c>
      <c r="V45" s="92"/>
      <c r="W45" s="103"/>
      <c r="X45" s="92"/>
      <c r="Y45" s="104">
        <v>34.342857142857142</v>
      </c>
      <c r="Z45" s="104">
        <v>2.3024027017570576</v>
      </c>
      <c r="AA45" s="97"/>
      <c r="AB45" s="105">
        <v>36.134615384615387</v>
      </c>
      <c r="AC45" s="105">
        <v>2.7591953671198723</v>
      </c>
      <c r="AD45" s="97"/>
      <c r="AE45" s="104">
        <v>33.81636363636364</v>
      </c>
      <c r="AF45" s="104">
        <v>2.9803531754651242</v>
      </c>
      <c r="AG45" s="97"/>
      <c r="AH45" s="105">
        <v>36.781502890173442</v>
      </c>
      <c r="AI45" s="105">
        <v>2.9521186806992463</v>
      </c>
      <c r="AJ45" s="97"/>
      <c r="AK45" s="105">
        <v>34.636231884057956</v>
      </c>
      <c r="AL45" s="105">
        <v>2.6577285201117729</v>
      </c>
      <c r="AM45" s="97"/>
      <c r="AN45" s="105">
        <v>38.060122699386497</v>
      </c>
      <c r="AO45" s="105">
        <v>3.1918596281927081</v>
      </c>
      <c r="AP45" s="97"/>
      <c r="AQ45" s="105">
        <v>36.058823529411768</v>
      </c>
      <c r="AR45" s="105">
        <v>2.7796265089777381</v>
      </c>
      <c r="AS45" s="97"/>
      <c r="AT45" s="105">
        <v>37.892682926829274</v>
      </c>
      <c r="AU45" s="105">
        <v>2.5490576929428683</v>
      </c>
      <c r="AV45" s="97"/>
      <c r="AW45" s="92"/>
      <c r="AX45" s="92"/>
      <c r="AY45" s="92"/>
      <c r="AZ45" s="92"/>
      <c r="BA45" s="92"/>
      <c r="BB45" s="92"/>
      <c r="BC45" s="91"/>
      <c r="BD45" s="91"/>
      <c r="BE45" s="91"/>
      <c r="BF45" s="91"/>
      <c r="BG45" s="10"/>
      <c r="BH45" s="10"/>
      <c r="BI45" s="10"/>
      <c r="BJ45" s="10"/>
      <c r="BK45" s="91"/>
      <c r="BL45" s="91"/>
      <c r="BM45" s="91"/>
      <c r="BN45" s="91"/>
    </row>
    <row r="46" spans="1:66" s="2" customFormat="1" ht="15.75" x14ac:dyDescent="0.25">
      <c r="A46" s="19"/>
      <c r="B46" s="19"/>
      <c r="C46" s="19"/>
      <c r="D46" s="27"/>
      <c r="E46" s="27"/>
      <c r="F46" s="28"/>
      <c r="G46" s="19"/>
      <c r="H46" s="19"/>
      <c r="I46" s="19"/>
      <c r="J46" s="234"/>
      <c r="K46" s="102" t="s">
        <v>8</v>
      </c>
      <c r="L46" s="103" t="e">
        <f t="shared" si="0"/>
        <v>#REF!</v>
      </c>
      <c r="M46" s="103" t="e">
        <f t="shared" si="0"/>
        <v>#REF!</v>
      </c>
      <c r="N46" s="103"/>
      <c r="O46" s="103"/>
      <c r="P46" s="92"/>
      <c r="Q46" s="103" t="e">
        <f>+IF($D$13="Activa - 16 a 18 años",Y46,IF($D$13="Activa - 19 a 30 años",AE46,IF($D$13="Activa - 31 a 50 años",AK46,IF($D$13="Activa - Mayor de 50 años",AQ46,IF($D$13="Atletismo de Resistencia",#REF!,IF($D$13="Básquetbol",#REF!,IF($D$13="Fitness Sport",#REF!,IF($D$13="Fútbol",#REF!,IF($D$13="Hockey sobre Césped",#REF!,IF($D$13="Rugby",#REF!,IF($D$13="Tenis",#REF!,#REF!)))))))))))</f>
        <v>#REF!</v>
      </c>
      <c r="R46" s="103" t="e">
        <f>+IF($D$13="Activa - 16 a 18 años",Z46,IF($D$13="Activa - 19 a 30 años",AF46,IF($D$13="Activa - 31 a 50 años",AL46,IF($D$13="Activa - Mayor de 50 años",AR46,IF($D$13="Atletismo de Resistencia",#REF!,IF($D$13="Básquetbol",#REF!,IF($D$13="Fitness Sport",#REF!,IF($D$13="Fútbol",#REF!,IF($D$13="Hockey sobre Césped",#REF!,IF($D$13="Rugby",#REF!,IF($D$13="Tenis",#REF!,#REF!)))))))))))</f>
        <v>#REF!</v>
      </c>
      <c r="S46" s="97"/>
      <c r="T46" s="103" t="e">
        <f>+IF($D$13="Activa - 16 a 18 años",AB46,IF($D$13="Activa - 19 a 30 años",AH46,IF($D$13="Activa - 31 a 50 años",AN46,IF($D$13="Activa - Mayor de 50 años",AT46,IF($D$13="Atletismo de Resistencia",#REF!,IF($D$13="Básquetbol",#REF!,IF($D$13="Fitness Sport",#REF!,IF($D$13="Fútbol",#REF!,IF($D$13="Hockey sobre Césped",#REF!,IF($D$13="Rugby",#REF!,IF($D$13="Tenis",#REF!,#REF!)))))))))))</f>
        <v>#REF!</v>
      </c>
      <c r="U46" s="103" t="e">
        <f>+IF($D$13="Activa - 16 a 18 años",AC46,IF($D$13="Activa - 19 a 30 años",AI46,IF($D$13="Activa - 31 a 50 años",AO46,IF($D$13="Activa - Mayor de 50 años",AU46,IF($D$13="Atletismo de Resistencia",#REF!,IF($D$13="Básquetbol",#REF!,IF($D$13="Fitness Sport",#REF!,IF($D$13="Fútbol",#REF!,IF($D$13="Hockey sobre Césped",#REF!,IF($D$13="Rugby",#REF!,IF($D$13="Tenis",#REF!,#REF!)))))))))))</f>
        <v>#REF!</v>
      </c>
      <c r="V46" s="92"/>
      <c r="W46" s="103"/>
      <c r="X46" s="92"/>
      <c r="Y46" s="104">
        <v>25.064285714285717</v>
      </c>
      <c r="Z46" s="104">
        <v>1.9073375443105258</v>
      </c>
      <c r="AA46" s="97"/>
      <c r="AB46" s="105">
        <v>27.656730769230766</v>
      </c>
      <c r="AC46" s="105">
        <v>2.5233189895309627</v>
      </c>
      <c r="AD46" s="97"/>
      <c r="AE46" s="104">
        <v>24.803636363636357</v>
      </c>
      <c r="AF46" s="104">
        <v>1.9845667160629921</v>
      </c>
      <c r="AG46" s="97"/>
      <c r="AH46" s="105">
        <v>29.713872832369933</v>
      </c>
      <c r="AI46" s="105">
        <v>3.301978534083672</v>
      </c>
      <c r="AJ46" s="97"/>
      <c r="AK46" s="105">
        <v>26.560869565217388</v>
      </c>
      <c r="AL46" s="105">
        <v>2.6621098107518559</v>
      </c>
      <c r="AM46" s="97"/>
      <c r="AN46" s="105">
        <v>30.752147239263806</v>
      </c>
      <c r="AO46" s="105">
        <v>3.3189939243006563</v>
      </c>
      <c r="AP46" s="97"/>
      <c r="AQ46" s="105">
        <v>30.288235294117644</v>
      </c>
      <c r="AR46" s="105">
        <v>3.6731938338694556</v>
      </c>
      <c r="AS46" s="97"/>
      <c r="AT46" s="105">
        <v>30.873170731707315</v>
      </c>
      <c r="AU46" s="105">
        <v>2.9753171587449212</v>
      </c>
      <c r="AV46" s="97"/>
      <c r="AW46" s="92"/>
      <c r="AX46" s="92"/>
      <c r="AY46" s="92"/>
      <c r="AZ46" s="92"/>
      <c r="BA46" s="92"/>
      <c r="BB46" s="92"/>
      <c r="BC46" s="91"/>
      <c r="BD46" s="91"/>
      <c r="BE46" s="91"/>
      <c r="BF46" s="91"/>
      <c r="BG46" s="10"/>
      <c r="BH46" s="10"/>
      <c r="BI46" s="10"/>
      <c r="BJ46" s="10"/>
      <c r="BK46" s="91"/>
      <c r="BL46" s="91"/>
      <c r="BM46" s="91"/>
      <c r="BN46" s="91"/>
    </row>
    <row r="47" spans="1:66" s="2" customFormat="1" ht="15.75" customHeight="1" x14ac:dyDescent="0.25">
      <c r="A47" s="24"/>
      <c r="B47" s="29"/>
      <c r="C47" s="29"/>
      <c r="D47" s="29"/>
      <c r="E47" s="29"/>
      <c r="F47" s="29"/>
      <c r="G47" s="29"/>
      <c r="H47" s="29"/>
      <c r="I47" s="25"/>
      <c r="J47" s="234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1"/>
      <c r="BD47" s="91"/>
      <c r="BE47" s="91"/>
      <c r="BF47" s="91"/>
      <c r="BG47" s="10"/>
      <c r="BH47" s="10"/>
      <c r="BI47" s="10"/>
      <c r="BJ47" s="10"/>
      <c r="BK47" s="91"/>
      <c r="BL47" s="91"/>
      <c r="BM47" s="91"/>
      <c r="BN47" s="91"/>
    </row>
    <row r="48" spans="1:66" s="2" customFormat="1" ht="15.75" customHeight="1" x14ac:dyDescent="0.25">
      <c r="A48" s="24"/>
      <c r="B48" s="29"/>
      <c r="C48" s="29"/>
      <c r="D48" s="29"/>
      <c r="E48" s="29"/>
      <c r="F48" s="29"/>
      <c r="G48" s="29"/>
      <c r="H48" s="29"/>
      <c r="I48" s="25"/>
      <c r="J48" s="234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1"/>
      <c r="BD48" s="91"/>
      <c r="BE48" s="91"/>
      <c r="BF48" s="91"/>
      <c r="BG48" s="10"/>
      <c r="BH48" s="10"/>
      <c r="BI48" s="10"/>
      <c r="BJ48" s="10"/>
      <c r="BK48" s="91"/>
      <c r="BL48" s="91"/>
      <c r="BM48" s="91"/>
      <c r="BN48" s="91"/>
    </row>
    <row r="49" spans="1:66" s="2" customFormat="1" ht="15.75" customHeight="1" x14ac:dyDescent="0.25">
      <c r="A49" s="89"/>
      <c r="B49" s="89"/>
      <c r="C49" s="89"/>
      <c r="D49" s="89"/>
      <c r="E49" s="89"/>
      <c r="F49" s="89"/>
      <c r="G49" s="89"/>
      <c r="H49" s="89"/>
      <c r="I49" s="90"/>
      <c r="J49" s="234" t="s">
        <v>222</v>
      </c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1"/>
      <c r="BD49" s="91"/>
      <c r="BE49" s="91"/>
      <c r="BF49" s="91"/>
      <c r="BG49" s="10"/>
      <c r="BH49" s="10"/>
      <c r="BI49" s="10"/>
      <c r="BJ49" s="10"/>
      <c r="BK49" s="91"/>
      <c r="BL49" s="91"/>
      <c r="BM49" s="91"/>
      <c r="BN49" s="91"/>
    </row>
    <row r="50" spans="1:66" s="2" customFormat="1" ht="9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234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1"/>
      <c r="BD50" s="91"/>
      <c r="BE50" s="91"/>
      <c r="BF50" s="91"/>
      <c r="BG50" s="10"/>
      <c r="BH50" s="10"/>
      <c r="BI50" s="10"/>
      <c r="BJ50" s="10"/>
      <c r="BK50" s="91"/>
      <c r="BL50" s="91"/>
      <c r="BM50" s="91"/>
      <c r="BN50" s="91"/>
    </row>
    <row r="51" spans="1:66" s="2" customFormat="1" ht="30" customHeight="1" x14ac:dyDescent="0.25">
      <c r="A51" s="258" t="s">
        <v>31</v>
      </c>
      <c r="B51" s="258"/>
      <c r="C51" s="258"/>
      <c r="D51" s="258"/>
      <c r="E51" s="258"/>
      <c r="F51" s="258"/>
      <c r="G51" s="258"/>
      <c r="H51" s="258"/>
      <c r="I51" s="258"/>
      <c r="J51" s="234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1"/>
      <c r="BD51" s="91"/>
      <c r="BE51" s="91"/>
      <c r="BF51" s="91"/>
      <c r="BG51" s="10"/>
      <c r="BH51" s="10"/>
      <c r="BI51" s="10"/>
      <c r="BJ51" s="10"/>
      <c r="BK51" s="91"/>
      <c r="BL51" s="91"/>
      <c r="BM51" s="91"/>
      <c r="BN51" s="91"/>
    </row>
    <row r="52" spans="1:66" ht="13.5" customHeight="1" x14ac:dyDescent="0.25">
      <c r="A52" s="1"/>
      <c r="B52" s="1"/>
      <c r="C52" s="1"/>
      <c r="D52" s="1"/>
      <c r="E52" s="1"/>
      <c r="F52" s="1"/>
      <c r="G52" s="1"/>
      <c r="H52" s="1"/>
      <c r="I52" s="108" t="s">
        <v>100</v>
      </c>
    </row>
    <row r="53" spans="1:66" ht="9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</row>
    <row r="54" spans="1:66" s="2" customFormat="1" ht="9" customHeight="1" thickTop="1" x14ac:dyDescent="0.25">
      <c r="A54" s="24"/>
      <c r="B54" s="29"/>
      <c r="C54" s="29"/>
      <c r="D54" s="29"/>
      <c r="E54" s="29"/>
      <c r="F54" s="29"/>
      <c r="G54" s="29"/>
      <c r="H54" s="29"/>
      <c r="I54" s="25"/>
      <c r="J54" s="234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1"/>
      <c r="BD54" s="91"/>
      <c r="BE54" s="91"/>
      <c r="BF54" s="91"/>
      <c r="BG54" s="10"/>
      <c r="BH54" s="10"/>
      <c r="BI54" s="10"/>
      <c r="BJ54" s="10"/>
      <c r="BK54" s="91"/>
      <c r="BL54" s="91"/>
      <c r="BM54" s="91"/>
      <c r="BN54" s="91"/>
    </row>
    <row r="55" spans="1:66" s="6" customFormat="1" ht="17.25" x14ac:dyDescent="0.25">
      <c r="A55" s="257" t="s">
        <v>215</v>
      </c>
      <c r="B55" s="257"/>
      <c r="C55" s="257"/>
      <c r="D55" s="257"/>
      <c r="E55" s="257"/>
      <c r="F55" s="257"/>
      <c r="G55" s="257"/>
      <c r="H55" s="257"/>
      <c r="I55" s="257"/>
      <c r="J55" s="234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1"/>
      <c r="BD55" s="91"/>
      <c r="BE55" s="91"/>
      <c r="BF55" s="91"/>
      <c r="BG55" s="10"/>
      <c r="BH55" s="10"/>
      <c r="BI55" s="10"/>
      <c r="BJ55" s="10"/>
      <c r="BK55" s="91"/>
      <c r="BL55" s="91"/>
      <c r="BM55" s="91"/>
      <c r="BN55" s="91"/>
    </row>
    <row r="56" spans="1:66" s="2" customFormat="1" ht="9" customHeight="1" x14ac:dyDescent="0.25">
      <c r="A56" s="8"/>
      <c r="B56" s="8"/>
      <c r="C56" s="8"/>
      <c r="D56" s="8"/>
      <c r="E56" s="8"/>
      <c r="F56" s="8"/>
      <c r="G56" s="8"/>
      <c r="H56" s="8"/>
      <c r="I56" s="9"/>
      <c r="J56" s="234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1"/>
      <c r="BD56" s="91"/>
      <c r="BE56" s="91"/>
      <c r="BF56" s="91"/>
      <c r="BG56" s="10"/>
      <c r="BH56" s="10"/>
      <c r="BI56" s="10"/>
      <c r="BJ56" s="10"/>
      <c r="BK56" s="91"/>
      <c r="BL56" s="91"/>
      <c r="BM56" s="91"/>
      <c r="BN56" s="91"/>
    </row>
    <row r="57" spans="1:66" s="13" customFormat="1" ht="15.75" customHeight="1" x14ac:dyDescent="0.25">
      <c r="A57" s="267" t="s">
        <v>32</v>
      </c>
      <c r="B57" s="267"/>
      <c r="C57" s="229"/>
      <c r="D57" s="23"/>
      <c r="E57" s="267" t="s">
        <v>33</v>
      </c>
      <c r="F57" s="267"/>
      <c r="G57" s="230"/>
      <c r="H57" s="267" t="s">
        <v>34</v>
      </c>
      <c r="I57" s="267"/>
      <c r="J57" s="239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106"/>
      <c r="BD57" s="106"/>
      <c r="BE57" s="106"/>
      <c r="BF57" s="106"/>
      <c r="BG57" s="163"/>
      <c r="BH57" s="163"/>
      <c r="BI57" s="163"/>
      <c r="BJ57" s="163"/>
      <c r="BK57" s="106"/>
      <c r="BL57" s="106"/>
      <c r="BM57" s="106"/>
      <c r="BN57" s="106"/>
    </row>
    <row r="58" spans="1:66" s="2" customFormat="1" ht="15.75" customHeight="1" x14ac:dyDescent="0.25">
      <c r="A58" s="263" t="e">
        <f>+SUM(E20:E21)*100/SUM(E20:E25)</f>
        <v>#DIV/0!</v>
      </c>
      <c r="B58" s="264"/>
      <c r="C58" s="23"/>
      <c r="D58" s="24"/>
      <c r="E58" s="263" t="e">
        <f>+SUM(E22:E23)*100/SUM(E20:E25)</f>
        <v>#DIV/0!</v>
      </c>
      <c r="F58" s="264"/>
      <c r="G58" s="231"/>
      <c r="H58" s="263" t="e">
        <f>+SUM(E24:E25)*100/SUM(E20:E25)</f>
        <v>#DIV/0!</v>
      </c>
      <c r="I58" s="264"/>
      <c r="J58" s="240" t="e">
        <f>+IF(A58&gt;L38+M38,"es Mayor",IF(A58&lt;L38-M38,"es Menor","es Similar"))</f>
        <v>#DIV/0!</v>
      </c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1"/>
      <c r="BD58" s="91"/>
      <c r="BE58" s="91"/>
      <c r="BF58" s="91"/>
      <c r="BG58" s="10"/>
      <c r="BH58" s="10"/>
      <c r="BI58" s="10"/>
      <c r="BJ58" s="10"/>
      <c r="BK58" s="91"/>
      <c r="BL58" s="91"/>
      <c r="BM58" s="91"/>
      <c r="BN58" s="91"/>
    </row>
    <row r="59" spans="1:66" s="2" customFormat="1" ht="15.75" customHeight="1" x14ac:dyDescent="0.25">
      <c r="A59" s="265" t="s">
        <v>35</v>
      </c>
      <c r="B59" s="265"/>
      <c r="C59" s="25"/>
      <c r="D59" s="24"/>
      <c r="E59" s="265" t="s">
        <v>35</v>
      </c>
      <c r="F59" s="265"/>
      <c r="G59" s="24"/>
      <c r="H59" s="265" t="s">
        <v>35</v>
      </c>
      <c r="I59" s="265"/>
      <c r="J59" s="240" t="e">
        <f>+IF(E58&gt;L39+M39,"es Mayor",IF(E58&lt;L39-M39,"es Menor","es Similar"))</f>
        <v>#DIV/0!</v>
      </c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1"/>
      <c r="BD59" s="91"/>
      <c r="BE59" s="91"/>
      <c r="BF59" s="91"/>
      <c r="BG59" s="10"/>
      <c r="BH59" s="10"/>
      <c r="BI59" s="10"/>
      <c r="BJ59" s="10"/>
      <c r="BK59" s="91"/>
      <c r="BL59" s="91"/>
      <c r="BM59" s="91"/>
      <c r="BN59" s="91"/>
    </row>
    <row r="60" spans="1:66" s="10" customFormat="1" ht="15.75" customHeight="1" x14ac:dyDescent="0.25">
      <c r="A60" s="272" t="e">
        <f>+CONCATENATE(FIXED(L38,1)," ± ",FIXED(M38,1))</f>
        <v>#REF!</v>
      </c>
      <c r="B60" s="271"/>
      <c r="C60" s="23"/>
      <c r="D60" s="14"/>
      <c r="E60" s="272" t="e">
        <f>+CONCATENATE(FIXED(L39,1)," ± ",FIXED(M39,1))</f>
        <v>#REF!</v>
      </c>
      <c r="F60" s="271"/>
      <c r="G60" s="15"/>
      <c r="H60" s="272" t="e">
        <f>+CONCATENATE(FIXED(L40,1)," ± ",FIXED(M40,1))</f>
        <v>#REF!</v>
      </c>
      <c r="I60" s="271"/>
      <c r="J60" s="240" t="e">
        <f>+IF(H58&gt;L40+M40,"es Mayor",IF(H58&lt;L40-M40,"es Menor","es Similar"))</f>
        <v>#DIV/0!</v>
      </c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1"/>
      <c r="BD60" s="91"/>
      <c r="BE60" s="91"/>
      <c r="BF60" s="91"/>
      <c r="BK60" s="91"/>
      <c r="BL60" s="91"/>
      <c r="BM60" s="91"/>
      <c r="BN60" s="91"/>
    </row>
    <row r="61" spans="1:66" s="2" customFormat="1" ht="9" customHeight="1" x14ac:dyDescent="0.25">
      <c r="A61" s="1"/>
      <c r="B61" s="1"/>
      <c r="C61" s="233"/>
      <c r="D61" s="233"/>
      <c r="E61" s="1"/>
      <c r="F61" s="1"/>
      <c r="G61" s="233"/>
      <c r="H61" s="1"/>
      <c r="I61" s="1"/>
      <c r="J61" s="234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1"/>
      <c r="BD61" s="91"/>
      <c r="BE61" s="91"/>
      <c r="BF61" s="91"/>
      <c r="BG61" s="10"/>
      <c r="BH61" s="10"/>
      <c r="BI61" s="10"/>
      <c r="BJ61" s="10"/>
      <c r="BK61" s="91"/>
      <c r="BL61" s="91"/>
      <c r="BM61" s="91"/>
      <c r="BN61" s="91"/>
    </row>
    <row r="62" spans="1:66" s="2" customFormat="1" ht="15.75" customHeight="1" x14ac:dyDescent="0.25">
      <c r="A62" s="267" t="s">
        <v>219</v>
      </c>
      <c r="B62" s="267"/>
      <c r="C62" s="229"/>
      <c r="D62" s="23"/>
      <c r="E62" s="267" t="s">
        <v>218</v>
      </c>
      <c r="F62" s="267"/>
      <c r="G62" s="230"/>
      <c r="H62" s="267" t="s">
        <v>221</v>
      </c>
      <c r="I62" s="267"/>
      <c r="J62" s="234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1"/>
      <c r="BD62" s="91"/>
      <c r="BE62" s="91"/>
      <c r="BF62" s="91"/>
      <c r="BG62" s="10"/>
      <c r="BH62" s="10"/>
      <c r="BI62" s="10"/>
      <c r="BJ62" s="10"/>
      <c r="BK62" s="91"/>
      <c r="BL62" s="91"/>
      <c r="BM62" s="91"/>
      <c r="BN62" s="91"/>
    </row>
    <row r="63" spans="1:66" s="2" customFormat="1" ht="15.75" customHeight="1" x14ac:dyDescent="0.25">
      <c r="A63" s="263" t="e">
        <f>+E19/(E18/100)^2</f>
        <v>#DIV/0!</v>
      </c>
      <c r="B63" s="264"/>
      <c r="C63" s="44" t="e">
        <f>+IF(A63&lt;18.5,"Inferior al Normal",IF(A63&lt;25,"Normal",IF(A63&lt;30,"Sobrepeso",IF(A63&lt;35,"Obesidad Grado I",IF(A63&lt;40,"Obesidad Grado II","Obesidad Grado III")))))</f>
        <v>#DIV/0!</v>
      </c>
      <c r="D63" s="24"/>
      <c r="E63" s="268" t="e">
        <f>+I19/I21</f>
        <v>#DIV/0!</v>
      </c>
      <c r="F63" s="269"/>
      <c r="G63" s="44" t="e">
        <f>+IF(AND(E63&lt;0.71,D12="Femenino"),"Rango Inferior al Normal",IF(AND(E63&lt;=0.84,D12="Femenino"),"Valores Normales",IF(AND(E63&gt;0.84,D12="Femenino"),"Riesgo Metabólico Aumentado",IF(AND(E63&lt;0.78,D12="Masculino"),"Rango Inferior al Normal",IF(AND(E63&lt;=0.94,D12="Masculino"),"Valores Normales","Riesgo Metabólico Aumentado")))))</f>
        <v>#DIV/0!</v>
      </c>
      <c r="H63" s="263">
        <f>+I20</f>
        <v>0</v>
      </c>
      <c r="I63" s="264"/>
      <c r="J63" s="241" t="str">
        <f>+IF(AND(H63&lt;80,D12="Femenino"),"Sin Riesgo para la Salud",IF(AND(H63&lt;88,D12="Femenino"),"Riesgo para la Salud Incrementado",IF(AND(H63&gt;=88,D12="Femenino"),"Riesgo para la Salud Sustancialmente Incrementado",IF(AND(H63&lt;94,D12="Masculino"),"Sin Riesgo para la Salud",IF(AND(H63&lt;102,D12="Masculino"),"Riesgo para la Salud Incrementado","Riesgo para la Salud Sustancialmente Incrementado")))))</f>
        <v>Riesgo para la Salud Sustancialmente Incrementado</v>
      </c>
      <c r="K63" s="235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1"/>
      <c r="BD63" s="91"/>
      <c r="BE63" s="91"/>
      <c r="BF63" s="91"/>
      <c r="BG63" s="10"/>
      <c r="BH63" s="10"/>
      <c r="BI63" s="10"/>
      <c r="BJ63" s="10"/>
      <c r="BK63" s="91"/>
      <c r="BL63" s="91"/>
      <c r="BM63" s="91"/>
      <c r="BN63" s="91"/>
    </row>
    <row r="64" spans="1:66" s="2" customFormat="1" ht="15.75" customHeight="1" x14ac:dyDescent="0.25">
      <c r="A64" s="265" t="s">
        <v>216</v>
      </c>
      <c r="B64" s="265"/>
      <c r="C64" s="25"/>
      <c r="D64" s="24"/>
      <c r="E64" s="265" t="s">
        <v>216</v>
      </c>
      <c r="F64" s="265"/>
      <c r="G64" s="24"/>
      <c r="H64" s="265" t="s">
        <v>220</v>
      </c>
      <c r="I64" s="265"/>
      <c r="J64" s="242" t="e">
        <f>+IF(J70="Torácico",A74,IF(J70="de la Cintura",E74,IF(J70="de la Cadera",H74)))</f>
        <v>#REF!</v>
      </c>
      <c r="K64" s="235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1"/>
      <c r="BD64" s="91"/>
      <c r="BE64" s="91"/>
      <c r="BF64" s="91"/>
      <c r="BG64" s="10"/>
      <c r="BH64" s="10"/>
      <c r="BI64" s="10"/>
      <c r="BJ64" s="10"/>
      <c r="BK64" s="91"/>
      <c r="BL64" s="91"/>
      <c r="BM64" s="91"/>
      <c r="BN64" s="91"/>
    </row>
    <row r="65" spans="1:66" s="2" customFormat="1" ht="15.75" customHeight="1" x14ac:dyDescent="0.25">
      <c r="A65" s="272" t="s">
        <v>217</v>
      </c>
      <c r="B65" s="271"/>
      <c r="C65" s="23"/>
      <c r="D65" s="14"/>
      <c r="E65" s="272" t="str">
        <f>+CONCATENATE(IF(D12="Femenino","0.71 a 0.84","0.78 a 0.94"))</f>
        <v>0.78 a 0.94</v>
      </c>
      <c r="F65" s="271"/>
      <c r="G65" s="15"/>
      <c r="H65" s="272" t="str">
        <f>+CONCATENATE(IF(D12="Femenino","&lt; a 80.0","&lt; a 94.0"))</f>
        <v>&lt; a 94.0</v>
      </c>
      <c r="I65" s="271"/>
      <c r="J65" s="242" t="e">
        <f>+IF(J72="Torácica",A74,IF(J72="de la Cintura",E74,IF(J72="de la Cadera",H74)))</f>
        <v>#REF!</v>
      </c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1"/>
      <c r="BD65" s="91"/>
      <c r="BE65" s="91"/>
      <c r="BF65" s="91"/>
      <c r="BG65" s="10"/>
      <c r="BH65" s="10"/>
      <c r="BI65" s="10"/>
      <c r="BJ65" s="10"/>
      <c r="BK65" s="91"/>
      <c r="BL65" s="91"/>
      <c r="BM65" s="91"/>
      <c r="BN65" s="91"/>
    </row>
    <row r="66" spans="1:66" s="2" customFormat="1" ht="9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240" t="e">
        <f>+D73</f>
        <v>#REF!</v>
      </c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1"/>
      <c r="BD66" s="91"/>
      <c r="BE66" s="91"/>
      <c r="BF66" s="91"/>
      <c r="BG66" s="10"/>
      <c r="BH66" s="10"/>
      <c r="BI66" s="10"/>
      <c r="BJ66" s="10"/>
      <c r="BK66" s="91"/>
      <c r="BL66" s="91"/>
      <c r="BM66" s="91"/>
      <c r="BN66" s="91"/>
    </row>
    <row r="67" spans="1:66" s="6" customFormat="1" ht="17.25" x14ac:dyDescent="0.25">
      <c r="A67" s="257" t="s">
        <v>43</v>
      </c>
      <c r="B67" s="257"/>
      <c r="C67" s="257"/>
      <c r="D67" s="257"/>
      <c r="E67" s="257"/>
      <c r="F67" s="257"/>
      <c r="G67" s="257"/>
      <c r="H67" s="257"/>
      <c r="I67" s="257"/>
      <c r="J67" s="240" t="e">
        <f>+G73</f>
        <v>#REF!</v>
      </c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1"/>
      <c r="BD67" s="91"/>
      <c r="BE67" s="91"/>
      <c r="BF67" s="91"/>
      <c r="BG67" s="10"/>
      <c r="BH67" s="10"/>
      <c r="BI67" s="10"/>
      <c r="BJ67" s="10"/>
      <c r="BK67" s="91"/>
      <c r="BL67" s="91"/>
      <c r="BM67" s="91"/>
      <c r="BN67" s="91"/>
    </row>
    <row r="68" spans="1:66" s="2" customFormat="1" ht="9" customHeight="1" x14ac:dyDescent="0.25">
      <c r="A68" s="8"/>
      <c r="B68" s="8"/>
      <c r="C68" s="8"/>
      <c r="D68" s="8"/>
      <c r="E68" s="8"/>
      <c r="F68" s="8"/>
      <c r="G68" s="8"/>
      <c r="H68" s="8"/>
      <c r="I68" s="9"/>
      <c r="J68" s="240" t="e">
        <f>+J73</f>
        <v>#REF!</v>
      </c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1"/>
      <c r="BD68" s="91"/>
      <c r="BE68" s="91"/>
      <c r="BF68" s="91"/>
      <c r="BG68" s="10"/>
      <c r="BH68" s="10"/>
      <c r="BI68" s="10"/>
      <c r="BJ68" s="10"/>
      <c r="BK68" s="91"/>
      <c r="BL68" s="91"/>
      <c r="BM68" s="91"/>
      <c r="BN68" s="91"/>
    </row>
    <row r="69" spans="1:66" s="10" customFormat="1" ht="15.75" x14ac:dyDescent="0.25">
      <c r="A69" s="267" t="s">
        <v>46</v>
      </c>
      <c r="B69" s="267"/>
      <c r="C69" s="229"/>
      <c r="D69" s="23"/>
      <c r="E69" s="267" t="s">
        <v>47</v>
      </c>
      <c r="F69" s="267"/>
      <c r="G69" s="230"/>
      <c r="H69" s="267" t="s">
        <v>48</v>
      </c>
      <c r="I69" s="267"/>
      <c r="J69" s="243" t="s">
        <v>64</v>
      </c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1"/>
      <c r="BD69" s="91"/>
      <c r="BE69" s="91"/>
      <c r="BF69" s="91"/>
      <c r="BK69" s="91"/>
      <c r="BL69" s="91"/>
      <c r="BM69" s="91"/>
      <c r="BN69" s="91"/>
    </row>
    <row r="70" spans="1:66" s="10" customFormat="1" ht="15.75" x14ac:dyDescent="0.25">
      <c r="A70" s="263">
        <f>+I18</f>
        <v>0</v>
      </c>
      <c r="B70" s="264"/>
      <c r="C70" s="23"/>
      <c r="D70" s="24"/>
      <c r="E70" s="263">
        <f>+I19</f>
        <v>0</v>
      </c>
      <c r="F70" s="264"/>
      <c r="G70" s="231"/>
      <c r="H70" s="263">
        <f>+I21</f>
        <v>0</v>
      </c>
      <c r="I70" s="264"/>
      <c r="J70" s="243" t="e">
        <f>+IF(D74=1,"Torácico",IF(G74=1,"de la Cintura",IF(J74=1,"de la Cadera")))</f>
        <v>#REF!</v>
      </c>
      <c r="K70" s="91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1"/>
      <c r="BD70" s="91"/>
      <c r="BE70" s="91"/>
      <c r="BF70" s="91"/>
      <c r="BK70" s="91"/>
      <c r="BL70" s="91"/>
      <c r="BM70" s="91"/>
      <c r="BN70" s="91"/>
    </row>
    <row r="71" spans="1:66" s="10" customFormat="1" ht="15.75" x14ac:dyDescent="0.25">
      <c r="A71" s="265" t="s">
        <v>44</v>
      </c>
      <c r="B71" s="265"/>
      <c r="C71" s="25"/>
      <c r="D71" s="24"/>
      <c r="E71" s="265" t="s">
        <v>44</v>
      </c>
      <c r="F71" s="265"/>
      <c r="G71" s="232"/>
      <c r="H71" s="265" t="s">
        <v>44</v>
      </c>
      <c r="I71" s="265"/>
      <c r="J71" s="243" t="s">
        <v>65</v>
      </c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1"/>
      <c r="BD71" s="91"/>
      <c r="BE71" s="91"/>
      <c r="BF71" s="91"/>
      <c r="BK71" s="91"/>
      <c r="BL71" s="91"/>
      <c r="BM71" s="91"/>
      <c r="BN71" s="91"/>
    </row>
    <row r="72" spans="1:66" s="10" customFormat="1" ht="15.75" x14ac:dyDescent="0.25">
      <c r="A72" s="270" t="e">
        <f>+L41</f>
        <v>#REF!</v>
      </c>
      <c r="B72" s="271"/>
      <c r="C72" s="23"/>
      <c r="D72" s="23"/>
      <c r="E72" s="270" t="e">
        <f>+L42</f>
        <v>#REF!</v>
      </c>
      <c r="F72" s="271"/>
      <c r="G72" s="32"/>
      <c r="H72" s="270" t="e">
        <f>+L43</f>
        <v>#REF!</v>
      </c>
      <c r="I72" s="271"/>
      <c r="J72" s="243" t="e">
        <f>+IF(D74=3,"Torácica",IF(G74=3,"de la Cintura",IF(J74=3,"de la Cadera")))</f>
        <v>#REF!</v>
      </c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1"/>
      <c r="BD72" s="91"/>
      <c r="BE72" s="91"/>
      <c r="BF72" s="91"/>
      <c r="BK72" s="91"/>
      <c r="BL72" s="91"/>
      <c r="BM72" s="91"/>
      <c r="BN72" s="91"/>
    </row>
    <row r="73" spans="1:66" s="10" customFormat="1" ht="15.75" x14ac:dyDescent="0.25">
      <c r="A73" s="273" t="s">
        <v>45</v>
      </c>
      <c r="B73" s="273"/>
      <c r="C73" s="246"/>
      <c r="D73" s="42" t="e">
        <f>+SQRT(A74^2)</f>
        <v>#REF!</v>
      </c>
      <c r="E73" s="273" t="s">
        <v>45</v>
      </c>
      <c r="F73" s="273"/>
      <c r="G73" s="42" t="e">
        <f>+SQRT(E74^2)</f>
        <v>#REF!</v>
      </c>
      <c r="H73" s="273" t="s">
        <v>45</v>
      </c>
      <c r="I73" s="273"/>
      <c r="J73" s="244" t="e">
        <f>+SQRT(H74^2)</f>
        <v>#REF!</v>
      </c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1"/>
      <c r="BD73" s="91"/>
      <c r="BE73" s="91"/>
      <c r="BF73" s="91"/>
      <c r="BK73" s="91"/>
      <c r="BL73" s="91"/>
      <c r="BM73" s="91"/>
      <c r="BN73" s="91"/>
    </row>
    <row r="74" spans="1:66" s="10" customFormat="1" ht="15.75" x14ac:dyDescent="0.25">
      <c r="A74" s="260" t="e">
        <f>+A70-A72</f>
        <v>#REF!</v>
      </c>
      <c r="B74" s="261"/>
      <c r="C74" s="44"/>
      <c r="D74" s="43" t="e">
        <f>+RANK(D73,J66:J68,0)</f>
        <v>#REF!</v>
      </c>
      <c r="E74" s="260" t="e">
        <f>+E70-E72</f>
        <v>#REF!</v>
      </c>
      <c r="F74" s="262"/>
      <c r="G74" s="43" t="e">
        <f>+RANK(G73,J66:J68,0)</f>
        <v>#REF!</v>
      </c>
      <c r="H74" s="260" t="e">
        <f>+H70-H72</f>
        <v>#REF!</v>
      </c>
      <c r="I74" s="262"/>
      <c r="J74" s="245" t="e">
        <f>+RANK(J73,J66:J68,0)</f>
        <v>#REF!</v>
      </c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1"/>
      <c r="BD74" s="91"/>
      <c r="BE74" s="91"/>
      <c r="BF74" s="91"/>
      <c r="BK74" s="91"/>
      <c r="BL74" s="91"/>
      <c r="BM74" s="91"/>
      <c r="BN74" s="91"/>
    </row>
    <row r="75" spans="1:66" s="10" customFormat="1" ht="9" customHeight="1" x14ac:dyDescent="0.25">
      <c r="A75" s="8"/>
      <c r="B75" s="8"/>
      <c r="C75" s="8"/>
      <c r="D75" s="24"/>
      <c r="E75" s="8"/>
      <c r="F75" s="8"/>
      <c r="G75" s="8"/>
      <c r="H75" s="8"/>
      <c r="I75" s="9"/>
      <c r="J75" s="234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1"/>
    </row>
    <row r="76" spans="1:66" s="6" customFormat="1" ht="17.25" x14ac:dyDescent="0.25">
      <c r="A76" s="257" t="s">
        <v>77</v>
      </c>
      <c r="B76" s="257"/>
      <c r="C76" s="257"/>
      <c r="D76" s="257"/>
      <c r="E76" s="257"/>
      <c r="F76" s="257"/>
      <c r="G76" s="257"/>
      <c r="H76" s="257"/>
      <c r="I76" s="257"/>
      <c r="J76" s="234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1"/>
      <c r="BD76" s="91"/>
      <c r="BE76" s="91"/>
      <c r="BF76" s="91"/>
      <c r="BG76" s="10"/>
      <c r="BH76" s="10"/>
      <c r="BI76" s="10"/>
      <c r="BJ76" s="10"/>
      <c r="BK76" s="91"/>
      <c r="BL76" s="91"/>
      <c r="BM76" s="91"/>
      <c r="BN76" s="91"/>
    </row>
    <row r="77" spans="1:66" s="2" customFormat="1" ht="9" customHeight="1" x14ac:dyDescent="0.25">
      <c r="A77" s="8"/>
      <c r="B77" s="8"/>
      <c r="C77" s="8"/>
      <c r="D77" s="8"/>
      <c r="E77" s="8"/>
      <c r="F77" s="8"/>
      <c r="G77" s="8"/>
      <c r="H77" s="8"/>
      <c r="I77" s="9"/>
      <c r="J77" s="234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1"/>
      <c r="BD77" s="91"/>
      <c r="BE77" s="91"/>
      <c r="BF77" s="91"/>
      <c r="BG77" s="10"/>
      <c r="BH77" s="10"/>
      <c r="BI77" s="10"/>
      <c r="BJ77" s="10"/>
      <c r="BK77" s="91"/>
      <c r="BL77" s="91"/>
      <c r="BM77" s="91"/>
      <c r="BN77" s="91"/>
    </row>
    <row r="78" spans="1:66" s="10" customFormat="1" ht="9" customHeight="1" x14ac:dyDescent="0.25">
      <c r="A78" s="36"/>
      <c r="B78" s="37"/>
      <c r="C78" s="37"/>
      <c r="D78" s="37"/>
      <c r="E78" s="37"/>
      <c r="F78" s="37"/>
      <c r="G78" s="37"/>
      <c r="H78" s="37"/>
      <c r="I78" s="38"/>
      <c r="J78" s="234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1"/>
      <c r="BD78" s="91"/>
      <c r="BE78" s="91"/>
      <c r="BF78" s="91"/>
      <c r="BK78" s="91"/>
      <c r="BL78" s="91"/>
      <c r="BM78" s="91"/>
      <c r="BN78" s="91"/>
    </row>
    <row r="79" spans="1:66" s="10" customFormat="1" ht="15.75" customHeight="1" x14ac:dyDescent="0.25">
      <c r="A79" s="274" t="str">
        <f>+CONCATENATE("En este documento se ofrecen los valores de ",D11,", que fueron cotejados con su referencia específica (personas activas y saludables argentinas, del mismo rango etario y sexo).")</f>
        <v>En este documento se ofrecen los valores de 0, que fueron cotejados con su referencia específica (personas activas y saludables argentinas, del mismo rango etario y sexo).</v>
      </c>
      <c r="B79" s="275"/>
      <c r="C79" s="275"/>
      <c r="D79" s="275"/>
      <c r="E79" s="275"/>
      <c r="F79" s="275"/>
      <c r="G79" s="275"/>
      <c r="H79" s="275"/>
      <c r="I79" s="276"/>
      <c r="J79" s="234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1"/>
      <c r="BD79" s="91"/>
      <c r="BE79" s="91"/>
      <c r="BF79" s="91"/>
      <c r="BK79" s="91"/>
      <c r="BL79" s="91"/>
      <c r="BM79" s="91"/>
      <c r="BN79" s="91"/>
    </row>
    <row r="80" spans="1:66" s="10" customFormat="1" ht="15.75" customHeight="1" x14ac:dyDescent="0.25">
      <c r="A80" s="274"/>
      <c r="B80" s="275"/>
      <c r="C80" s="275"/>
      <c r="D80" s="275"/>
      <c r="E80" s="275"/>
      <c r="F80" s="275"/>
      <c r="G80" s="275"/>
      <c r="H80" s="275"/>
      <c r="I80" s="276"/>
      <c r="J80" s="234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1"/>
      <c r="BD80" s="91"/>
      <c r="BE80" s="91"/>
      <c r="BF80" s="91"/>
      <c r="BK80" s="91"/>
      <c r="BL80" s="91"/>
      <c r="BM80" s="91"/>
      <c r="BN80" s="91"/>
    </row>
    <row r="81" spans="1:66" s="10" customFormat="1" ht="9" customHeight="1" x14ac:dyDescent="0.25">
      <c r="A81" s="35"/>
      <c r="B81" s="33"/>
      <c r="C81" s="33"/>
      <c r="D81" s="33"/>
      <c r="E81" s="33"/>
      <c r="F81" s="33"/>
      <c r="G81" s="33"/>
      <c r="H81" s="33"/>
      <c r="I81" s="34"/>
      <c r="J81" s="234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1"/>
      <c r="BD81" s="91"/>
      <c r="BE81" s="91"/>
      <c r="BF81" s="91"/>
      <c r="BK81" s="91"/>
      <c r="BL81" s="91"/>
      <c r="BM81" s="91"/>
      <c r="BN81" s="91"/>
    </row>
    <row r="82" spans="1:66" s="10" customFormat="1" ht="15.75" customHeight="1" x14ac:dyDescent="0.25">
      <c r="A82" s="274" t="s">
        <v>226</v>
      </c>
      <c r="B82" s="275"/>
      <c r="C82" s="275"/>
      <c r="D82" s="275"/>
      <c r="E82" s="275"/>
      <c r="F82" s="275"/>
      <c r="G82" s="275"/>
      <c r="H82" s="275"/>
      <c r="I82" s="276"/>
      <c r="J82" s="234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1"/>
      <c r="BD82" s="91"/>
      <c r="BE82" s="91"/>
      <c r="BF82" s="91"/>
      <c r="BK82" s="91"/>
      <c r="BL82" s="91"/>
      <c r="BM82" s="91"/>
      <c r="BN82" s="91"/>
    </row>
    <row r="83" spans="1:66" s="10" customFormat="1" ht="15.75" customHeight="1" x14ac:dyDescent="0.25">
      <c r="A83" s="274"/>
      <c r="B83" s="275"/>
      <c r="C83" s="275"/>
      <c r="D83" s="275"/>
      <c r="E83" s="275"/>
      <c r="F83" s="275"/>
      <c r="G83" s="275"/>
      <c r="H83" s="275"/>
      <c r="I83" s="276"/>
      <c r="J83" s="234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1"/>
      <c r="BD83" s="91"/>
      <c r="BE83" s="91"/>
      <c r="BF83" s="91"/>
      <c r="BK83" s="91"/>
      <c r="BL83" s="91"/>
      <c r="BM83" s="91"/>
      <c r="BN83" s="91"/>
    </row>
    <row r="84" spans="1:66" s="10" customFormat="1" ht="9" customHeight="1" x14ac:dyDescent="0.25">
      <c r="A84" s="35"/>
      <c r="B84" s="33"/>
      <c r="C84" s="33"/>
      <c r="D84" s="33"/>
      <c r="E84" s="33"/>
      <c r="F84" s="33"/>
      <c r="G84" s="33"/>
      <c r="H84" s="33"/>
      <c r="I84" s="34"/>
      <c r="J84" s="234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1"/>
      <c r="BD84" s="91"/>
      <c r="BE84" s="91"/>
      <c r="BF84" s="91"/>
      <c r="BK84" s="91"/>
      <c r="BL84" s="91"/>
      <c r="BM84" s="91"/>
      <c r="BN84" s="91"/>
    </row>
    <row r="85" spans="1:66" s="10" customFormat="1" ht="15.75" customHeight="1" x14ac:dyDescent="0.25">
      <c r="A85" s="274" t="s">
        <v>88</v>
      </c>
      <c r="B85" s="275"/>
      <c r="C85" s="275"/>
      <c r="D85" s="275"/>
      <c r="E85" s="275"/>
      <c r="F85" s="275"/>
      <c r="G85" s="275"/>
      <c r="H85" s="275"/>
      <c r="I85" s="276"/>
      <c r="J85" s="234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1"/>
      <c r="BD85" s="91"/>
      <c r="BE85" s="91"/>
      <c r="BF85" s="91"/>
      <c r="BK85" s="91"/>
      <c r="BL85" s="91"/>
      <c r="BM85" s="91"/>
      <c r="BN85" s="91"/>
    </row>
    <row r="86" spans="1:66" s="10" customFormat="1" ht="9" customHeight="1" x14ac:dyDescent="0.25">
      <c r="A86" s="35"/>
      <c r="B86" s="33"/>
      <c r="C86" s="33"/>
      <c r="D86" s="33"/>
      <c r="E86" s="33"/>
      <c r="F86" s="33"/>
      <c r="G86" s="33"/>
      <c r="H86" s="33"/>
      <c r="I86" s="34"/>
      <c r="J86" s="234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1"/>
      <c r="BD86" s="91"/>
      <c r="BE86" s="91"/>
      <c r="BF86" s="91"/>
      <c r="BK86" s="91"/>
      <c r="BL86" s="91"/>
      <c r="BM86" s="91"/>
      <c r="BN86" s="91"/>
    </row>
    <row r="87" spans="1:66" s="10" customFormat="1" ht="15.75" customHeight="1" x14ac:dyDescent="0.25">
      <c r="A87" s="274" t="e">
        <f>+CONCATENATE("* La Masa Adiposa (en kg) es calificada como ",J31,".")</f>
        <v>#REF!</v>
      </c>
      <c r="B87" s="275"/>
      <c r="C87" s="275"/>
      <c r="D87" s="275"/>
      <c r="E87" s="275"/>
      <c r="F87" s="275"/>
      <c r="G87" s="275"/>
      <c r="H87" s="275"/>
      <c r="I87" s="276"/>
      <c r="J87" s="234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1"/>
      <c r="BD87" s="91"/>
      <c r="BE87" s="91"/>
      <c r="BF87" s="91"/>
      <c r="BK87" s="91"/>
      <c r="BL87" s="91"/>
      <c r="BM87" s="91"/>
      <c r="BN87" s="91"/>
    </row>
    <row r="88" spans="1:66" s="6" customFormat="1" ht="15.75" customHeight="1" x14ac:dyDescent="0.25">
      <c r="A88" s="274" t="e">
        <f>+CONCATENATE("* El Tejido Muscular (en kg) es clasificado como ",J34,".")</f>
        <v>#REF!</v>
      </c>
      <c r="B88" s="275"/>
      <c r="C88" s="275"/>
      <c r="D88" s="275"/>
      <c r="E88" s="275"/>
      <c r="F88" s="275"/>
      <c r="G88" s="275"/>
      <c r="H88" s="275"/>
      <c r="I88" s="276"/>
      <c r="J88" s="234" t="s">
        <v>89</v>
      </c>
      <c r="K88" s="91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1"/>
      <c r="BD88" s="91"/>
      <c r="BE88" s="91"/>
      <c r="BF88" s="91"/>
      <c r="BG88" s="10"/>
      <c r="BH88" s="10"/>
      <c r="BI88" s="10"/>
      <c r="BJ88" s="10"/>
      <c r="BK88" s="91"/>
      <c r="BL88" s="91"/>
      <c r="BM88" s="91"/>
      <c r="BN88" s="91"/>
    </row>
    <row r="89" spans="1:66" s="10" customFormat="1" ht="15.75" customHeight="1" x14ac:dyDescent="0.25">
      <c r="A89" s="274" t="e">
        <f>+CONCATENATE("* El Peso Óseo (en kg) es categorizado como ",J37,".")</f>
        <v>#REF!</v>
      </c>
      <c r="B89" s="275"/>
      <c r="C89" s="275"/>
      <c r="D89" s="275"/>
      <c r="E89" s="275"/>
      <c r="F89" s="275"/>
      <c r="G89" s="275"/>
      <c r="H89" s="275"/>
      <c r="I89" s="276"/>
      <c r="J89" s="234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1"/>
      <c r="BD89" s="91"/>
      <c r="BE89" s="91"/>
      <c r="BF89" s="91"/>
      <c r="BK89" s="91"/>
      <c r="BL89" s="91"/>
      <c r="BM89" s="91"/>
      <c r="BN89" s="91"/>
    </row>
    <row r="90" spans="1:66" s="10" customFormat="1" ht="9" customHeight="1" x14ac:dyDescent="0.25">
      <c r="A90" s="82"/>
      <c r="B90" s="80"/>
      <c r="C90" s="80"/>
      <c r="D90" s="80"/>
      <c r="E90" s="80"/>
      <c r="F90" s="80"/>
      <c r="G90" s="80"/>
      <c r="H90" s="80"/>
      <c r="I90" s="83"/>
      <c r="J90" s="234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1"/>
      <c r="BD90" s="91"/>
      <c r="BE90" s="91"/>
      <c r="BF90" s="91"/>
      <c r="BK90" s="91"/>
      <c r="BL90" s="91"/>
      <c r="BM90" s="91"/>
      <c r="BN90" s="91"/>
    </row>
    <row r="91" spans="1:66" s="10" customFormat="1" ht="15.75" customHeight="1" x14ac:dyDescent="0.25">
      <c r="A91" s="274" t="e">
        <f>+CONCATENATE("* La Distribución de la Adiposidad (en %) indica que, en la Región Superior su valor ",J58," al comparativo, en la Región Media ",J59," al modelo, y en la Región Inferior ",J60," a la referencia.")</f>
        <v>#DIV/0!</v>
      </c>
      <c r="B91" s="275"/>
      <c r="C91" s="275"/>
      <c r="D91" s="275"/>
      <c r="E91" s="275"/>
      <c r="F91" s="275"/>
      <c r="G91" s="275"/>
      <c r="H91" s="275"/>
      <c r="I91" s="276"/>
      <c r="J91" s="234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1"/>
      <c r="BD91" s="91"/>
      <c r="BE91" s="91"/>
      <c r="BF91" s="91"/>
      <c r="BK91" s="91"/>
      <c r="BL91" s="91"/>
      <c r="BM91" s="91"/>
      <c r="BN91" s="91"/>
    </row>
    <row r="92" spans="1:66" s="10" customFormat="1" ht="15.75" customHeight="1" x14ac:dyDescent="0.25">
      <c r="A92" s="274"/>
      <c r="B92" s="275"/>
      <c r="C92" s="275"/>
      <c r="D92" s="275"/>
      <c r="E92" s="275"/>
      <c r="F92" s="275"/>
      <c r="G92" s="275"/>
      <c r="H92" s="275"/>
      <c r="I92" s="276"/>
      <c r="J92" s="234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1"/>
      <c r="BD92" s="91"/>
      <c r="BE92" s="91"/>
      <c r="BF92" s="91"/>
      <c r="BK92" s="91"/>
      <c r="BL92" s="91"/>
      <c r="BM92" s="91"/>
      <c r="BN92" s="91"/>
    </row>
    <row r="93" spans="1:66" s="10" customFormat="1" ht="9" customHeight="1" x14ac:dyDescent="0.25">
      <c r="A93" s="82"/>
      <c r="B93" s="80"/>
      <c r="C93" s="80"/>
      <c r="D93" s="80"/>
      <c r="E93" s="80"/>
      <c r="F93" s="80"/>
      <c r="G93" s="80"/>
      <c r="H93" s="80"/>
      <c r="I93" s="83"/>
      <c r="J93" s="234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1"/>
      <c r="BD93" s="91"/>
      <c r="BE93" s="91"/>
      <c r="BF93" s="91"/>
      <c r="BK93" s="91"/>
      <c r="BL93" s="91"/>
      <c r="BM93" s="91"/>
      <c r="BN93" s="91"/>
    </row>
    <row r="94" spans="1:66" s="10" customFormat="1" ht="15.75" customHeight="1" x14ac:dyDescent="0.25">
      <c r="A94" s="277" t="e">
        <f>+CONCATENATE("* Puede calificarse a su índice de Masa Corporal como ''",C63,"'', a su ïndice Cintura Cadera como de ''",G63,"'', y a su Contorno Umbilical como de ''",J63,"''.")</f>
        <v>#DIV/0!</v>
      </c>
      <c r="B94" s="278"/>
      <c r="C94" s="278"/>
      <c r="D94" s="278"/>
      <c r="E94" s="278"/>
      <c r="F94" s="278"/>
      <c r="G94" s="278"/>
      <c r="H94" s="278"/>
      <c r="I94" s="279"/>
      <c r="J94" s="234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1"/>
      <c r="BD94" s="91"/>
      <c r="BE94" s="91"/>
      <c r="BF94" s="91"/>
      <c r="BK94" s="91"/>
      <c r="BL94" s="91"/>
      <c r="BM94" s="91"/>
      <c r="BN94" s="91"/>
    </row>
    <row r="95" spans="1:66" s="10" customFormat="1" ht="15.75" customHeight="1" x14ac:dyDescent="0.25">
      <c r="A95" s="277"/>
      <c r="B95" s="278"/>
      <c r="C95" s="278"/>
      <c r="D95" s="278"/>
      <c r="E95" s="278"/>
      <c r="F95" s="278"/>
      <c r="G95" s="278"/>
      <c r="H95" s="278"/>
      <c r="I95" s="279"/>
      <c r="J95" s="234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1"/>
      <c r="BD95" s="91"/>
      <c r="BE95" s="91"/>
      <c r="BF95" s="91"/>
      <c r="BK95" s="91"/>
      <c r="BL95" s="91"/>
      <c r="BM95" s="91"/>
      <c r="BN95" s="91"/>
    </row>
    <row r="96" spans="1:66" s="10" customFormat="1" ht="15.75" customHeight="1" x14ac:dyDescent="0.25">
      <c r="A96" s="277"/>
      <c r="B96" s="278"/>
      <c r="C96" s="278"/>
      <c r="D96" s="278"/>
      <c r="E96" s="278"/>
      <c r="F96" s="278"/>
      <c r="G96" s="278"/>
      <c r="H96" s="278"/>
      <c r="I96" s="279"/>
      <c r="J96" s="234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1"/>
      <c r="BD96" s="91"/>
      <c r="BE96" s="91"/>
      <c r="BF96" s="91"/>
      <c r="BK96" s="91"/>
      <c r="BL96" s="91"/>
      <c r="BM96" s="91"/>
      <c r="BN96" s="91"/>
    </row>
    <row r="97" spans="1:66" s="10" customFormat="1" ht="9" customHeight="1" x14ac:dyDescent="0.25">
      <c r="A97" s="82"/>
      <c r="B97" s="80"/>
      <c r="C97" s="80"/>
      <c r="D97" s="80"/>
      <c r="E97" s="80"/>
      <c r="F97" s="80"/>
      <c r="G97" s="80"/>
      <c r="H97" s="80"/>
      <c r="I97" s="83"/>
      <c r="J97" s="234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1"/>
      <c r="BD97" s="91"/>
      <c r="BE97" s="91"/>
      <c r="BF97" s="91"/>
      <c r="BK97" s="91"/>
      <c r="BL97" s="91"/>
      <c r="BM97" s="91"/>
      <c r="BN97" s="91"/>
    </row>
    <row r="98" spans="1:66" s="10" customFormat="1" ht="15.75" customHeight="1" x14ac:dyDescent="0.25">
      <c r="A98" s="274" t="e">
        <f>+CONCATENATE("* La cifra (en cm) más semejante con los Perímetros Musculares de la muestra ","''",D13,"'', es la Circunferencia ",J72," (",FIXED(J65,1),"), y la más diferente es el Contorno ",J70," (",FIXED(J64,1),").")</f>
        <v>#REF!</v>
      </c>
      <c r="B98" s="275"/>
      <c r="C98" s="275"/>
      <c r="D98" s="275"/>
      <c r="E98" s="275"/>
      <c r="F98" s="275"/>
      <c r="G98" s="275"/>
      <c r="H98" s="275"/>
      <c r="I98" s="276"/>
      <c r="J98" s="234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1"/>
      <c r="BD98" s="91"/>
      <c r="BE98" s="91"/>
      <c r="BF98" s="91"/>
      <c r="BK98" s="91"/>
      <c r="BL98" s="91"/>
      <c r="BM98" s="91"/>
      <c r="BN98" s="91"/>
    </row>
    <row r="99" spans="1:66" s="10" customFormat="1" ht="15.75" customHeight="1" x14ac:dyDescent="0.25">
      <c r="A99" s="274"/>
      <c r="B99" s="275"/>
      <c r="C99" s="275"/>
      <c r="D99" s="275"/>
      <c r="E99" s="275"/>
      <c r="F99" s="275"/>
      <c r="G99" s="275"/>
      <c r="H99" s="275"/>
      <c r="I99" s="276"/>
      <c r="J99" s="234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1"/>
      <c r="BD99" s="91"/>
      <c r="BE99" s="91"/>
      <c r="BF99" s="91"/>
      <c r="BK99" s="91"/>
      <c r="BL99" s="91"/>
      <c r="BM99" s="91"/>
      <c r="BN99" s="91"/>
    </row>
    <row r="100" spans="1:66" s="10" customFormat="1" ht="9" customHeight="1" x14ac:dyDescent="0.25">
      <c r="A100" s="84"/>
      <c r="B100" s="85"/>
      <c r="C100" s="85"/>
      <c r="D100" s="85"/>
      <c r="E100" s="85"/>
      <c r="F100" s="85"/>
      <c r="G100" s="85"/>
      <c r="H100" s="85"/>
      <c r="I100" s="86"/>
      <c r="J100" s="234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1"/>
      <c r="BD100" s="91"/>
      <c r="BE100" s="91"/>
      <c r="BF100" s="91"/>
      <c r="BK100" s="91"/>
      <c r="BL100" s="91"/>
      <c r="BM100" s="91"/>
      <c r="BN100" s="91"/>
    </row>
    <row r="101" spans="1:66" s="2" customFormat="1" ht="9" customHeight="1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234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1"/>
      <c r="BD101" s="91"/>
      <c r="BE101" s="91"/>
      <c r="BF101" s="91"/>
      <c r="BG101" s="10"/>
      <c r="BH101" s="10"/>
      <c r="BI101" s="10"/>
      <c r="BJ101" s="10"/>
      <c r="BK101" s="91"/>
      <c r="BL101" s="91"/>
      <c r="BM101" s="91"/>
      <c r="BN101" s="91"/>
    </row>
    <row r="102" spans="1:66" ht="9" customHeight="1" thickTop="1" x14ac:dyDescent="0.25">
      <c r="A102" s="8"/>
      <c r="B102" s="8"/>
      <c r="C102" s="8"/>
      <c r="D102" s="8"/>
      <c r="E102" s="8"/>
      <c r="F102" s="8"/>
      <c r="G102" s="8"/>
      <c r="H102" s="8"/>
      <c r="I102" s="9"/>
    </row>
    <row r="107" spans="1:66" ht="15.75" x14ac:dyDescent="0.25">
      <c r="A107" s="2"/>
    </row>
    <row r="108" spans="1:66" ht="15.75" x14ac:dyDescent="0.25">
      <c r="A108" s="2"/>
    </row>
    <row r="109" spans="1:66" ht="15.75" x14ac:dyDescent="0.25">
      <c r="A109" s="2"/>
    </row>
    <row r="110" spans="1:66" ht="15.75" x14ac:dyDescent="0.25">
      <c r="A110" s="2"/>
    </row>
    <row r="112" spans="1:66" ht="15.75" x14ac:dyDescent="0.25">
      <c r="A112" s="2"/>
    </row>
    <row r="113" spans="1:1" ht="15.75" x14ac:dyDescent="0.25">
      <c r="A113" s="2"/>
    </row>
    <row r="114" spans="1:1" ht="15.75" x14ac:dyDescent="0.25">
      <c r="A114" s="12"/>
    </row>
    <row r="115" spans="1:1" ht="15.75" x14ac:dyDescent="0.25">
      <c r="A115" s="2"/>
    </row>
    <row r="116" spans="1:1" ht="15.75" x14ac:dyDescent="0.25">
      <c r="A116" s="2"/>
    </row>
    <row r="117" spans="1:1" ht="15.75" x14ac:dyDescent="0.25">
      <c r="A117" s="2"/>
    </row>
    <row r="118" spans="1:1" ht="15.75" x14ac:dyDescent="0.25">
      <c r="A118" s="2"/>
    </row>
    <row r="119" spans="1:1" ht="15.75" x14ac:dyDescent="0.25">
      <c r="A119" s="2"/>
    </row>
  </sheetData>
  <mergeCells count="80">
    <mergeCell ref="A98:I99"/>
    <mergeCell ref="A85:I85"/>
    <mergeCell ref="A87:I87"/>
    <mergeCell ref="A88:I88"/>
    <mergeCell ref="A89:I89"/>
    <mergeCell ref="A91:I92"/>
    <mergeCell ref="A94:I96"/>
    <mergeCell ref="A82:I83"/>
    <mergeCell ref="A72:B72"/>
    <mergeCell ref="E72:F72"/>
    <mergeCell ref="H72:I72"/>
    <mergeCell ref="A73:B73"/>
    <mergeCell ref="E73:F73"/>
    <mergeCell ref="H73:I73"/>
    <mergeCell ref="A74:B74"/>
    <mergeCell ref="E74:F74"/>
    <mergeCell ref="H74:I74"/>
    <mergeCell ref="A76:I76"/>
    <mergeCell ref="A79:I80"/>
    <mergeCell ref="A70:B70"/>
    <mergeCell ref="E70:F70"/>
    <mergeCell ref="H70:I70"/>
    <mergeCell ref="A71:B71"/>
    <mergeCell ref="E71:F71"/>
    <mergeCell ref="H71:I71"/>
    <mergeCell ref="A65:B65"/>
    <mergeCell ref="E65:F65"/>
    <mergeCell ref="H65:I65"/>
    <mergeCell ref="A67:I67"/>
    <mergeCell ref="A69:B69"/>
    <mergeCell ref="E69:F69"/>
    <mergeCell ref="H69:I69"/>
    <mergeCell ref="A63:B63"/>
    <mergeCell ref="E63:F63"/>
    <mergeCell ref="H63:I63"/>
    <mergeCell ref="A64:B64"/>
    <mergeCell ref="E64:F64"/>
    <mergeCell ref="H64:I64"/>
    <mergeCell ref="A60:B60"/>
    <mergeCell ref="E60:F60"/>
    <mergeCell ref="H60:I60"/>
    <mergeCell ref="A62:B62"/>
    <mergeCell ref="E62:F62"/>
    <mergeCell ref="H62:I62"/>
    <mergeCell ref="A58:B58"/>
    <mergeCell ref="E58:F58"/>
    <mergeCell ref="H58:I58"/>
    <mergeCell ref="A59:B59"/>
    <mergeCell ref="E59:F59"/>
    <mergeCell ref="H59:I59"/>
    <mergeCell ref="AT23:AT26"/>
    <mergeCell ref="A26:E26"/>
    <mergeCell ref="A28:I28"/>
    <mergeCell ref="A51:I51"/>
    <mergeCell ref="A55:I55"/>
    <mergeCell ref="AH23:AH26"/>
    <mergeCell ref="AK23:AK26"/>
    <mergeCell ref="AN23:AN26"/>
    <mergeCell ref="AQ23:AQ26"/>
    <mergeCell ref="A57:B57"/>
    <mergeCell ref="E57:F57"/>
    <mergeCell ref="H57:I57"/>
    <mergeCell ref="AB23:AB26"/>
    <mergeCell ref="AE23:AE26"/>
    <mergeCell ref="K23:K26"/>
    <mergeCell ref="L23:L26"/>
    <mergeCell ref="Q23:Q26"/>
    <mergeCell ref="T23:T26"/>
    <mergeCell ref="Y23:Y26"/>
    <mergeCell ref="D13:F13"/>
    <mergeCell ref="D14:F14"/>
    <mergeCell ref="A16:I16"/>
    <mergeCell ref="Q17:U21"/>
    <mergeCell ref="Y17:AH21"/>
    <mergeCell ref="D12:F12"/>
    <mergeCell ref="A2:I2"/>
    <mergeCell ref="A6:I7"/>
    <mergeCell ref="A8:I8"/>
    <mergeCell ref="A9:I9"/>
    <mergeCell ref="D11:F11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2"/>
  <sheetViews>
    <sheetView zoomScaleNormal="100" workbookViewId="0"/>
  </sheetViews>
  <sheetFormatPr baseColWidth="10" defaultColWidth="3.7109375" defaultRowHeight="15" x14ac:dyDescent="0.25"/>
  <cols>
    <col min="1" max="24" width="3.7109375" style="114" customWidth="1"/>
    <col min="25" max="27" width="3.7109375" style="114"/>
    <col min="28" max="28" width="4" style="129" bestFit="1" customWidth="1"/>
    <col min="29" max="53" width="3.7109375" style="129"/>
    <col min="54" max="16384" width="3.7109375" style="114"/>
  </cols>
  <sheetData>
    <row r="1" spans="1:53" ht="15" customHeight="1" x14ac:dyDescent="0.25">
      <c r="A1" s="130"/>
      <c r="B1" s="130"/>
      <c r="C1" s="130"/>
      <c r="D1" s="130"/>
      <c r="E1" s="130"/>
      <c r="F1" s="130"/>
      <c r="G1" s="130"/>
      <c r="H1" s="130"/>
      <c r="I1" s="130"/>
      <c r="J1" s="116"/>
      <c r="K1" s="116"/>
      <c r="L1" s="116"/>
      <c r="M1" s="116"/>
      <c r="N1" s="116"/>
      <c r="O1" s="116"/>
      <c r="P1" s="116"/>
      <c r="Q1" s="131"/>
      <c r="R1" s="132"/>
      <c r="S1" s="132"/>
      <c r="T1" s="132"/>
      <c r="U1" s="132"/>
      <c r="V1" s="132"/>
      <c r="W1" s="132"/>
      <c r="X1" s="132"/>
      <c r="Y1" s="131"/>
      <c r="Z1" s="131"/>
      <c r="AA1" s="131"/>
    </row>
    <row r="2" spans="1:53" ht="30" customHeight="1" x14ac:dyDescent="0.25">
      <c r="A2" s="133"/>
      <c r="B2" s="133"/>
      <c r="C2" s="133"/>
      <c r="D2" s="133"/>
      <c r="E2" s="133"/>
      <c r="F2" s="133"/>
      <c r="G2" s="133"/>
      <c r="H2" s="133"/>
      <c r="I2" s="133"/>
      <c r="J2" s="116"/>
      <c r="K2" s="116"/>
      <c r="L2" s="116"/>
      <c r="M2" s="116"/>
      <c r="N2" s="116"/>
      <c r="O2" s="116"/>
      <c r="P2" s="116"/>
      <c r="Q2" s="131"/>
      <c r="R2" s="132"/>
      <c r="S2" s="132"/>
      <c r="T2" s="132"/>
      <c r="U2" s="131"/>
      <c r="V2" s="132"/>
      <c r="W2" s="132"/>
      <c r="X2" s="132"/>
      <c r="Y2" s="131"/>
      <c r="Z2" s="134"/>
      <c r="AA2" s="135" t="s">
        <v>105</v>
      </c>
      <c r="AB2" s="248"/>
      <c r="AC2" s="248"/>
      <c r="AD2" s="248"/>
      <c r="AE2" s="248"/>
      <c r="AF2" s="248"/>
      <c r="AG2" s="248"/>
      <c r="AH2" s="248"/>
      <c r="AI2" s="248"/>
      <c r="AJ2" s="248"/>
    </row>
    <row r="3" spans="1:53" ht="15" customHeight="1" x14ac:dyDescent="0.25">
      <c r="A3" s="136"/>
      <c r="B3" s="130"/>
      <c r="C3" s="130"/>
      <c r="D3" s="130"/>
      <c r="E3" s="130"/>
      <c r="F3" s="130"/>
      <c r="G3" s="130"/>
      <c r="H3" s="130"/>
      <c r="I3" s="137"/>
      <c r="J3" s="116"/>
      <c r="K3" s="116"/>
      <c r="L3" s="116"/>
      <c r="M3" s="116"/>
      <c r="N3" s="116"/>
      <c r="O3" s="116"/>
      <c r="P3" s="116"/>
      <c r="Q3" s="131"/>
      <c r="R3" s="132"/>
      <c r="S3" s="132"/>
      <c r="T3" s="132"/>
      <c r="U3" s="131"/>
      <c r="V3" s="132"/>
      <c r="W3" s="132"/>
      <c r="X3" s="132"/>
      <c r="Y3" s="131"/>
      <c r="Z3" s="131"/>
      <c r="AA3" s="137" t="s">
        <v>100</v>
      </c>
    </row>
    <row r="4" spans="1:53" ht="15" customHeight="1" thickBot="1" x14ac:dyDescent="0.3">
      <c r="A4" s="138"/>
      <c r="B4" s="138"/>
      <c r="C4" s="138"/>
      <c r="D4" s="138"/>
      <c r="E4" s="138"/>
      <c r="F4" s="138"/>
      <c r="G4" s="138"/>
      <c r="H4" s="138"/>
      <c r="I4" s="138"/>
      <c r="J4" s="117"/>
      <c r="K4" s="117"/>
      <c r="L4" s="117"/>
      <c r="M4" s="117"/>
      <c r="N4" s="117"/>
      <c r="O4" s="117"/>
      <c r="P4" s="117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D4" s="249"/>
    </row>
    <row r="5" spans="1:53" s="115" customFormat="1" ht="15" customHeight="1" thickTop="1" x14ac:dyDescent="0.25">
      <c r="A5" s="140"/>
      <c r="B5" s="293" t="s">
        <v>203</v>
      </c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3"/>
      <c r="S5" s="293"/>
      <c r="T5" s="293"/>
      <c r="U5" s="293"/>
      <c r="V5" s="293"/>
      <c r="W5" s="293"/>
      <c r="X5" s="293"/>
      <c r="Y5" s="293"/>
      <c r="Z5" s="293"/>
      <c r="AA5" s="140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</row>
    <row r="6" spans="1:53" ht="15" customHeight="1" thickBot="1" x14ac:dyDescent="0.3">
      <c r="A6" s="139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  <c r="AA6" s="139"/>
    </row>
    <row r="7" spans="1:53" ht="15" customHeight="1" thickTop="1" x14ac:dyDescent="0.25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D7" s="249"/>
    </row>
    <row r="8" spans="1:53" ht="15" customHeight="1" x14ac:dyDescent="0.25">
      <c r="A8" s="282" t="s">
        <v>103</v>
      </c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</row>
    <row r="9" spans="1:53" x14ac:dyDescent="0.25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</row>
    <row r="10" spans="1:53" ht="15" customHeight="1" x14ac:dyDescent="0.25">
      <c r="A10" s="281" t="s">
        <v>227</v>
      </c>
      <c r="B10" s="281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</row>
    <row r="11" spans="1:53" ht="15" customHeight="1" x14ac:dyDescent="0.25">
      <c r="A11" s="281" t="s">
        <v>129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</row>
    <row r="12" spans="1:53" ht="15" customHeight="1" x14ac:dyDescent="0.25">
      <c r="A12" s="141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31"/>
      <c r="AA12" s="131"/>
    </row>
    <row r="13" spans="1:53" ht="15" customHeight="1" x14ac:dyDescent="0.25">
      <c r="A13" s="281" t="s">
        <v>130</v>
      </c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</row>
    <row r="14" spans="1:53" ht="15" customHeight="1" x14ac:dyDescent="0.25">
      <c r="A14" s="281" t="s">
        <v>131</v>
      </c>
      <c r="B14" s="281"/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</row>
    <row r="15" spans="1:53" ht="15" customHeight="1" x14ac:dyDescent="0.25">
      <c r="A15" s="142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31"/>
      <c r="AA15" s="131"/>
    </row>
    <row r="16" spans="1:53" x14ac:dyDescent="0.25">
      <c r="A16" s="281" t="s">
        <v>206</v>
      </c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</row>
    <row r="17" spans="1:27" x14ac:dyDescent="0.25">
      <c r="A17" s="281" t="s">
        <v>209</v>
      </c>
      <c r="B17" s="281"/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</row>
    <row r="18" spans="1:27" x14ac:dyDescent="0.25">
      <c r="A18" s="142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31"/>
      <c r="AA18" s="131"/>
    </row>
    <row r="19" spans="1:27" x14ac:dyDescent="0.25">
      <c r="A19" s="282" t="s">
        <v>192</v>
      </c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</row>
    <row r="20" spans="1:27" x14ac:dyDescent="0.25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</row>
    <row r="21" spans="1:27" x14ac:dyDescent="0.25">
      <c r="A21" s="287" t="str">
        <f>+CONCATENATE("El Servicio de Nutrición realizó antropometrías a ",'NO TOCAR'!B37," personas en la empresa.")</f>
        <v>El Servicio de Nutrición realizó antropometrías a 0 personas en la empresa.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</row>
    <row r="22" spans="1:27" x14ac:dyDescent="0.25">
      <c r="A22" s="287" t="str">
        <f>+CONCATENATE("De las cuales ",'NO TOCAR'!B38,IF('NO TOCAR'!B38&lt;=1," es "," son "),"del sexo Femenino y ",'NO TOCAR'!B39,IF('NO TOCAR'!B39&lt;=1," es "," son "),"del sexo Masculino.")</f>
        <v>De las cuales 0 es del sexo Femenino y 0 es del sexo Masculino.</v>
      </c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</row>
    <row r="23" spans="1:27" x14ac:dyDescent="0.25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31"/>
      <c r="AA23" s="131"/>
    </row>
    <row r="24" spans="1:27" ht="15.75" thickBot="1" x14ac:dyDescent="0.3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31"/>
      <c r="R24" s="143"/>
      <c r="S24" s="131"/>
      <c r="T24" s="143"/>
      <c r="U24" s="143"/>
      <c r="V24" s="143"/>
      <c r="W24" s="143"/>
      <c r="X24" s="143"/>
      <c r="Y24" s="143"/>
      <c r="Z24" s="131"/>
      <c r="AA24" s="131"/>
    </row>
    <row r="25" spans="1:27" x14ac:dyDescent="0.25">
      <c r="A25" s="143"/>
      <c r="B25" s="131"/>
      <c r="C25" s="288" t="s">
        <v>126</v>
      </c>
      <c r="D25" s="289"/>
      <c r="E25" s="289"/>
      <c r="F25" s="290"/>
      <c r="G25" s="131"/>
      <c r="H25" s="143"/>
      <c r="I25" s="143"/>
      <c r="J25" s="143"/>
      <c r="K25" s="143"/>
      <c r="L25" s="131"/>
      <c r="M25" s="131"/>
      <c r="N25" s="143"/>
      <c r="O25" s="143"/>
      <c r="P25" s="143"/>
      <c r="Q25" s="143"/>
      <c r="R25" s="143"/>
      <c r="S25" s="131"/>
      <c r="T25" s="131"/>
      <c r="U25" s="131"/>
      <c r="V25" s="288" t="s">
        <v>127</v>
      </c>
      <c r="W25" s="289"/>
      <c r="X25" s="289"/>
      <c r="Y25" s="290"/>
      <c r="Z25" s="131"/>
      <c r="AA25" s="131"/>
    </row>
    <row r="26" spans="1:27" ht="15.75" thickBot="1" x14ac:dyDescent="0.3">
      <c r="A26" s="143"/>
      <c r="B26" s="143"/>
      <c r="C26" s="295"/>
      <c r="D26" s="296"/>
      <c r="E26" s="283" t="e">
        <f>+CONCATENATE(FIXED((L27*100/SUM(L27:M27)),1)," %")</f>
        <v>#DIV/0!</v>
      </c>
      <c r="F26" s="284"/>
      <c r="G26" s="131"/>
      <c r="H26" s="144"/>
      <c r="I26" s="144"/>
      <c r="J26" s="144"/>
      <c r="K26" s="144"/>
      <c r="L26" s="145" t="str">
        <f>+C25</f>
        <v>MUJERES</v>
      </c>
      <c r="M26" s="146" t="str">
        <f>+V25</f>
        <v>HOMBRES</v>
      </c>
      <c r="N26" s="144"/>
      <c r="O26" s="144"/>
      <c r="P26" s="144"/>
      <c r="Q26" s="144"/>
      <c r="R26" s="144"/>
      <c r="S26" s="147"/>
      <c r="T26" s="131"/>
      <c r="U26" s="131"/>
      <c r="V26" s="285" t="e">
        <f>+CONCATENATE(FIXED((M27*100/SUM(L27:M27)),1)," %")</f>
        <v>#DIV/0!</v>
      </c>
      <c r="W26" s="286"/>
      <c r="X26" s="291"/>
      <c r="Y26" s="292"/>
      <c r="Z26" s="131"/>
      <c r="AA26" s="131"/>
    </row>
    <row r="27" spans="1:27" x14ac:dyDescent="0.25">
      <c r="A27" s="143"/>
      <c r="B27" s="143"/>
      <c r="C27" s="131"/>
      <c r="D27" s="131"/>
      <c r="E27" s="131"/>
      <c r="F27" s="131"/>
      <c r="G27" s="131"/>
      <c r="H27" s="143"/>
      <c r="I27" s="143"/>
      <c r="J27" s="143"/>
      <c r="K27" s="143"/>
      <c r="L27" s="148">
        <f>+'NO TOCAR'!B38</f>
        <v>0</v>
      </c>
      <c r="M27" s="148">
        <f>+'NO TOCAR'!B39</f>
        <v>0</v>
      </c>
      <c r="N27" s="143"/>
      <c r="O27" s="143"/>
      <c r="P27" s="143"/>
      <c r="Q27" s="143"/>
      <c r="R27" s="143"/>
      <c r="S27" s="143"/>
      <c r="T27" s="143"/>
      <c r="U27" s="143"/>
      <c r="V27" s="131"/>
      <c r="W27" s="131"/>
      <c r="X27" s="131"/>
      <c r="Y27" s="143"/>
      <c r="Z27" s="131"/>
      <c r="AA27" s="131"/>
    </row>
    <row r="28" spans="1:27" x14ac:dyDescent="0.25">
      <c r="A28" s="143"/>
      <c r="B28" s="143"/>
      <c r="C28" s="131"/>
      <c r="D28" s="131"/>
      <c r="E28" s="131"/>
      <c r="F28" s="131"/>
      <c r="G28" s="131"/>
      <c r="H28" s="143"/>
      <c r="I28" s="143"/>
      <c r="J28" s="143"/>
      <c r="K28" s="143"/>
      <c r="L28" s="131"/>
      <c r="M28" s="131"/>
      <c r="N28" s="143"/>
      <c r="O28" s="143"/>
      <c r="P28" s="143"/>
      <c r="Q28" s="143"/>
      <c r="R28" s="143"/>
      <c r="S28" s="143"/>
      <c r="T28" s="143"/>
      <c r="U28" s="143"/>
      <c r="V28" s="131"/>
      <c r="W28" s="131"/>
      <c r="X28" s="131"/>
      <c r="Y28" s="143"/>
      <c r="Z28" s="131"/>
      <c r="AA28" s="131"/>
    </row>
    <row r="29" spans="1:27" x14ac:dyDescent="0.25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31"/>
      <c r="AA29" s="131"/>
    </row>
    <row r="30" spans="1:27" x14ac:dyDescent="0.25">
      <c r="A30" s="287" t="str">
        <f>+CONCATENATE("La Edad promedio del grupo observado es de ",FIXED('NO TOCAR'!B40,1)," años.")</f>
        <v>La Edad promedio del grupo observado es de 35.0 años.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</row>
    <row r="31" spans="1:27" x14ac:dyDescent="0.25">
      <c r="A31" s="287" t="str">
        <f>+CONCATENATE("Siendo ",IF('NO TOCAR'!B41=0,"ninguna persona menor ",IF('NO TOCAR'!B41=1,"1 persona menor ",CONCATENATE('NO TOCAR'!B41," personas menores "))),"a 31 años, ",IF('NO TOCAR'!B42=0,"ningún sujeto ",IF('NO TOCAR'!B42=1,"1 sujeto ",CONCATENATE('NO TOCAR'!B42," sujetos "))),"entre 31 y 50 años, y ",IF('NO TOCAR'!B43=0,"ningún individuo mayor ",IF('NO TOCAR'!B43=1,"1 individuo mayor ",CONCATENATE('NO TOCAR'!B43," individuos mayores "))),"a 50 años.")</f>
        <v>Siendo 8 personas menores a 31 años, 13 sujetos entre 31 y 50 años, y ningún individuo mayor a 50 años.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</row>
    <row r="32" spans="1:27" x14ac:dyDescent="0.25">
      <c r="A32" s="149"/>
      <c r="B32" s="149"/>
      <c r="C32" s="149"/>
      <c r="D32" s="150"/>
      <c r="E32" s="150"/>
      <c r="F32" s="150"/>
      <c r="G32" s="150"/>
      <c r="H32" s="150"/>
      <c r="I32" s="150"/>
      <c r="J32" s="150"/>
      <c r="K32" s="150"/>
      <c r="L32" s="150"/>
      <c r="M32" s="131"/>
      <c r="N32" s="150"/>
      <c r="O32" s="150"/>
      <c r="P32" s="150"/>
      <c r="Q32" s="150"/>
      <c r="R32" s="149"/>
      <c r="S32" s="149"/>
      <c r="T32" s="149"/>
      <c r="U32" s="149"/>
      <c r="V32" s="151"/>
      <c r="W32" s="149"/>
      <c r="X32" s="149"/>
      <c r="Y32" s="149"/>
      <c r="Z32" s="131"/>
      <c r="AA32" s="131"/>
    </row>
    <row r="33" spans="1:36" x14ac:dyDescent="0.25">
      <c r="A33" s="287" t="e">
        <f>+CONCATENATE("Las medidas centrales de esta comunidad son para la Estatura ",FIXED('NO TOCAR'!B44,1)," cm, y para el Peso ",FIXED('NO TOCAR'!B47,1)," kg.")</f>
        <v>#DIV/0!</v>
      </c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  <c r="AA33" s="287"/>
    </row>
    <row r="34" spans="1:36" x14ac:dyDescent="0.25">
      <c r="A34" s="287" t="e">
        <f>+CONCATENATE("De igual modo el IMC es de ",FIXED('NO TOCAR'!B50,1)," kg/m2. La OMS adopta valores desde 18.5 a 24.9")</f>
        <v>#DIV/0!</v>
      </c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287"/>
      <c r="AA34" s="287"/>
    </row>
    <row r="35" spans="1:36" x14ac:dyDescent="0.25">
      <c r="A35" s="287" t="s">
        <v>132</v>
      </c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287"/>
      <c r="AA35" s="287"/>
    </row>
    <row r="36" spans="1:36" x14ac:dyDescent="0.25">
      <c r="A36" s="287" t="s">
        <v>228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</row>
    <row r="37" spans="1:36" s="129" customFormat="1" x14ac:dyDescent="0.25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2"/>
      <c r="L37" s="150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 spans="1:36" x14ac:dyDescent="0.25">
      <c r="A38" s="298" t="s">
        <v>124</v>
      </c>
      <c r="B38" s="298"/>
      <c r="C38" s="298"/>
      <c r="D38" s="298"/>
      <c r="E38" s="298"/>
      <c r="F38" s="298"/>
      <c r="G38" s="298"/>
      <c r="H38" s="298"/>
      <c r="I38" s="298"/>
      <c r="J38" s="298" t="s">
        <v>104</v>
      </c>
      <c r="K38" s="298"/>
      <c r="L38" s="298"/>
      <c r="M38" s="298"/>
      <c r="N38" s="298"/>
      <c r="O38" s="298"/>
      <c r="P38" s="298"/>
      <c r="Q38" s="298"/>
      <c r="R38" s="298"/>
      <c r="S38" s="298" t="s">
        <v>125</v>
      </c>
      <c r="T38" s="298"/>
      <c r="U38" s="298"/>
      <c r="V38" s="298"/>
      <c r="W38" s="298"/>
      <c r="X38" s="298"/>
      <c r="Y38" s="298"/>
      <c r="Z38" s="298"/>
      <c r="AA38" s="298"/>
    </row>
    <row r="39" spans="1:36" x14ac:dyDescent="0.25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31"/>
      <c r="L39" s="154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31"/>
      <c r="Y39" s="131"/>
      <c r="Z39" s="131"/>
      <c r="AA39" s="131"/>
    </row>
    <row r="40" spans="1:36" x14ac:dyDescent="0.25">
      <c r="A40" s="154"/>
      <c r="B40" s="154"/>
      <c r="C40" s="154"/>
      <c r="D40" s="154"/>
      <c r="E40" s="154"/>
      <c r="F40" s="154"/>
      <c r="G40" s="131"/>
      <c r="H40" s="131"/>
      <c r="I40" s="131"/>
      <c r="J40" s="131"/>
      <c r="K40" s="131"/>
      <c r="L40" s="154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31"/>
      <c r="Y40" s="131"/>
      <c r="Z40" s="131"/>
      <c r="AA40" s="131"/>
    </row>
    <row r="41" spans="1:36" x14ac:dyDescent="0.25">
      <c r="A41" s="154"/>
      <c r="B41" s="154"/>
      <c r="C41" s="154"/>
      <c r="D41" s="131"/>
      <c r="E41" s="131" t="s">
        <v>118</v>
      </c>
      <c r="F41" s="131" t="s">
        <v>119</v>
      </c>
      <c r="G41" s="131"/>
      <c r="H41" s="131"/>
      <c r="I41" s="131"/>
      <c r="J41" s="131"/>
      <c r="K41" s="131"/>
      <c r="L41" s="154"/>
      <c r="M41" s="131"/>
      <c r="N41" s="131" t="s">
        <v>118</v>
      </c>
      <c r="O41" s="131" t="s">
        <v>119</v>
      </c>
      <c r="P41" s="155"/>
      <c r="Q41" s="155"/>
      <c r="R41" s="155"/>
      <c r="S41" s="155"/>
      <c r="T41" s="155"/>
      <c r="U41" s="155"/>
      <c r="V41" s="131"/>
      <c r="W41" s="131" t="s">
        <v>118</v>
      </c>
      <c r="X41" s="131" t="s">
        <v>119</v>
      </c>
      <c r="Y41" s="131"/>
      <c r="Z41" s="131"/>
      <c r="AA41" s="131"/>
    </row>
    <row r="42" spans="1:36" x14ac:dyDescent="0.25">
      <c r="A42" s="154"/>
      <c r="B42" s="154"/>
      <c r="C42" s="154"/>
      <c r="D42" s="156" t="s">
        <v>128</v>
      </c>
      <c r="E42" s="157" t="e">
        <f>+'NO TOCAR'!B45</f>
        <v>#DIV/0!</v>
      </c>
      <c r="F42" s="157" t="e">
        <f>+'NO TOCAR'!B46</f>
        <v>#DIV/0!</v>
      </c>
      <c r="G42" s="131"/>
      <c r="H42" s="131"/>
      <c r="I42" s="131"/>
      <c r="J42" s="131"/>
      <c r="K42" s="131"/>
      <c r="L42" s="154"/>
      <c r="M42" s="156" t="s">
        <v>128</v>
      </c>
      <c r="N42" s="157" t="e">
        <f>+'NO TOCAR'!B48</f>
        <v>#DIV/0!</v>
      </c>
      <c r="O42" s="157" t="e">
        <f>+'NO TOCAR'!B49</f>
        <v>#DIV/0!</v>
      </c>
      <c r="P42" s="155"/>
      <c r="Q42" s="155"/>
      <c r="R42" s="155"/>
      <c r="S42" s="155"/>
      <c r="T42" s="155"/>
      <c r="U42" s="155"/>
      <c r="V42" s="156" t="s">
        <v>128</v>
      </c>
      <c r="W42" s="157" t="e">
        <f>+'NO TOCAR'!B51</f>
        <v>#DIV/0!</v>
      </c>
      <c r="X42" s="157" t="e">
        <f>+'NO TOCAR'!B52</f>
        <v>#DIV/0!</v>
      </c>
      <c r="Y42" s="131"/>
      <c r="Z42" s="131"/>
      <c r="AA42" s="131"/>
    </row>
    <row r="43" spans="1:36" x14ac:dyDescent="0.25">
      <c r="A43" s="154"/>
      <c r="B43" s="154"/>
      <c r="C43" s="154"/>
      <c r="D43" s="154"/>
      <c r="E43" s="154"/>
      <c r="F43" s="154"/>
      <c r="G43" s="131"/>
      <c r="H43" s="131"/>
      <c r="I43" s="131"/>
      <c r="J43" s="131"/>
      <c r="K43" s="131"/>
      <c r="L43" s="154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31"/>
      <c r="Y43" s="131"/>
      <c r="Z43" s="131"/>
      <c r="AA43" s="131"/>
    </row>
    <row r="44" spans="1:36" x14ac:dyDescent="0.25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31"/>
      <c r="L44" s="154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31"/>
      <c r="Y44" s="131"/>
      <c r="Z44" s="131"/>
      <c r="AA44" s="131"/>
    </row>
    <row r="45" spans="1:36" x14ac:dyDescent="0.2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31"/>
      <c r="L45" s="154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31"/>
      <c r="Y45" s="131"/>
      <c r="Z45" s="131"/>
      <c r="AA45" s="131"/>
    </row>
    <row r="46" spans="1:36" x14ac:dyDescent="0.25">
      <c r="A46" s="297" t="s">
        <v>134</v>
      </c>
      <c r="B46" s="297"/>
      <c r="C46" s="297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</row>
    <row r="47" spans="1:36" ht="15" customHeight="1" x14ac:dyDescent="0.25">
      <c r="A47" s="130"/>
      <c r="B47" s="130"/>
      <c r="C47" s="130"/>
      <c r="D47" s="130"/>
      <c r="E47" s="130"/>
      <c r="F47" s="130"/>
      <c r="G47" s="130"/>
      <c r="H47" s="130"/>
      <c r="I47" s="130"/>
      <c r="J47" s="116"/>
      <c r="K47" s="116"/>
      <c r="L47" s="116"/>
      <c r="M47" s="116"/>
      <c r="N47" s="116"/>
      <c r="O47" s="116"/>
      <c r="P47" s="116"/>
      <c r="Q47" s="131"/>
      <c r="R47" s="132"/>
      <c r="S47" s="132"/>
      <c r="T47" s="132"/>
      <c r="U47" s="132"/>
      <c r="V47" s="132"/>
      <c r="W47" s="132"/>
      <c r="X47" s="132"/>
      <c r="Y47" s="131"/>
      <c r="Z47" s="131"/>
      <c r="AA47" s="131"/>
    </row>
    <row r="48" spans="1:36" ht="30" customHeight="1" x14ac:dyDescent="0.25">
      <c r="A48" s="133"/>
      <c r="B48" s="133"/>
      <c r="C48" s="133"/>
      <c r="D48" s="133"/>
      <c r="E48" s="133"/>
      <c r="F48" s="133"/>
      <c r="G48" s="133"/>
      <c r="H48" s="133"/>
      <c r="I48" s="133"/>
      <c r="J48" s="116"/>
      <c r="K48" s="116"/>
      <c r="L48" s="116"/>
      <c r="M48" s="116"/>
      <c r="N48" s="116"/>
      <c r="O48" s="116"/>
      <c r="P48" s="116"/>
      <c r="Q48" s="131"/>
      <c r="R48" s="132"/>
      <c r="S48" s="132"/>
      <c r="T48" s="132"/>
      <c r="U48" s="131"/>
      <c r="V48" s="132"/>
      <c r="W48" s="132"/>
      <c r="X48" s="132"/>
      <c r="Y48" s="131"/>
      <c r="Z48" s="134"/>
      <c r="AA48" s="135" t="s">
        <v>105</v>
      </c>
      <c r="AB48" s="248"/>
      <c r="AC48" s="248"/>
      <c r="AD48" s="248"/>
      <c r="AE48" s="248"/>
      <c r="AF48" s="248"/>
      <c r="AG48" s="248"/>
      <c r="AH48" s="248"/>
      <c r="AI48" s="248"/>
      <c r="AJ48" s="248"/>
    </row>
    <row r="49" spans="1:30" ht="15" customHeight="1" x14ac:dyDescent="0.25">
      <c r="A49" s="136"/>
      <c r="B49" s="130"/>
      <c r="C49" s="130"/>
      <c r="D49" s="130"/>
      <c r="E49" s="130"/>
      <c r="F49" s="130"/>
      <c r="G49" s="130"/>
      <c r="H49" s="130"/>
      <c r="I49" s="137"/>
      <c r="J49" s="116"/>
      <c r="K49" s="116"/>
      <c r="L49" s="116"/>
      <c r="M49" s="116"/>
      <c r="N49" s="116"/>
      <c r="O49" s="116"/>
      <c r="P49" s="116"/>
      <c r="Q49" s="131"/>
      <c r="R49" s="132"/>
      <c r="S49" s="132"/>
      <c r="T49" s="132"/>
      <c r="U49" s="131"/>
      <c r="V49" s="132"/>
      <c r="W49" s="132"/>
      <c r="X49" s="132"/>
      <c r="Y49" s="131"/>
      <c r="Z49" s="131"/>
      <c r="AA49" s="137" t="s">
        <v>100</v>
      </c>
    </row>
    <row r="50" spans="1:30" ht="15" customHeight="1" thickBot="1" x14ac:dyDescent="0.3">
      <c r="A50" s="138"/>
      <c r="B50" s="138"/>
      <c r="C50" s="138"/>
      <c r="D50" s="138"/>
      <c r="E50" s="138"/>
      <c r="F50" s="138"/>
      <c r="G50" s="138"/>
      <c r="H50" s="138"/>
      <c r="I50" s="138"/>
      <c r="J50" s="117"/>
      <c r="K50" s="117"/>
      <c r="L50" s="117"/>
      <c r="M50" s="117"/>
      <c r="N50" s="117"/>
      <c r="O50" s="117"/>
      <c r="P50" s="117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D50" s="249"/>
    </row>
    <row r="51" spans="1:30" ht="15.75" thickTop="1" x14ac:dyDescent="0.25">
      <c r="A51" s="140"/>
      <c r="B51" s="293" t="s">
        <v>203</v>
      </c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140"/>
    </row>
    <row r="52" spans="1:30" ht="15.75" thickBot="1" x14ac:dyDescent="0.3">
      <c r="A52" s="139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139"/>
    </row>
    <row r="53" spans="1:30" ht="15.75" thickTop="1" x14ac:dyDescent="0.25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</row>
    <row r="54" spans="1:30" x14ac:dyDescent="0.25">
      <c r="A54" s="282" t="s">
        <v>193</v>
      </c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</row>
    <row r="55" spans="1:30" x14ac:dyDescent="0.25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</row>
    <row r="56" spans="1:30" x14ac:dyDescent="0.25">
      <c r="A56" s="281" t="s">
        <v>197</v>
      </c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  <c r="AA56" s="281"/>
    </row>
    <row r="57" spans="1:30" x14ac:dyDescent="0.25">
      <c r="A57" s="281" t="s">
        <v>194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1"/>
    </row>
    <row r="58" spans="1:30" x14ac:dyDescent="0.25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132"/>
      <c r="AA58" s="132"/>
      <c r="AB58" s="250"/>
    </row>
    <row r="59" spans="1:30" x14ac:dyDescent="0.25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132"/>
      <c r="AA59" s="132"/>
      <c r="AB59" s="250"/>
    </row>
    <row r="60" spans="1:30" x14ac:dyDescent="0.25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132"/>
      <c r="AA60" s="132"/>
      <c r="AB60" s="250"/>
    </row>
    <row r="61" spans="1:30" x14ac:dyDescent="0.25">
      <c r="A61" s="215"/>
      <c r="B61" s="215"/>
      <c r="C61" s="215"/>
      <c r="D61" s="215"/>
      <c r="E61" s="215"/>
      <c r="F61" s="215"/>
      <c r="G61" s="215"/>
      <c r="H61" s="215"/>
      <c r="I61" s="215"/>
      <c r="J61" s="215" t="s">
        <v>198</v>
      </c>
      <c r="K61" s="215"/>
      <c r="L61" s="215"/>
      <c r="M61" s="215"/>
      <c r="N61" s="215"/>
      <c r="O61" s="215"/>
      <c r="P61" s="215"/>
      <c r="Q61" s="215"/>
      <c r="R61" s="215"/>
      <c r="S61" s="215" t="s">
        <v>201</v>
      </c>
      <c r="T61" s="215"/>
      <c r="U61" s="215"/>
      <c r="V61" s="215"/>
      <c r="W61" s="215"/>
      <c r="X61" s="215"/>
      <c r="Y61" s="215"/>
      <c r="Z61" s="132"/>
      <c r="AA61" s="132"/>
      <c r="AB61" s="250"/>
    </row>
    <row r="62" spans="1:30" x14ac:dyDescent="0.25">
      <c r="A62" s="215"/>
      <c r="B62" s="215"/>
      <c r="C62" s="215"/>
      <c r="D62" s="215"/>
      <c r="E62" s="215"/>
      <c r="F62" s="215"/>
      <c r="G62" s="215"/>
      <c r="H62" s="215"/>
      <c r="I62" s="215" t="s">
        <v>199</v>
      </c>
      <c r="J62" s="216">
        <f>+'NO TOCAR'!B55</f>
        <v>0</v>
      </c>
      <c r="K62" s="216" t="e">
        <f>+'NO TOCAR'!B54</f>
        <v>#DIV/0!</v>
      </c>
      <c r="L62" s="216">
        <f>+'NO TOCAR'!B56</f>
        <v>0</v>
      </c>
      <c r="M62" s="215"/>
      <c r="N62" s="215"/>
      <c r="O62" s="215"/>
      <c r="P62" s="215"/>
      <c r="Q62" s="215"/>
      <c r="R62" s="215" t="s">
        <v>199</v>
      </c>
      <c r="S62" s="216">
        <f>+'NO TOCAR'!B98</f>
        <v>0</v>
      </c>
      <c r="T62" s="216" t="e">
        <f>+'NO TOCAR'!B97</f>
        <v>#DIV/0!</v>
      </c>
      <c r="U62" s="216">
        <f>+'NO TOCAR'!B99</f>
        <v>0</v>
      </c>
      <c r="V62" s="215"/>
      <c r="W62" s="215"/>
      <c r="X62" s="215"/>
      <c r="Y62" s="215"/>
      <c r="Z62" s="132"/>
      <c r="AA62" s="132"/>
      <c r="AB62" s="250"/>
    </row>
    <row r="63" spans="1:30" x14ac:dyDescent="0.25">
      <c r="A63" s="215"/>
      <c r="B63" s="215"/>
      <c r="C63" s="215"/>
      <c r="D63" s="215"/>
      <c r="E63" s="215"/>
      <c r="F63" s="215"/>
      <c r="G63" s="215"/>
      <c r="H63" s="215"/>
      <c r="I63" s="215" t="s">
        <v>200</v>
      </c>
      <c r="J63" s="216">
        <f>+'NO TOCAR'!B76</f>
        <v>0</v>
      </c>
      <c r="K63" s="216" t="e">
        <f>+'NO TOCAR'!B75</f>
        <v>#DIV/0!</v>
      </c>
      <c r="L63" s="216">
        <f>+'NO TOCAR'!B77</f>
        <v>0</v>
      </c>
      <c r="M63" s="215"/>
      <c r="N63" s="215"/>
      <c r="O63" s="215"/>
      <c r="P63" s="215"/>
      <c r="Q63" s="215"/>
      <c r="R63" s="215" t="s">
        <v>200</v>
      </c>
      <c r="S63" s="216">
        <f>+'NO TOCAR'!B118</f>
        <v>0</v>
      </c>
      <c r="T63" s="216" t="e">
        <f>+'NO TOCAR'!B117</f>
        <v>#DIV/0!</v>
      </c>
      <c r="U63" s="216">
        <f>+'NO TOCAR'!B119</f>
        <v>0</v>
      </c>
      <c r="V63" s="215"/>
      <c r="W63" s="215"/>
      <c r="X63" s="215"/>
      <c r="Y63" s="215"/>
      <c r="Z63" s="132"/>
      <c r="AA63" s="132"/>
      <c r="AB63" s="250"/>
    </row>
    <row r="64" spans="1:30" x14ac:dyDescent="0.25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132"/>
      <c r="AA64" s="132"/>
      <c r="AB64" s="250"/>
    </row>
    <row r="65" spans="1:28" x14ac:dyDescent="0.25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132"/>
      <c r="AA65" s="132"/>
      <c r="AB65" s="250"/>
    </row>
    <row r="66" spans="1:28" x14ac:dyDescent="0.25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132"/>
      <c r="AA66" s="132"/>
      <c r="AB66" s="250"/>
    </row>
    <row r="67" spans="1:28" x14ac:dyDescent="0.25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132"/>
      <c r="AA67" s="132"/>
      <c r="AB67" s="250"/>
    </row>
    <row r="68" spans="1:28" x14ac:dyDescent="0.25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132"/>
      <c r="AA68" s="132"/>
      <c r="AB68" s="250"/>
    </row>
    <row r="69" spans="1:28" x14ac:dyDescent="0.25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132"/>
      <c r="AA69" s="132"/>
      <c r="AB69" s="250"/>
    </row>
    <row r="70" spans="1:28" x14ac:dyDescent="0.25">
      <c r="A70" s="217"/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132"/>
      <c r="R70" s="217"/>
      <c r="S70" s="132"/>
      <c r="T70" s="217"/>
      <c r="U70" s="217"/>
      <c r="V70" s="217"/>
      <c r="W70" s="217"/>
      <c r="X70" s="217"/>
      <c r="Y70" s="217"/>
      <c r="Z70" s="132"/>
      <c r="AA70" s="132"/>
      <c r="AB70" s="250"/>
    </row>
    <row r="71" spans="1:28" x14ac:dyDescent="0.25">
      <c r="A71" s="217"/>
      <c r="B71" s="132"/>
      <c r="C71" s="304"/>
      <c r="D71" s="304"/>
      <c r="E71" s="304"/>
      <c r="F71" s="304"/>
      <c r="G71" s="132"/>
      <c r="H71" s="217"/>
      <c r="I71" s="217"/>
      <c r="J71" s="217"/>
      <c r="K71" s="217"/>
      <c r="L71" s="132"/>
      <c r="M71" s="132"/>
      <c r="N71" s="217"/>
      <c r="O71" s="217"/>
      <c r="P71" s="217"/>
      <c r="Q71" s="217"/>
      <c r="R71" s="217"/>
      <c r="S71" s="132"/>
      <c r="T71" s="132"/>
      <c r="U71" s="132"/>
      <c r="V71" s="304"/>
      <c r="W71" s="304"/>
      <c r="X71" s="304"/>
      <c r="Y71" s="304"/>
      <c r="Z71" s="132"/>
      <c r="AA71" s="132"/>
      <c r="AB71" s="250"/>
    </row>
    <row r="72" spans="1:28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50"/>
    </row>
    <row r="73" spans="1:28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50"/>
    </row>
    <row r="74" spans="1:28" x14ac:dyDescent="0.25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132"/>
      <c r="AA74" s="132"/>
      <c r="AB74" s="250"/>
    </row>
    <row r="75" spans="1:28" x14ac:dyDescent="0.25">
      <c r="A75" s="281" t="s">
        <v>204</v>
      </c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50"/>
    </row>
    <row r="76" spans="1:28" x14ac:dyDescent="0.25">
      <c r="A76" s="281" t="s">
        <v>205</v>
      </c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  <c r="AA76" s="281"/>
      <c r="AB76" s="250"/>
    </row>
    <row r="77" spans="1:28" x14ac:dyDescent="0.25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  <c r="AA77" s="281"/>
      <c r="AB77" s="250"/>
    </row>
    <row r="78" spans="1:28" x14ac:dyDescent="0.25">
      <c r="A78" s="299" t="s">
        <v>207</v>
      </c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  <c r="AA78" s="299"/>
    </row>
    <row r="79" spans="1:28" ht="15.75" thickBot="1" x14ac:dyDescent="0.3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31"/>
      <c r="X79" s="131"/>
      <c r="Y79" s="131"/>
      <c r="Z79" s="131"/>
      <c r="AA79" s="131"/>
    </row>
    <row r="80" spans="1:28" ht="15" customHeight="1" x14ac:dyDescent="0.25">
      <c r="A80" s="188"/>
      <c r="B80" s="300">
        <f>+'NO TOCAR'!B64</f>
        <v>0</v>
      </c>
      <c r="C80" s="301"/>
      <c r="D80" s="305">
        <f>+'NO TOCAR'!B85</f>
        <v>0</v>
      </c>
      <c r="E80" s="306"/>
      <c r="F80" s="191"/>
      <c r="G80" s="300">
        <f>+'NO TOCAR'!B63</f>
        <v>0</v>
      </c>
      <c r="H80" s="301"/>
      <c r="I80" s="305">
        <f>+'NO TOCAR'!B84</f>
        <v>0</v>
      </c>
      <c r="J80" s="306"/>
      <c r="K80" s="191"/>
      <c r="L80" s="300">
        <f>+'NO TOCAR'!B62</f>
        <v>0</v>
      </c>
      <c r="M80" s="301"/>
      <c r="N80" s="309"/>
      <c r="O80" s="305">
        <f>+'NO TOCAR'!B83</f>
        <v>0</v>
      </c>
      <c r="P80" s="306"/>
      <c r="Q80" s="191"/>
      <c r="R80" s="300">
        <f>+'NO TOCAR'!B61</f>
        <v>0</v>
      </c>
      <c r="S80" s="301"/>
      <c r="T80" s="305">
        <f>+'NO TOCAR'!B82</f>
        <v>0</v>
      </c>
      <c r="U80" s="306"/>
      <c r="V80" s="191"/>
      <c r="W80" s="300">
        <f>+'NO TOCAR'!B60</f>
        <v>0</v>
      </c>
      <c r="X80" s="301"/>
      <c r="Y80" s="305">
        <f>+'NO TOCAR'!B81</f>
        <v>0</v>
      </c>
      <c r="Z80" s="306"/>
      <c r="AA80" s="187"/>
    </row>
    <row r="81" spans="1:27" ht="15" customHeight="1" x14ac:dyDescent="0.25">
      <c r="A81" s="189"/>
      <c r="B81" s="302"/>
      <c r="C81" s="303"/>
      <c r="D81" s="307"/>
      <c r="E81" s="308"/>
      <c r="F81" s="192"/>
      <c r="G81" s="302"/>
      <c r="H81" s="303"/>
      <c r="I81" s="307"/>
      <c r="J81" s="308"/>
      <c r="K81" s="192"/>
      <c r="L81" s="302"/>
      <c r="M81" s="303"/>
      <c r="N81" s="310"/>
      <c r="O81" s="307"/>
      <c r="P81" s="308"/>
      <c r="Q81" s="192"/>
      <c r="R81" s="302"/>
      <c r="S81" s="303"/>
      <c r="T81" s="307"/>
      <c r="U81" s="308"/>
      <c r="V81" s="192"/>
      <c r="W81" s="302"/>
      <c r="X81" s="303"/>
      <c r="Y81" s="307"/>
      <c r="Z81" s="308"/>
      <c r="AA81" s="190"/>
    </row>
    <row r="82" spans="1:27" x14ac:dyDescent="0.25">
      <c r="A82" s="189"/>
      <c r="B82" s="329" t="s">
        <v>141</v>
      </c>
      <c r="C82" s="330"/>
      <c r="D82" s="330"/>
      <c r="E82" s="331"/>
      <c r="F82" s="189"/>
      <c r="G82" s="335" t="s">
        <v>140</v>
      </c>
      <c r="H82" s="336"/>
      <c r="I82" s="336"/>
      <c r="J82" s="337"/>
      <c r="K82" s="189"/>
      <c r="L82" s="317" t="s">
        <v>195</v>
      </c>
      <c r="M82" s="318"/>
      <c r="N82" s="318"/>
      <c r="O82" s="318"/>
      <c r="P82" s="319"/>
      <c r="Q82" s="189"/>
      <c r="R82" s="311" t="s">
        <v>196</v>
      </c>
      <c r="S82" s="312"/>
      <c r="T82" s="312"/>
      <c r="U82" s="313"/>
      <c r="V82" s="189"/>
      <c r="W82" s="323" t="s">
        <v>139</v>
      </c>
      <c r="X82" s="324"/>
      <c r="Y82" s="324"/>
      <c r="Z82" s="325"/>
      <c r="AA82" s="190"/>
    </row>
    <row r="83" spans="1:27" ht="15.75" thickBot="1" x14ac:dyDescent="0.3">
      <c r="A83" s="189"/>
      <c r="B83" s="332"/>
      <c r="C83" s="333"/>
      <c r="D83" s="333"/>
      <c r="E83" s="334"/>
      <c r="F83" s="189"/>
      <c r="G83" s="338"/>
      <c r="H83" s="339"/>
      <c r="I83" s="339"/>
      <c r="J83" s="340"/>
      <c r="K83" s="189"/>
      <c r="L83" s="320"/>
      <c r="M83" s="321"/>
      <c r="N83" s="321"/>
      <c r="O83" s="321"/>
      <c r="P83" s="322"/>
      <c r="Q83" s="189"/>
      <c r="R83" s="314"/>
      <c r="S83" s="315"/>
      <c r="T83" s="315"/>
      <c r="U83" s="316"/>
      <c r="V83" s="189"/>
      <c r="W83" s="326"/>
      <c r="X83" s="327"/>
      <c r="Y83" s="327"/>
      <c r="Z83" s="328"/>
      <c r="AA83" s="190"/>
    </row>
    <row r="84" spans="1:27" x14ac:dyDescent="0.25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31"/>
      <c r="AA84" s="131"/>
    </row>
    <row r="85" spans="1:27" x14ac:dyDescent="0.25">
      <c r="A85" s="299" t="s">
        <v>208</v>
      </c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  <c r="AA85" s="299"/>
    </row>
    <row r="86" spans="1:27" ht="15.75" thickBot="1" x14ac:dyDescent="0.3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31"/>
      <c r="X86" s="131"/>
      <c r="Y86" s="131"/>
      <c r="Z86" s="131"/>
      <c r="AA86" s="131"/>
    </row>
    <row r="87" spans="1:27" ht="15" customHeight="1" x14ac:dyDescent="0.25">
      <c r="A87" s="188"/>
      <c r="B87" s="300">
        <f>+'NO TOCAR'!B107</f>
        <v>0</v>
      </c>
      <c r="C87" s="301"/>
      <c r="D87" s="305">
        <f>+'NO TOCAR'!B127</f>
        <v>0</v>
      </c>
      <c r="E87" s="306"/>
      <c r="F87" s="191"/>
      <c r="G87" s="300">
        <f>+'NO TOCAR'!B106</f>
        <v>0</v>
      </c>
      <c r="H87" s="301"/>
      <c r="I87" s="305">
        <f>+'NO TOCAR'!B126</f>
        <v>0</v>
      </c>
      <c r="J87" s="306"/>
      <c r="K87" s="191"/>
      <c r="L87" s="300">
        <f>+'NO TOCAR'!B105</f>
        <v>0</v>
      </c>
      <c r="M87" s="301"/>
      <c r="N87" s="309"/>
      <c r="O87" s="305">
        <f>+'NO TOCAR'!B125</f>
        <v>0</v>
      </c>
      <c r="P87" s="306"/>
      <c r="Q87" s="191"/>
      <c r="R87" s="300">
        <f>+'NO TOCAR'!B104</f>
        <v>0</v>
      </c>
      <c r="S87" s="301"/>
      <c r="T87" s="305">
        <f>+'NO TOCAR'!B124</f>
        <v>0</v>
      </c>
      <c r="U87" s="306"/>
      <c r="V87" s="191"/>
      <c r="W87" s="300">
        <f>+'NO TOCAR'!B103</f>
        <v>0</v>
      </c>
      <c r="X87" s="301"/>
      <c r="Y87" s="305">
        <f>+'NO TOCAR'!B123</f>
        <v>0</v>
      </c>
      <c r="Z87" s="306"/>
      <c r="AA87" s="187"/>
    </row>
    <row r="88" spans="1:27" ht="15" customHeight="1" x14ac:dyDescent="0.25">
      <c r="A88" s="189"/>
      <c r="B88" s="302"/>
      <c r="C88" s="303"/>
      <c r="D88" s="307"/>
      <c r="E88" s="308"/>
      <c r="F88" s="192"/>
      <c r="G88" s="302"/>
      <c r="H88" s="303"/>
      <c r="I88" s="307"/>
      <c r="J88" s="308"/>
      <c r="K88" s="192"/>
      <c r="L88" s="302"/>
      <c r="M88" s="303"/>
      <c r="N88" s="310"/>
      <c r="O88" s="307"/>
      <c r="P88" s="308"/>
      <c r="Q88" s="192"/>
      <c r="R88" s="302"/>
      <c r="S88" s="303"/>
      <c r="T88" s="307"/>
      <c r="U88" s="308"/>
      <c r="V88" s="192"/>
      <c r="W88" s="302"/>
      <c r="X88" s="303"/>
      <c r="Y88" s="307"/>
      <c r="Z88" s="308"/>
      <c r="AA88" s="190"/>
    </row>
    <row r="89" spans="1:27" ht="15" customHeight="1" x14ac:dyDescent="0.25">
      <c r="A89" s="189"/>
      <c r="B89" s="329" t="s">
        <v>141</v>
      </c>
      <c r="C89" s="330"/>
      <c r="D89" s="330"/>
      <c r="E89" s="331"/>
      <c r="F89" s="189"/>
      <c r="G89" s="335" t="s">
        <v>140</v>
      </c>
      <c r="H89" s="336"/>
      <c r="I89" s="336"/>
      <c r="J89" s="337"/>
      <c r="K89" s="189"/>
      <c r="L89" s="317" t="s">
        <v>195</v>
      </c>
      <c r="M89" s="318"/>
      <c r="N89" s="318"/>
      <c r="O89" s="318"/>
      <c r="P89" s="319"/>
      <c r="Q89" s="189"/>
      <c r="R89" s="311" t="s">
        <v>196</v>
      </c>
      <c r="S89" s="312"/>
      <c r="T89" s="312"/>
      <c r="U89" s="313"/>
      <c r="V89" s="189"/>
      <c r="W89" s="323" t="s">
        <v>139</v>
      </c>
      <c r="X89" s="324"/>
      <c r="Y89" s="324"/>
      <c r="Z89" s="325"/>
      <c r="AA89" s="190"/>
    </row>
    <row r="90" spans="1:27" ht="15.75" thickBot="1" x14ac:dyDescent="0.3">
      <c r="A90" s="189"/>
      <c r="B90" s="332"/>
      <c r="C90" s="333"/>
      <c r="D90" s="333"/>
      <c r="E90" s="334"/>
      <c r="F90" s="189"/>
      <c r="G90" s="338"/>
      <c r="H90" s="339"/>
      <c r="I90" s="339"/>
      <c r="J90" s="340"/>
      <c r="K90" s="189"/>
      <c r="L90" s="320"/>
      <c r="M90" s="321"/>
      <c r="N90" s="321"/>
      <c r="O90" s="321"/>
      <c r="P90" s="322"/>
      <c r="Q90" s="189"/>
      <c r="R90" s="314"/>
      <c r="S90" s="315"/>
      <c r="T90" s="315"/>
      <c r="U90" s="316"/>
      <c r="V90" s="189"/>
      <c r="W90" s="326"/>
      <c r="X90" s="327"/>
      <c r="Y90" s="327"/>
      <c r="Z90" s="328"/>
      <c r="AA90" s="190"/>
    </row>
    <row r="91" spans="1:27" x14ac:dyDescent="0.25">
      <c r="A91" s="143"/>
      <c r="B91" s="143"/>
      <c r="C91" s="131"/>
      <c r="D91" s="131"/>
      <c r="E91" s="131"/>
      <c r="F91" s="131"/>
      <c r="G91" s="131"/>
      <c r="H91" s="143"/>
      <c r="I91" s="143"/>
      <c r="J91" s="143"/>
      <c r="K91" s="131"/>
      <c r="L91" s="131"/>
      <c r="M91" s="131"/>
      <c r="N91" s="131"/>
      <c r="O91" s="131"/>
      <c r="P91" s="143"/>
      <c r="Q91" s="131"/>
      <c r="R91" s="143"/>
      <c r="S91" s="131"/>
      <c r="T91" s="131"/>
      <c r="U91" s="131"/>
      <c r="V91" s="131"/>
      <c r="W91" s="131"/>
      <c r="X91" s="143"/>
      <c r="Y91" s="143"/>
      <c r="Z91" s="143"/>
      <c r="AA91" s="131"/>
    </row>
    <row r="92" spans="1:27" x14ac:dyDescent="0.25">
      <c r="A92" s="297" t="s">
        <v>133</v>
      </c>
      <c r="B92" s="297"/>
      <c r="C92" s="297"/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</row>
  </sheetData>
  <mergeCells count="71">
    <mergeCell ref="Y87:Z88"/>
    <mergeCell ref="L87:M88"/>
    <mergeCell ref="O87:P88"/>
    <mergeCell ref="N87:N88"/>
    <mergeCell ref="D87:E88"/>
    <mergeCell ref="G87:H88"/>
    <mergeCell ref="I87:J88"/>
    <mergeCell ref="R87:S88"/>
    <mergeCell ref="T87:U88"/>
    <mergeCell ref="W87:X88"/>
    <mergeCell ref="Y80:Z81"/>
    <mergeCell ref="B82:E83"/>
    <mergeCell ref="G82:J83"/>
    <mergeCell ref="L82:P83"/>
    <mergeCell ref="R82:U83"/>
    <mergeCell ref="W82:Z83"/>
    <mergeCell ref="T80:U81"/>
    <mergeCell ref="W80:X81"/>
    <mergeCell ref="R89:U90"/>
    <mergeCell ref="A92:AA92"/>
    <mergeCell ref="L89:P90"/>
    <mergeCell ref="W89:Z90"/>
    <mergeCell ref="B89:E90"/>
    <mergeCell ref="G89:J90"/>
    <mergeCell ref="A85:AA85"/>
    <mergeCell ref="B87:C88"/>
    <mergeCell ref="C71:F71"/>
    <mergeCell ref="V71:Y71"/>
    <mergeCell ref="A54:AA54"/>
    <mergeCell ref="A56:AA56"/>
    <mergeCell ref="A57:AA57"/>
    <mergeCell ref="A78:AA78"/>
    <mergeCell ref="B80:C81"/>
    <mergeCell ref="D80:E81"/>
    <mergeCell ref="G80:H81"/>
    <mergeCell ref="I80:J81"/>
    <mergeCell ref="L80:M81"/>
    <mergeCell ref="N80:N81"/>
    <mergeCell ref="O80:P81"/>
    <mergeCell ref="R80:S81"/>
    <mergeCell ref="C26:D26"/>
    <mergeCell ref="B51:Z52"/>
    <mergeCell ref="A35:AA35"/>
    <mergeCell ref="A36:AA36"/>
    <mergeCell ref="A46:AA46"/>
    <mergeCell ref="A38:I38"/>
    <mergeCell ref="J38:R38"/>
    <mergeCell ref="S38:AA38"/>
    <mergeCell ref="B5:Z6"/>
    <mergeCell ref="A8:AA8"/>
    <mergeCell ref="A10:AA10"/>
    <mergeCell ref="A11:AA11"/>
    <mergeCell ref="A16:AA16"/>
    <mergeCell ref="A13:AA13"/>
    <mergeCell ref="A14:AA14"/>
    <mergeCell ref="A76:AA76"/>
    <mergeCell ref="A77:AA77"/>
    <mergeCell ref="A75:AA75"/>
    <mergeCell ref="A17:AA17"/>
    <mergeCell ref="A19:AA19"/>
    <mergeCell ref="E26:F26"/>
    <mergeCell ref="V26:W26"/>
    <mergeCell ref="A21:AA21"/>
    <mergeCell ref="A22:AA22"/>
    <mergeCell ref="V25:Y25"/>
    <mergeCell ref="C25:F25"/>
    <mergeCell ref="A30:AA30"/>
    <mergeCell ref="A31:AA31"/>
    <mergeCell ref="A33:AA33"/>
    <mergeCell ref="X26:Y26"/>
    <mergeCell ref="A34:AA34"/>
  </mergeCells>
  <pageMargins left="0.25" right="0.25" top="0.75" bottom="0.75" header="0.3" footer="0.3"/>
  <pageSetup orientation="portrait" horizontalDpi="1200" verticalDpi="12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7"/>
  <sheetViews>
    <sheetView workbookViewId="0">
      <pane xSplit="1" topLeftCell="B1" activePane="topRight" state="frozen"/>
      <selection activeCell="AL16" sqref="AL16"/>
      <selection pane="topRight"/>
    </sheetView>
  </sheetViews>
  <sheetFormatPr baseColWidth="10" defaultRowHeight="15" x14ac:dyDescent="0.25"/>
  <cols>
    <col min="1" max="1" width="44.28515625" customWidth="1"/>
    <col min="2" max="2" width="58.140625" style="111" customWidth="1"/>
    <col min="3" max="3" width="26.7109375" style="58" customWidth="1"/>
    <col min="4" max="4" width="26.7109375" style="73" customWidth="1"/>
    <col min="5" max="53" width="26.7109375" style="49" customWidth="1"/>
  </cols>
  <sheetData>
    <row r="1" spans="1:54" x14ac:dyDescent="0.25">
      <c r="A1" s="53"/>
      <c r="B1" s="109"/>
      <c r="C1" s="67"/>
      <c r="D1" s="69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78"/>
    </row>
    <row r="2" spans="1:54" s="50" customFormat="1" ht="19.5" x14ac:dyDescent="0.3">
      <c r="A2" s="56" t="s">
        <v>202</v>
      </c>
      <c r="B2" s="110"/>
      <c r="C2" s="56" t="s">
        <v>84</v>
      </c>
      <c r="D2" s="70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78"/>
    </row>
    <row r="3" spans="1:54" ht="15.75" x14ac:dyDescent="0.25">
      <c r="A3" s="53"/>
      <c r="B3" s="193">
        <v>0</v>
      </c>
      <c r="C3" s="67"/>
      <c r="D3" s="69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78"/>
    </row>
    <row r="4" spans="1:54" ht="17.25" x14ac:dyDescent="0.25">
      <c r="A4" s="54" t="s">
        <v>12</v>
      </c>
      <c r="B4" s="193">
        <v>-2</v>
      </c>
      <c r="C4" s="59"/>
      <c r="D4" s="7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78"/>
    </row>
    <row r="5" spans="1:54" ht="15.75" x14ac:dyDescent="0.25">
      <c r="A5" s="7" t="s">
        <v>80</v>
      </c>
      <c r="B5" s="193">
        <v>1.1000000000000001</v>
      </c>
      <c r="C5" s="57">
        <f>+'PLANILLA DE CARGA'!C5</f>
        <v>0</v>
      </c>
      <c r="D5" s="72">
        <f>+'PLANILLA DE CARGA'!D5</f>
        <v>1</v>
      </c>
      <c r="E5" s="72">
        <f>+'PLANILLA DE CARGA'!E5</f>
        <v>2</v>
      </c>
      <c r="F5" s="72">
        <f>+'PLANILLA DE CARGA'!F5</f>
        <v>3</v>
      </c>
      <c r="G5" s="72">
        <f>+'PLANILLA DE CARGA'!G5</f>
        <v>4</v>
      </c>
      <c r="H5" s="72">
        <f>+'PLANILLA DE CARGA'!H5</f>
        <v>5</v>
      </c>
      <c r="I5" s="72">
        <f>+'PLANILLA DE CARGA'!I5</f>
        <v>6</v>
      </c>
      <c r="J5" s="72">
        <f>+'PLANILLA DE CARGA'!J5</f>
        <v>7</v>
      </c>
      <c r="K5" s="72">
        <f>+'PLANILLA DE CARGA'!K5</f>
        <v>8</v>
      </c>
      <c r="L5" s="72">
        <f>+'PLANILLA DE CARGA'!L5</f>
        <v>9</v>
      </c>
      <c r="M5" s="72">
        <f>+'PLANILLA DE CARGA'!M5</f>
        <v>10</v>
      </c>
      <c r="N5" s="72">
        <f>+'PLANILLA DE CARGA'!N5</f>
        <v>11</v>
      </c>
      <c r="O5" s="72">
        <f>+'PLANILLA DE CARGA'!O5</f>
        <v>12</v>
      </c>
      <c r="P5" s="72">
        <f>+'PLANILLA DE CARGA'!P5</f>
        <v>13</v>
      </c>
      <c r="Q5" s="72">
        <f>+'PLANILLA DE CARGA'!Q5</f>
        <v>14</v>
      </c>
      <c r="R5" s="72">
        <f>+'PLANILLA DE CARGA'!R5</f>
        <v>15</v>
      </c>
      <c r="S5" s="72">
        <f>+'PLANILLA DE CARGA'!S5</f>
        <v>16</v>
      </c>
      <c r="T5" s="72">
        <f>+'PLANILLA DE CARGA'!T5</f>
        <v>17</v>
      </c>
      <c r="U5" s="72">
        <f>+'PLANILLA DE CARGA'!U5</f>
        <v>18</v>
      </c>
      <c r="V5" s="72">
        <f>+'PLANILLA DE CARGA'!V5</f>
        <v>19</v>
      </c>
      <c r="W5" s="72">
        <f>+'PLANILLA DE CARGA'!W5</f>
        <v>20</v>
      </c>
      <c r="X5" s="72">
        <f>+'PLANILLA DE CARGA'!X5</f>
        <v>21</v>
      </c>
      <c r="Y5" s="72">
        <f>+'PLANILLA DE CARGA'!Y5</f>
        <v>22</v>
      </c>
      <c r="Z5" s="72">
        <f>+'PLANILLA DE CARGA'!Z5</f>
        <v>23</v>
      </c>
      <c r="AA5" s="72">
        <f>+'PLANILLA DE CARGA'!AA5</f>
        <v>24</v>
      </c>
      <c r="AB5" s="72">
        <f>+'PLANILLA DE CARGA'!AB5</f>
        <v>25</v>
      </c>
      <c r="AC5" s="72">
        <f>+'PLANILLA DE CARGA'!AC5</f>
        <v>26</v>
      </c>
      <c r="AD5" s="72">
        <f>+'PLANILLA DE CARGA'!AD5</f>
        <v>27</v>
      </c>
      <c r="AE5" s="72">
        <f>+'PLANILLA DE CARGA'!AE5</f>
        <v>28</v>
      </c>
      <c r="AF5" s="72">
        <f>+'PLANILLA DE CARGA'!AF5</f>
        <v>29</v>
      </c>
      <c r="AG5" s="72">
        <f>+'PLANILLA DE CARGA'!AG5</f>
        <v>30</v>
      </c>
      <c r="AH5" s="72">
        <f>+'PLANILLA DE CARGA'!AH5</f>
        <v>31</v>
      </c>
      <c r="AI5" s="72">
        <f>+'PLANILLA DE CARGA'!AI5</f>
        <v>32</v>
      </c>
      <c r="AJ5" s="72">
        <f>+'PLANILLA DE CARGA'!AJ5</f>
        <v>33</v>
      </c>
      <c r="AK5" s="72">
        <f>+'PLANILLA DE CARGA'!AK5</f>
        <v>34</v>
      </c>
      <c r="AL5" s="72">
        <f>+'PLANILLA DE CARGA'!AL5</f>
        <v>35</v>
      </c>
      <c r="AM5" s="72">
        <f>+'PLANILLA DE CARGA'!AM5</f>
        <v>36</v>
      </c>
      <c r="AN5" s="72">
        <f>+'PLANILLA DE CARGA'!AN5</f>
        <v>37</v>
      </c>
      <c r="AO5" s="72">
        <f>+'PLANILLA DE CARGA'!AO5</f>
        <v>38</v>
      </c>
      <c r="AP5" s="72">
        <f>+'PLANILLA DE CARGA'!AP5</f>
        <v>39</v>
      </c>
      <c r="AQ5" s="72">
        <f>+'PLANILLA DE CARGA'!AQ5</f>
        <v>40</v>
      </c>
      <c r="AR5" s="72">
        <f>+'PLANILLA DE CARGA'!AR5</f>
        <v>41</v>
      </c>
      <c r="AS5" s="72">
        <f>+'PLANILLA DE CARGA'!AS5</f>
        <v>42</v>
      </c>
      <c r="AT5" s="72">
        <f>+'PLANILLA DE CARGA'!AT5</f>
        <v>43</v>
      </c>
      <c r="AU5" s="72">
        <f>+'PLANILLA DE CARGA'!AU5</f>
        <v>44</v>
      </c>
      <c r="AV5" s="72">
        <f>+'PLANILLA DE CARGA'!AV5</f>
        <v>45</v>
      </c>
      <c r="AW5" s="72">
        <f>+'PLANILLA DE CARGA'!AW5</f>
        <v>46</v>
      </c>
      <c r="AX5" s="72">
        <f>+'PLANILLA DE CARGA'!AX5</f>
        <v>47</v>
      </c>
      <c r="AY5" s="72">
        <f>+'PLANILLA DE CARGA'!AY5</f>
        <v>48</v>
      </c>
      <c r="AZ5" s="72">
        <f>+'PLANILLA DE CARGA'!AZ5</f>
        <v>49</v>
      </c>
      <c r="BA5" s="72">
        <f>+'PLANILLA DE CARGA'!BA5</f>
        <v>50</v>
      </c>
      <c r="BB5" s="78"/>
    </row>
    <row r="6" spans="1:54" ht="15.75" x14ac:dyDescent="0.25">
      <c r="A6" s="7" t="s">
        <v>81</v>
      </c>
      <c r="B6" s="194" t="s">
        <v>60</v>
      </c>
      <c r="C6" s="204">
        <f>+'PLANILLA DE CARGA'!C6</f>
        <v>45634</v>
      </c>
      <c r="D6" s="204">
        <f>+'PLANILLA DE CARGA'!D6</f>
        <v>0</v>
      </c>
      <c r="E6" s="204">
        <f>+'PLANILLA DE CARGA'!E6</f>
        <v>0</v>
      </c>
      <c r="F6" s="204">
        <f>+'PLANILLA DE CARGA'!F6</f>
        <v>0</v>
      </c>
      <c r="G6" s="204">
        <f>+'PLANILLA DE CARGA'!G6</f>
        <v>0</v>
      </c>
      <c r="H6" s="204">
        <f>+'PLANILLA DE CARGA'!H6</f>
        <v>0</v>
      </c>
      <c r="I6" s="204">
        <f>+'PLANILLA DE CARGA'!I6</f>
        <v>0</v>
      </c>
      <c r="J6" s="204">
        <f>+'PLANILLA DE CARGA'!J6</f>
        <v>0</v>
      </c>
      <c r="K6" s="204">
        <f>+'PLANILLA DE CARGA'!K6</f>
        <v>0</v>
      </c>
      <c r="L6" s="204">
        <f>+'PLANILLA DE CARGA'!L6</f>
        <v>0</v>
      </c>
      <c r="M6" s="204">
        <f>+'PLANILLA DE CARGA'!M6</f>
        <v>0</v>
      </c>
      <c r="N6" s="204">
        <f>+'PLANILLA DE CARGA'!N6</f>
        <v>0</v>
      </c>
      <c r="O6" s="204">
        <f>+'PLANILLA DE CARGA'!O6</f>
        <v>0</v>
      </c>
      <c r="P6" s="204">
        <f>+'PLANILLA DE CARGA'!P6</f>
        <v>0</v>
      </c>
      <c r="Q6" s="204">
        <f>+'PLANILLA DE CARGA'!Q6</f>
        <v>0</v>
      </c>
      <c r="R6" s="204">
        <f>+'PLANILLA DE CARGA'!R6</f>
        <v>0</v>
      </c>
      <c r="S6" s="204">
        <f>+'PLANILLA DE CARGA'!S6</f>
        <v>0</v>
      </c>
      <c r="T6" s="204">
        <f>+'PLANILLA DE CARGA'!T6</f>
        <v>0</v>
      </c>
      <c r="U6" s="204">
        <f>+'PLANILLA DE CARGA'!U6</f>
        <v>0</v>
      </c>
      <c r="V6" s="204">
        <f>+'PLANILLA DE CARGA'!V6</f>
        <v>0</v>
      </c>
      <c r="W6" s="204">
        <f>+'PLANILLA DE CARGA'!W6</f>
        <v>0</v>
      </c>
      <c r="X6" s="204">
        <f>+'PLANILLA DE CARGA'!X6</f>
        <v>0</v>
      </c>
      <c r="Y6" s="204">
        <f>+'PLANILLA DE CARGA'!Y6</f>
        <v>0</v>
      </c>
      <c r="Z6" s="204">
        <f>+'PLANILLA DE CARGA'!Z6</f>
        <v>0</v>
      </c>
      <c r="AA6" s="204">
        <f>+'PLANILLA DE CARGA'!AA6</f>
        <v>0</v>
      </c>
      <c r="AB6" s="204">
        <f>+'PLANILLA DE CARGA'!AB6</f>
        <v>0</v>
      </c>
      <c r="AC6" s="204">
        <f>+'PLANILLA DE CARGA'!AC6</f>
        <v>0</v>
      </c>
      <c r="AD6" s="204">
        <f>+'PLANILLA DE CARGA'!AD6</f>
        <v>0</v>
      </c>
      <c r="AE6" s="204">
        <f>+'PLANILLA DE CARGA'!AE6</f>
        <v>0</v>
      </c>
      <c r="AF6" s="204">
        <f>+'PLANILLA DE CARGA'!AF6</f>
        <v>0</v>
      </c>
      <c r="AG6" s="204">
        <f>+'PLANILLA DE CARGA'!AG6</f>
        <v>0</v>
      </c>
      <c r="AH6" s="204">
        <f>+'PLANILLA DE CARGA'!AH6</f>
        <v>0</v>
      </c>
      <c r="AI6" s="204">
        <f>+'PLANILLA DE CARGA'!AI6</f>
        <v>0</v>
      </c>
      <c r="AJ6" s="204">
        <f>+'PLANILLA DE CARGA'!AJ6</f>
        <v>0</v>
      </c>
      <c r="AK6" s="204">
        <f>+'PLANILLA DE CARGA'!AK6</f>
        <v>0</v>
      </c>
      <c r="AL6" s="204">
        <f>+'PLANILLA DE CARGA'!AL6</f>
        <v>0</v>
      </c>
      <c r="AM6" s="204">
        <f>+'PLANILLA DE CARGA'!AM6</f>
        <v>0</v>
      </c>
      <c r="AN6" s="204">
        <f>+'PLANILLA DE CARGA'!AN6</f>
        <v>0</v>
      </c>
      <c r="AO6" s="204">
        <f>+'PLANILLA DE CARGA'!AO6</f>
        <v>0</v>
      </c>
      <c r="AP6" s="204">
        <f>+'PLANILLA DE CARGA'!AP6</f>
        <v>0</v>
      </c>
      <c r="AQ6" s="204">
        <f>+'PLANILLA DE CARGA'!AQ6</f>
        <v>0</v>
      </c>
      <c r="AR6" s="204">
        <f>+'PLANILLA DE CARGA'!AR6</f>
        <v>0</v>
      </c>
      <c r="AS6" s="204">
        <f>+'PLANILLA DE CARGA'!AS6</f>
        <v>0</v>
      </c>
      <c r="AT6" s="204">
        <f>+'PLANILLA DE CARGA'!AT6</f>
        <v>0</v>
      </c>
      <c r="AU6" s="204">
        <f>+'PLANILLA DE CARGA'!AU6</f>
        <v>0</v>
      </c>
      <c r="AV6" s="204">
        <f>+'PLANILLA DE CARGA'!AV6</f>
        <v>0</v>
      </c>
      <c r="AW6" s="204">
        <f>+'PLANILLA DE CARGA'!AW6</f>
        <v>0</v>
      </c>
      <c r="AX6" s="204">
        <f>+'PLANILLA DE CARGA'!AX6</f>
        <v>0</v>
      </c>
      <c r="AY6" s="204">
        <f>+'PLANILLA DE CARGA'!AY6</f>
        <v>0</v>
      </c>
      <c r="AZ6" s="204">
        <f>+'PLANILLA DE CARGA'!AZ6</f>
        <v>0</v>
      </c>
      <c r="BA6" s="204">
        <f>+'PLANILLA DE CARGA'!BA6</f>
        <v>0</v>
      </c>
      <c r="BB6" s="78"/>
    </row>
    <row r="7" spans="1:54" ht="15.75" x14ac:dyDescent="0.25">
      <c r="A7" s="7" t="s">
        <v>82</v>
      </c>
      <c r="B7" s="194" t="s">
        <v>61</v>
      </c>
      <c r="C7" s="204">
        <f>+'PLANILLA DE CARGA'!C7</f>
        <v>36475</v>
      </c>
      <c r="D7" s="204">
        <f>+'PLANILLA DE CARGA'!D7</f>
        <v>0</v>
      </c>
      <c r="E7" s="204">
        <f>+'PLANILLA DE CARGA'!E7</f>
        <v>0</v>
      </c>
      <c r="F7" s="204">
        <f>+'PLANILLA DE CARGA'!F7</f>
        <v>0</v>
      </c>
      <c r="G7" s="204">
        <f>+'PLANILLA DE CARGA'!G7</f>
        <v>0</v>
      </c>
      <c r="H7" s="204">
        <f>+'PLANILLA DE CARGA'!H7</f>
        <v>0</v>
      </c>
      <c r="I7" s="204">
        <f>+'PLANILLA DE CARGA'!I7</f>
        <v>0</v>
      </c>
      <c r="J7" s="204">
        <f>+'PLANILLA DE CARGA'!J7</f>
        <v>0</v>
      </c>
      <c r="K7" s="204">
        <f>+'PLANILLA DE CARGA'!K7</f>
        <v>0</v>
      </c>
      <c r="L7" s="204">
        <f>+'PLANILLA DE CARGA'!L7</f>
        <v>0</v>
      </c>
      <c r="M7" s="204">
        <f>+'PLANILLA DE CARGA'!M7</f>
        <v>0</v>
      </c>
      <c r="N7" s="204">
        <f>+'PLANILLA DE CARGA'!N7</f>
        <v>0</v>
      </c>
      <c r="O7" s="204">
        <f>+'PLANILLA DE CARGA'!O7</f>
        <v>0</v>
      </c>
      <c r="P7" s="204">
        <f>+'PLANILLA DE CARGA'!P7</f>
        <v>0</v>
      </c>
      <c r="Q7" s="204">
        <f>+'PLANILLA DE CARGA'!Q7</f>
        <v>0</v>
      </c>
      <c r="R7" s="204">
        <f>+'PLANILLA DE CARGA'!R7</f>
        <v>0</v>
      </c>
      <c r="S7" s="204">
        <f>+'PLANILLA DE CARGA'!S7</f>
        <v>0</v>
      </c>
      <c r="T7" s="204">
        <f>+'PLANILLA DE CARGA'!T7</f>
        <v>0</v>
      </c>
      <c r="U7" s="204">
        <f>+'PLANILLA DE CARGA'!U7</f>
        <v>0</v>
      </c>
      <c r="V7" s="204">
        <f>+'PLANILLA DE CARGA'!V7</f>
        <v>0</v>
      </c>
      <c r="W7" s="204">
        <f>+'PLANILLA DE CARGA'!W7</f>
        <v>0</v>
      </c>
      <c r="X7" s="204">
        <f>+'PLANILLA DE CARGA'!X7</f>
        <v>0</v>
      </c>
      <c r="Y7" s="204">
        <f>+'PLANILLA DE CARGA'!Y7</f>
        <v>0</v>
      </c>
      <c r="Z7" s="204">
        <f>+'PLANILLA DE CARGA'!Z7</f>
        <v>0</v>
      </c>
      <c r="AA7" s="204">
        <f>+'PLANILLA DE CARGA'!AA7</f>
        <v>0</v>
      </c>
      <c r="AB7" s="204">
        <f>+'PLANILLA DE CARGA'!AB7</f>
        <v>0</v>
      </c>
      <c r="AC7" s="204">
        <f>+'PLANILLA DE CARGA'!AC7</f>
        <v>0</v>
      </c>
      <c r="AD7" s="204">
        <f>+'PLANILLA DE CARGA'!AD7</f>
        <v>0</v>
      </c>
      <c r="AE7" s="204">
        <f>+'PLANILLA DE CARGA'!AE7</f>
        <v>0</v>
      </c>
      <c r="AF7" s="204">
        <f>+'PLANILLA DE CARGA'!AF7</f>
        <v>0</v>
      </c>
      <c r="AG7" s="204">
        <f>+'PLANILLA DE CARGA'!AG7</f>
        <v>0</v>
      </c>
      <c r="AH7" s="204">
        <f>+'PLANILLA DE CARGA'!AH7</f>
        <v>0</v>
      </c>
      <c r="AI7" s="204">
        <f>+'PLANILLA DE CARGA'!AI7</f>
        <v>0</v>
      </c>
      <c r="AJ7" s="204">
        <f>+'PLANILLA DE CARGA'!AJ7</f>
        <v>0</v>
      </c>
      <c r="AK7" s="204">
        <f>+'PLANILLA DE CARGA'!AK7</f>
        <v>0</v>
      </c>
      <c r="AL7" s="204">
        <f>+'PLANILLA DE CARGA'!AL7</f>
        <v>0</v>
      </c>
      <c r="AM7" s="204">
        <f>+'PLANILLA DE CARGA'!AM7</f>
        <v>0</v>
      </c>
      <c r="AN7" s="204">
        <f>+'PLANILLA DE CARGA'!AN7</f>
        <v>0</v>
      </c>
      <c r="AO7" s="204">
        <f>+'PLANILLA DE CARGA'!AO7</f>
        <v>0</v>
      </c>
      <c r="AP7" s="204">
        <f>+'PLANILLA DE CARGA'!AP7</f>
        <v>0</v>
      </c>
      <c r="AQ7" s="204">
        <f>+'PLANILLA DE CARGA'!AQ7</f>
        <v>0</v>
      </c>
      <c r="AR7" s="204">
        <f>+'PLANILLA DE CARGA'!AR7</f>
        <v>0</v>
      </c>
      <c r="AS7" s="204">
        <f>+'PLANILLA DE CARGA'!AS7</f>
        <v>0</v>
      </c>
      <c r="AT7" s="204">
        <f>+'PLANILLA DE CARGA'!AT7</f>
        <v>0</v>
      </c>
      <c r="AU7" s="204">
        <f>+'PLANILLA DE CARGA'!AU7</f>
        <v>0</v>
      </c>
      <c r="AV7" s="204">
        <f>+'PLANILLA DE CARGA'!AV7</f>
        <v>0</v>
      </c>
      <c r="AW7" s="204">
        <f>+'PLANILLA DE CARGA'!AW7</f>
        <v>0</v>
      </c>
      <c r="AX7" s="204">
        <f>+'PLANILLA DE CARGA'!AX7</f>
        <v>0</v>
      </c>
      <c r="AY7" s="204">
        <f>+'PLANILLA DE CARGA'!AY7</f>
        <v>0</v>
      </c>
      <c r="AZ7" s="204">
        <f>+'PLANILLA DE CARGA'!AZ7</f>
        <v>0</v>
      </c>
      <c r="BA7" s="204">
        <f>+'PLANILLA DE CARGA'!BA7</f>
        <v>0</v>
      </c>
      <c r="BB7" s="78"/>
    </row>
    <row r="8" spans="1:54" ht="15.75" x14ac:dyDescent="0.25">
      <c r="A8" s="7" t="s">
        <v>86</v>
      </c>
      <c r="B8" s="194" t="s">
        <v>63</v>
      </c>
      <c r="C8" s="61">
        <f>+'PLANILLA DE CARGA'!C8</f>
        <v>25.075975359342916</v>
      </c>
      <c r="D8" s="61">
        <f>+'PLANILLA DE CARGA'!D8</f>
        <v>41.856000000000002</v>
      </c>
      <c r="E8" s="61">
        <f>+'PLANILLA DE CARGA'!E8</f>
        <v>29.506</v>
      </c>
      <c r="F8" s="61">
        <f>+'PLANILLA DE CARGA'!F8</f>
        <v>37.61</v>
      </c>
      <c r="G8" s="61">
        <f>+'PLANILLA DE CARGA'!G8</f>
        <v>41.161000000000001</v>
      </c>
      <c r="H8" s="61">
        <f>+'PLANILLA DE CARGA'!H8</f>
        <v>30.053000000000001</v>
      </c>
      <c r="I8" s="61">
        <f>+'PLANILLA DE CARGA'!I8</f>
        <v>26.184999999999999</v>
      </c>
      <c r="J8" s="61">
        <f>+'PLANILLA DE CARGA'!J8</f>
        <v>34.048000000000002</v>
      </c>
      <c r="K8" s="61">
        <f>+'PLANILLA DE CARGA'!K8</f>
        <v>33.472999999999999</v>
      </c>
      <c r="L8" s="61">
        <f>+'PLANILLA DE CARGA'!L8</f>
        <v>29.58</v>
      </c>
      <c r="M8" s="61">
        <f>+'PLANILLA DE CARGA'!M8</f>
        <v>42.494</v>
      </c>
      <c r="N8" s="61">
        <f>+'PLANILLA DE CARGA'!N8</f>
        <v>31.715</v>
      </c>
      <c r="O8" s="61">
        <f>+'PLANILLA DE CARGA'!O8</f>
        <v>42.783999999999999</v>
      </c>
      <c r="P8" s="61">
        <f>+'PLANILLA DE CARGA'!P8</f>
        <v>46.677999999999997</v>
      </c>
      <c r="Q8" s="61">
        <f>+'PLANILLA DE CARGA'!Q8</f>
        <v>36.167000000000002</v>
      </c>
      <c r="R8" s="61">
        <f>+'PLANILLA DE CARGA'!R8</f>
        <v>29.265000000000001</v>
      </c>
      <c r="S8" s="61">
        <f>+'PLANILLA DE CARGA'!S8</f>
        <v>31.335000000000001</v>
      </c>
      <c r="T8" s="61">
        <f>+'PLANILLA DE CARGA'!T8</f>
        <v>43.305</v>
      </c>
      <c r="U8" s="61">
        <f>+'PLANILLA DE CARGA'!U8</f>
        <v>28.021999999999998</v>
      </c>
      <c r="V8" s="61">
        <f>+'PLANILLA DE CARGA'!V8</f>
        <v>40.747</v>
      </c>
      <c r="W8" s="61">
        <f>+'PLANILLA DE CARGA'!W8</f>
        <v>29.651</v>
      </c>
      <c r="X8" s="61">
        <f>+'PLANILLA DE CARGA'!X8</f>
        <v>30.277999999999999</v>
      </c>
      <c r="Y8" s="61">
        <f>+'PLANILLA DE CARGA'!Y8</f>
        <v>0</v>
      </c>
      <c r="Z8" s="61">
        <f>+'PLANILLA DE CARGA'!Z8</f>
        <v>0</v>
      </c>
      <c r="AA8" s="61">
        <f>+'PLANILLA DE CARGA'!AA8</f>
        <v>0</v>
      </c>
      <c r="AB8" s="61">
        <f>+'PLANILLA DE CARGA'!AB8</f>
        <v>0</v>
      </c>
      <c r="AC8" s="61">
        <f>+'PLANILLA DE CARGA'!AC8</f>
        <v>0</v>
      </c>
      <c r="AD8" s="61">
        <f>+'PLANILLA DE CARGA'!AD8</f>
        <v>0</v>
      </c>
      <c r="AE8" s="61">
        <f>+'PLANILLA DE CARGA'!AE8</f>
        <v>0</v>
      </c>
      <c r="AF8" s="61">
        <f>+'PLANILLA DE CARGA'!AF8</f>
        <v>0</v>
      </c>
      <c r="AG8" s="61">
        <f>+'PLANILLA DE CARGA'!AG8</f>
        <v>0</v>
      </c>
      <c r="AH8" s="61">
        <f>+'PLANILLA DE CARGA'!AH8</f>
        <v>0</v>
      </c>
      <c r="AI8" s="61">
        <f>+'PLANILLA DE CARGA'!AI8</f>
        <v>0</v>
      </c>
      <c r="AJ8" s="61">
        <f>+'PLANILLA DE CARGA'!AJ8</f>
        <v>0</v>
      </c>
      <c r="AK8" s="61">
        <f>+'PLANILLA DE CARGA'!AK8</f>
        <v>0</v>
      </c>
      <c r="AL8" s="61">
        <f>+'PLANILLA DE CARGA'!AL8</f>
        <v>0</v>
      </c>
      <c r="AM8" s="61">
        <f>+'PLANILLA DE CARGA'!AM8</f>
        <v>0</v>
      </c>
      <c r="AN8" s="61">
        <f>+'PLANILLA DE CARGA'!AN8</f>
        <v>0</v>
      </c>
      <c r="AO8" s="61">
        <f>+'PLANILLA DE CARGA'!AO8</f>
        <v>0</v>
      </c>
      <c r="AP8" s="61">
        <f>+'PLANILLA DE CARGA'!AP8</f>
        <v>0</v>
      </c>
      <c r="AQ8" s="61">
        <f>+'PLANILLA DE CARGA'!AQ8</f>
        <v>0</v>
      </c>
      <c r="AR8" s="61">
        <f>+'PLANILLA DE CARGA'!AR8</f>
        <v>0</v>
      </c>
      <c r="AS8" s="61">
        <f>+'PLANILLA DE CARGA'!AS8</f>
        <v>0</v>
      </c>
      <c r="AT8" s="61">
        <f>+'PLANILLA DE CARGA'!AT8</f>
        <v>0</v>
      </c>
      <c r="AU8" s="61">
        <f>+'PLANILLA DE CARGA'!AU8</f>
        <v>0</v>
      </c>
      <c r="AV8" s="61">
        <f>+'PLANILLA DE CARGA'!AV8</f>
        <v>0</v>
      </c>
      <c r="AW8" s="61">
        <f>+'PLANILLA DE CARGA'!AW8</f>
        <v>0</v>
      </c>
      <c r="AX8" s="61">
        <f>+'PLANILLA DE CARGA'!AX8</f>
        <v>0</v>
      </c>
      <c r="AY8" s="61">
        <f>+'PLANILLA DE CARGA'!AY8</f>
        <v>0</v>
      </c>
      <c r="AZ8" s="61">
        <f>+'PLANILLA DE CARGA'!AZ8</f>
        <v>0</v>
      </c>
      <c r="BA8" s="61">
        <f>+'PLANILLA DE CARGA'!BA8</f>
        <v>0</v>
      </c>
      <c r="BB8" s="78"/>
    </row>
    <row r="9" spans="1:54" ht="15.75" x14ac:dyDescent="0.25">
      <c r="A9" s="7" t="s">
        <v>13</v>
      </c>
      <c r="B9" s="195"/>
      <c r="C9" s="203" t="str">
        <f>+'PLANILLA DE CARGA'!C9</f>
        <v>Juana Fantasía</v>
      </c>
      <c r="D9" s="203">
        <f>+'PLANILLA DE CARGA'!D9</f>
        <v>0</v>
      </c>
      <c r="E9" s="203">
        <f>+'PLANILLA DE CARGA'!E9</f>
        <v>0</v>
      </c>
      <c r="F9" s="203">
        <f>+'PLANILLA DE CARGA'!F9</f>
        <v>0</v>
      </c>
      <c r="G9" s="203">
        <f>+'PLANILLA DE CARGA'!G9</f>
        <v>0</v>
      </c>
      <c r="H9" s="203">
        <f>+'PLANILLA DE CARGA'!H9</f>
        <v>0</v>
      </c>
      <c r="I9" s="203">
        <f>+'PLANILLA DE CARGA'!I9</f>
        <v>0</v>
      </c>
      <c r="J9" s="203">
        <f>+'PLANILLA DE CARGA'!J9</f>
        <v>0</v>
      </c>
      <c r="K9" s="203">
        <f>+'PLANILLA DE CARGA'!K9</f>
        <v>0</v>
      </c>
      <c r="L9" s="203">
        <f>+'PLANILLA DE CARGA'!L9</f>
        <v>0</v>
      </c>
      <c r="M9" s="203">
        <f>+'PLANILLA DE CARGA'!M9</f>
        <v>0</v>
      </c>
      <c r="N9" s="203">
        <f>+'PLANILLA DE CARGA'!N9</f>
        <v>0</v>
      </c>
      <c r="O9" s="203">
        <f>+'PLANILLA DE CARGA'!O9</f>
        <v>0</v>
      </c>
      <c r="P9" s="203">
        <f>+'PLANILLA DE CARGA'!P9</f>
        <v>0</v>
      </c>
      <c r="Q9" s="203">
        <f>+'PLANILLA DE CARGA'!Q9</f>
        <v>0</v>
      </c>
      <c r="R9" s="203">
        <f>+'PLANILLA DE CARGA'!R9</f>
        <v>0</v>
      </c>
      <c r="S9" s="203">
        <f>+'PLANILLA DE CARGA'!S9</f>
        <v>0</v>
      </c>
      <c r="T9" s="203">
        <f>+'PLANILLA DE CARGA'!T9</f>
        <v>0</v>
      </c>
      <c r="U9" s="203">
        <f>+'PLANILLA DE CARGA'!U9</f>
        <v>0</v>
      </c>
      <c r="V9" s="203">
        <f>+'PLANILLA DE CARGA'!V9</f>
        <v>0</v>
      </c>
      <c r="W9" s="203">
        <f>+'PLANILLA DE CARGA'!W9</f>
        <v>0</v>
      </c>
      <c r="X9" s="203">
        <f>+'PLANILLA DE CARGA'!X9</f>
        <v>0</v>
      </c>
      <c r="Y9" s="203">
        <f>+'PLANILLA DE CARGA'!Y9</f>
        <v>0</v>
      </c>
      <c r="Z9" s="203">
        <f>+'PLANILLA DE CARGA'!Z9</f>
        <v>0</v>
      </c>
      <c r="AA9" s="203">
        <f>+'PLANILLA DE CARGA'!AA9</f>
        <v>0</v>
      </c>
      <c r="AB9" s="203">
        <f>+'PLANILLA DE CARGA'!AB9</f>
        <v>0</v>
      </c>
      <c r="AC9" s="203">
        <f>+'PLANILLA DE CARGA'!AC9</f>
        <v>0</v>
      </c>
      <c r="AD9" s="203">
        <f>+'PLANILLA DE CARGA'!AD9</f>
        <v>0</v>
      </c>
      <c r="AE9" s="203">
        <f>+'PLANILLA DE CARGA'!AE9</f>
        <v>0</v>
      </c>
      <c r="AF9" s="203">
        <f>+'PLANILLA DE CARGA'!AF9</f>
        <v>0</v>
      </c>
      <c r="AG9" s="203">
        <f>+'PLANILLA DE CARGA'!AG9</f>
        <v>0</v>
      </c>
      <c r="AH9" s="203">
        <f>+'PLANILLA DE CARGA'!AH9</f>
        <v>0</v>
      </c>
      <c r="AI9" s="203">
        <f>+'PLANILLA DE CARGA'!AI9</f>
        <v>0</v>
      </c>
      <c r="AJ9" s="203">
        <f>+'PLANILLA DE CARGA'!AJ9</f>
        <v>0</v>
      </c>
      <c r="AK9" s="203">
        <f>+'PLANILLA DE CARGA'!AK9</f>
        <v>0</v>
      </c>
      <c r="AL9" s="203">
        <f>+'PLANILLA DE CARGA'!AL9</f>
        <v>0</v>
      </c>
      <c r="AM9" s="203">
        <f>+'PLANILLA DE CARGA'!AM9</f>
        <v>0</v>
      </c>
      <c r="AN9" s="203">
        <f>+'PLANILLA DE CARGA'!AN9</f>
        <v>0</v>
      </c>
      <c r="AO9" s="203">
        <f>+'PLANILLA DE CARGA'!AO9</f>
        <v>0</v>
      </c>
      <c r="AP9" s="203">
        <f>+'PLANILLA DE CARGA'!AP9</f>
        <v>0</v>
      </c>
      <c r="AQ9" s="203">
        <f>+'PLANILLA DE CARGA'!AQ9</f>
        <v>0</v>
      </c>
      <c r="AR9" s="203">
        <f>+'PLANILLA DE CARGA'!AR9</f>
        <v>0</v>
      </c>
      <c r="AS9" s="203">
        <f>+'PLANILLA DE CARGA'!AS9</f>
        <v>0</v>
      </c>
      <c r="AT9" s="203">
        <f>+'PLANILLA DE CARGA'!AT9</f>
        <v>0</v>
      </c>
      <c r="AU9" s="203">
        <f>+'PLANILLA DE CARGA'!AU9</f>
        <v>0</v>
      </c>
      <c r="AV9" s="203">
        <f>+'PLANILLA DE CARGA'!AV9</f>
        <v>0</v>
      </c>
      <c r="AW9" s="203">
        <f>+'PLANILLA DE CARGA'!AW9</f>
        <v>0</v>
      </c>
      <c r="AX9" s="203">
        <f>+'PLANILLA DE CARGA'!AX9</f>
        <v>0</v>
      </c>
      <c r="AY9" s="203">
        <f>+'PLANILLA DE CARGA'!AY9</f>
        <v>0</v>
      </c>
      <c r="AZ9" s="203">
        <f>+'PLANILLA DE CARGA'!AZ9</f>
        <v>0</v>
      </c>
      <c r="BA9" s="203">
        <f>+'PLANILLA DE CARGA'!BA9</f>
        <v>0</v>
      </c>
      <c r="BB9" s="78"/>
    </row>
    <row r="10" spans="1:54" ht="15.75" x14ac:dyDescent="0.25">
      <c r="A10" s="7" t="s">
        <v>101</v>
      </c>
      <c r="B10" s="196"/>
      <c r="C10" s="205" t="str">
        <f>+'PLANILLA DE CARGA'!C10</f>
        <v>Femenino</v>
      </c>
      <c r="D10" s="205">
        <f>+'PLANILLA DE CARGA'!D10</f>
        <v>0</v>
      </c>
      <c r="E10" s="205">
        <f>+'PLANILLA DE CARGA'!E10</f>
        <v>0</v>
      </c>
      <c r="F10" s="205">
        <f>+'PLANILLA DE CARGA'!F10</f>
        <v>0</v>
      </c>
      <c r="G10" s="205">
        <f>+'PLANILLA DE CARGA'!G10</f>
        <v>0</v>
      </c>
      <c r="H10" s="205">
        <f>+'PLANILLA DE CARGA'!H10</f>
        <v>0</v>
      </c>
      <c r="I10" s="205">
        <f>+'PLANILLA DE CARGA'!I10</f>
        <v>0</v>
      </c>
      <c r="J10" s="205">
        <f>+'PLANILLA DE CARGA'!J10</f>
        <v>0</v>
      </c>
      <c r="K10" s="205">
        <f>+'PLANILLA DE CARGA'!K10</f>
        <v>0</v>
      </c>
      <c r="L10" s="205">
        <f>+'PLANILLA DE CARGA'!L10</f>
        <v>0</v>
      </c>
      <c r="M10" s="205">
        <f>+'PLANILLA DE CARGA'!M10</f>
        <v>0</v>
      </c>
      <c r="N10" s="205">
        <f>+'PLANILLA DE CARGA'!N10</f>
        <v>0</v>
      </c>
      <c r="O10" s="205">
        <f>+'PLANILLA DE CARGA'!O10</f>
        <v>0</v>
      </c>
      <c r="P10" s="205">
        <f>+'PLANILLA DE CARGA'!P10</f>
        <v>0</v>
      </c>
      <c r="Q10" s="205">
        <f>+'PLANILLA DE CARGA'!Q10</f>
        <v>0</v>
      </c>
      <c r="R10" s="205">
        <f>+'PLANILLA DE CARGA'!R10</f>
        <v>0</v>
      </c>
      <c r="S10" s="205">
        <f>+'PLANILLA DE CARGA'!S10</f>
        <v>0</v>
      </c>
      <c r="T10" s="205">
        <f>+'PLANILLA DE CARGA'!T10</f>
        <v>0</v>
      </c>
      <c r="U10" s="205">
        <f>+'PLANILLA DE CARGA'!U10</f>
        <v>0</v>
      </c>
      <c r="V10" s="205">
        <f>+'PLANILLA DE CARGA'!V10</f>
        <v>0</v>
      </c>
      <c r="W10" s="205">
        <f>+'PLANILLA DE CARGA'!W10</f>
        <v>0</v>
      </c>
      <c r="X10" s="205">
        <f>+'PLANILLA DE CARGA'!X10</f>
        <v>0</v>
      </c>
      <c r="Y10" s="205">
        <f>+'PLANILLA DE CARGA'!Y10</f>
        <v>0</v>
      </c>
      <c r="Z10" s="205">
        <f>+'PLANILLA DE CARGA'!Z10</f>
        <v>0</v>
      </c>
      <c r="AA10" s="205">
        <f>+'PLANILLA DE CARGA'!AA10</f>
        <v>0</v>
      </c>
      <c r="AB10" s="205">
        <f>+'PLANILLA DE CARGA'!AB10</f>
        <v>0</v>
      </c>
      <c r="AC10" s="205">
        <f>+'PLANILLA DE CARGA'!AC10</f>
        <v>0</v>
      </c>
      <c r="AD10" s="205">
        <f>+'PLANILLA DE CARGA'!AD10</f>
        <v>0</v>
      </c>
      <c r="AE10" s="205">
        <f>+'PLANILLA DE CARGA'!AE10</f>
        <v>0</v>
      </c>
      <c r="AF10" s="205">
        <f>+'PLANILLA DE CARGA'!AF10</f>
        <v>0</v>
      </c>
      <c r="AG10" s="205">
        <f>+'PLANILLA DE CARGA'!AG10</f>
        <v>0</v>
      </c>
      <c r="AH10" s="205">
        <f>+'PLANILLA DE CARGA'!AH10</f>
        <v>0</v>
      </c>
      <c r="AI10" s="205">
        <f>+'PLANILLA DE CARGA'!AI10</f>
        <v>0</v>
      </c>
      <c r="AJ10" s="205">
        <f>+'PLANILLA DE CARGA'!AJ10</f>
        <v>0</v>
      </c>
      <c r="AK10" s="205">
        <f>+'PLANILLA DE CARGA'!AK10</f>
        <v>0</v>
      </c>
      <c r="AL10" s="205">
        <f>+'PLANILLA DE CARGA'!AL10</f>
        <v>0</v>
      </c>
      <c r="AM10" s="205">
        <f>+'PLANILLA DE CARGA'!AM10</f>
        <v>0</v>
      </c>
      <c r="AN10" s="205">
        <f>+'PLANILLA DE CARGA'!AN10</f>
        <v>0</v>
      </c>
      <c r="AO10" s="205">
        <f>+'PLANILLA DE CARGA'!AO10</f>
        <v>0</v>
      </c>
      <c r="AP10" s="205">
        <f>+'PLANILLA DE CARGA'!AP10</f>
        <v>0</v>
      </c>
      <c r="AQ10" s="205">
        <f>+'PLANILLA DE CARGA'!AQ10</f>
        <v>0</v>
      </c>
      <c r="AR10" s="205">
        <f>+'PLANILLA DE CARGA'!AR10</f>
        <v>0</v>
      </c>
      <c r="AS10" s="205">
        <f>+'PLANILLA DE CARGA'!AS10</f>
        <v>0</v>
      </c>
      <c r="AT10" s="205">
        <f>+'PLANILLA DE CARGA'!AT10</f>
        <v>0</v>
      </c>
      <c r="AU10" s="205">
        <f>+'PLANILLA DE CARGA'!AU10</f>
        <v>0</v>
      </c>
      <c r="AV10" s="205">
        <f>+'PLANILLA DE CARGA'!AV10</f>
        <v>0</v>
      </c>
      <c r="AW10" s="205">
        <f>+'PLANILLA DE CARGA'!AW10</f>
        <v>0</v>
      </c>
      <c r="AX10" s="205">
        <f>+'PLANILLA DE CARGA'!AX10</f>
        <v>0</v>
      </c>
      <c r="AY10" s="205">
        <f>+'PLANILLA DE CARGA'!AY10</f>
        <v>0</v>
      </c>
      <c r="AZ10" s="205">
        <f>+'PLANILLA DE CARGA'!AZ10</f>
        <v>0</v>
      </c>
      <c r="BA10" s="205">
        <f>+'PLANILLA DE CARGA'!BA10</f>
        <v>0</v>
      </c>
      <c r="BB10" s="78"/>
    </row>
    <row r="11" spans="1:54" ht="15.75" x14ac:dyDescent="0.25">
      <c r="A11" s="7" t="s">
        <v>85</v>
      </c>
      <c r="B11" s="196"/>
      <c r="C11" s="203" t="str">
        <f>+'PLANILLA DE CARGA'!C11</f>
        <v>Activa - 19 a 30 años</v>
      </c>
      <c r="D11" s="203">
        <f>+'PLANILLA DE CARGA'!D11</f>
        <v>0</v>
      </c>
      <c r="E11" s="203">
        <f>+'PLANILLA DE CARGA'!E11</f>
        <v>0</v>
      </c>
      <c r="F11" s="203">
        <f>+'PLANILLA DE CARGA'!F11</f>
        <v>0</v>
      </c>
      <c r="G11" s="203">
        <f>+'PLANILLA DE CARGA'!G11</f>
        <v>0</v>
      </c>
      <c r="H11" s="203">
        <f>+'PLANILLA DE CARGA'!H11</f>
        <v>0</v>
      </c>
      <c r="I11" s="203">
        <f>+'PLANILLA DE CARGA'!I11</f>
        <v>0</v>
      </c>
      <c r="J11" s="203">
        <f>+'PLANILLA DE CARGA'!J11</f>
        <v>0</v>
      </c>
      <c r="K11" s="203">
        <f>+'PLANILLA DE CARGA'!K11</f>
        <v>0</v>
      </c>
      <c r="L11" s="203">
        <f>+'PLANILLA DE CARGA'!L11</f>
        <v>0</v>
      </c>
      <c r="M11" s="203">
        <f>+'PLANILLA DE CARGA'!M11</f>
        <v>0</v>
      </c>
      <c r="N11" s="203">
        <f>+'PLANILLA DE CARGA'!N11</f>
        <v>0</v>
      </c>
      <c r="O11" s="203">
        <f>+'PLANILLA DE CARGA'!O11</f>
        <v>0</v>
      </c>
      <c r="P11" s="203">
        <f>+'PLANILLA DE CARGA'!P11</f>
        <v>0</v>
      </c>
      <c r="Q11" s="203">
        <f>+'PLANILLA DE CARGA'!Q11</f>
        <v>0</v>
      </c>
      <c r="R11" s="203">
        <f>+'PLANILLA DE CARGA'!R11</f>
        <v>0</v>
      </c>
      <c r="S11" s="203">
        <f>+'PLANILLA DE CARGA'!S11</f>
        <v>0</v>
      </c>
      <c r="T11" s="203">
        <f>+'PLANILLA DE CARGA'!T11</f>
        <v>0</v>
      </c>
      <c r="U11" s="203">
        <f>+'PLANILLA DE CARGA'!U11</f>
        <v>0</v>
      </c>
      <c r="V11" s="203">
        <f>+'PLANILLA DE CARGA'!V11</f>
        <v>0</v>
      </c>
      <c r="W11" s="203">
        <f>+'PLANILLA DE CARGA'!W11</f>
        <v>0</v>
      </c>
      <c r="X11" s="203">
        <f>+'PLANILLA DE CARGA'!X11</f>
        <v>0</v>
      </c>
      <c r="Y11" s="203">
        <f>+'PLANILLA DE CARGA'!Y11</f>
        <v>0</v>
      </c>
      <c r="Z11" s="203">
        <f>+'PLANILLA DE CARGA'!Z11</f>
        <v>0</v>
      </c>
      <c r="AA11" s="203">
        <f>+'PLANILLA DE CARGA'!AA11</f>
        <v>0</v>
      </c>
      <c r="AB11" s="203">
        <f>+'PLANILLA DE CARGA'!AB11</f>
        <v>0</v>
      </c>
      <c r="AC11" s="203">
        <f>+'PLANILLA DE CARGA'!AC11</f>
        <v>0</v>
      </c>
      <c r="AD11" s="203">
        <f>+'PLANILLA DE CARGA'!AD11</f>
        <v>0</v>
      </c>
      <c r="AE11" s="203">
        <f>+'PLANILLA DE CARGA'!AE11</f>
        <v>0</v>
      </c>
      <c r="AF11" s="203">
        <f>+'PLANILLA DE CARGA'!AF11</f>
        <v>0</v>
      </c>
      <c r="AG11" s="203">
        <f>+'PLANILLA DE CARGA'!AG11</f>
        <v>0</v>
      </c>
      <c r="AH11" s="203">
        <f>+'PLANILLA DE CARGA'!AH11</f>
        <v>0</v>
      </c>
      <c r="AI11" s="203">
        <f>+'PLANILLA DE CARGA'!AI11</f>
        <v>0</v>
      </c>
      <c r="AJ11" s="203">
        <f>+'PLANILLA DE CARGA'!AJ11</f>
        <v>0</v>
      </c>
      <c r="AK11" s="203">
        <f>+'PLANILLA DE CARGA'!AK11</f>
        <v>0</v>
      </c>
      <c r="AL11" s="203">
        <f>+'PLANILLA DE CARGA'!AL11</f>
        <v>0</v>
      </c>
      <c r="AM11" s="203">
        <f>+'PLANILLA DE CARGA'!AM11</f>
        <v>0</v>
      </c>
      <c r="AN11" s="203">
        <f>+'PLANILLA DE CARGA'!AN11</f>
        <v>0</v>
      </c>
      <c r="AO11" s="203">
        <f>+'PLANILLA DE CARGA'!AO11</f>
        <v>0</v>
      </c>
      <c r="AP11" s="203">
        <f>+'PLANILLA DE CARGA'!AP11</f>
        <v>0</v>
      </c>
      <c r="AQ11" s="203">
        <f>+'PLANILLA DE CARGA'!AQ11</f>
        <v>0</v>
      </c>
      <c r="AR11" s="203">
        <f>+'PLANILLA DE CARGA'!AR11</f>
        <v>0</v>
      </c>
      <c r="AS11" s="203">
        <f>+'PLANILLA DE CARGA'!AS11</f>
        <v>0</v>
      </c>
      <c r="AT11" s="203">
        <f>+'PLANILLA DE CARGA'!AT11</f>
        <v>0</v>
      </c>
      <c r="AU11" s="203">
        <f>+'PLANILLA DE CARGA'!AU11</f>
        <v>0</v>
      </c>
      <c r="AV11" s="203">
        <f>+'PLANILLA DE CARGA'!AV11</f>
        <v>0</v>
      </c>
      <c r="AW11" s="203">
        <f>+'PLANILLA DE CARGA'!AW11</f>
        <v>0</v>
      </c>
      <c r="AX11" s="203">
        <f>+'PLANILLA DE CARGA'!AX11</f>
        <v>0</v>
      </c>
      <c r="AY11" s="203">
        <f>+'PLANILLA DE CARGA'!AY11</f>
        <v>0</v>
      </c>
      <c r="AZ11" s="203">
        <f>+'PLANILLA DE CARGA'!AZ11</f>
        <v>0</v>
      </c>
      <c r="BA11" s="203">
        <f>+'PLANILLA DE CARGA'!BA11</f>
        <v>0</v>
      </c>
      <c r="BB11" s="78"/>
    </row>
    <row r="12" spans="1:54" ht="15.75" x14ac:dyDescent="0.25">
      <c r="A12" s="7" t="s">
        <v>87</v>
      </c>
      <c r="B12" s="197"/>
      <c r="C12" s="64">
        <f>+'PLANILLA DE CARGA'!C12</f>
        <v>0</v>
      </c>
      <c r="D12" s="64">
        <f>+'PLANILLA DE CARGA'!D12</f>
        <v>0</v>
      </c>
      <c r="E12" s="64">
        <f>+'PLANILLA DE CARGA'!E12</f>
        <v>0</v>
      </c>
      <c r="F12" s="64">
        <f>+'PLANILLA DE CARGA'!F12</f>
        <v>0</v>
      </c>
      <c r="G12" s="64">
        <f>+'PLANILLA DE CARGA'!G12</f>
        <v>0</v>
      </c>
      <c r="H12" s="64">
        <f>+'PLANILLA DE CARGA'!H12</f>
        <v>0</v>
      </c>
      <c r="I12" s="64">
        <f>+'PLANILLA DE CARGA'!I12</f>
        <v>0</v>
      </c>
      <c r="J12" s="64">
        <f>+'PLANILLA DE CARGA'!J12</f>
        <v>0</v>
      </c>
      <c r="K12" s="64">
        <f>+'PLANILLA DE CARGA'!K12</f>
        <v>0</v>
      </c>
      <c r="L12" s="64">
        <f>+'PLANILLA DE CARGA'!L12</f>
        <v>0</v>
      </c>
      <c r="M12" s="64">
        <f>+'PLANILLA DE CARGA'!M12</f>
        <v>0</v>
      </c>
      <c r="N12" s="64">
        <f>+'PLANILLA DE CARGA'!N12</f>
        <v>0</v>
      </c>
      <c r="O12" s="64">
        <f>+'PLANILLA DE CARGA'!O12</f>
        <v>0</v>
      </c>
      <c r="P12" s="64">
        <f>+'PLANILLA DE CARGA'!P12</f>
        <v>0</v>
      </c>
      <c r="Q12" s="64">
        <f>+'PLANILLA DE CARGA'!Q12</f>
        <v>0</v>
      </c>
      <c r="R12" s="64">
        <f>+'PLANILLA DE CARGA'!R12</f>
        <v>0</v>
      </c>
      <c r="S12" s="64">
        <f>+'PLANILLA DE CARGA'!S12</f>
        <v>0</v>
      </c>
      <c r="T12" s="64">
        <f>+'PLANILLA DE CARGA'!T12</f>
        <v>0</v>
      </c>
      <c r="U12" s="64">
        <f>+'PLANILLA DE CARGA'!U12</f>
        <v>0</v>
      </c>
      <c r="V12" s="64">
        <f>+'PLANILLA DE CARGA'!V12</f>
        <v>0</v>
      </c>
      <c r="W12" s="64">
        <f>+'PLANILLA DE CARGA'!W12</f>
        <v>0</v>
      </c>
      <c r="X12" s="64">
        <f>+'PLANILLA DE CARGA'!X12</f>
        <v>0</v>
      </c>
      <c r="Y12" s="64">
        <f>+'PLANILLA DE CARGA'!Y12</f>
        <v>0</v>
      </c>
      <c r="Z12" s="64">
        <f>+'PLANILLA DE CARGA'!Z12</f>
        <v>0</v>
      </c>
      <c r="AA12" s="64">
        <f>+'PLANILLA DE CARGA'!AA12</f>
        <v>0</v>
      </c>
      <c r="AB12" s="64">
        <f>+'PLANILLA DE CARGA'!AB12</f>
        <v>0</v>
      </c>
      <c r="AC12" s="64">
        <f>+'PLANILLA DE CARGA'!AC12</f>
        <v>0</v>
      </c>
      <c r="AD12" s="64">
        <f>+'PLANILLA DE CARGA'!AD12</f>
        <v>0</v>
      </c>
      <c r="AE12" s="64">
        <f>+'PLANILLA DE CARGA'!AE12</f>
        <v>0</v>
      </c>
      <c r="AF12" s="64">
        <f>+'PLANILLA DE CARGA'!AF12</f>
        <v>0</v>
      </c>
      <c r="AG12" s="64">
        <f>+'PLANILLA DE CARGA'!AG12</f>
        <v>0</v>
      </c>
      <c r="AH12" s="64">
        <f>+'PLANILLA DE CARGA'!AH12</f>
        <v>0</v>
      </c>
      <c r="AI12" s="64">
        <f>+'PLANILLA DE CARGA'!AI12</f>
        <v>0</v>
      </c>
      <c r="AJ12" s="64">
        <f>+'PLANILLA DE CARGA'!AJ12</f>
        <v>0</v>
      </c>
      <c r="AK12" s="64">
        <f>+'PLANILLA DE CARGA'!AK12</f>
        <v>0</v>
      </c>
      <c r="AL12" s="64">
        <f>+'PLANILLA DE CARGA'!AL12</f>
        <v>0</v>
      </c>
      <c r="AM12" s="64">
        <f>+'PLANILLA DE CARGA'!AM12</f>
        <v>0</v>
      </c>
      <c r="AN12" s="64">
        <f>+'PLANILLA DE CARGA'!AN12</f>
        <v>0</v>
      </c>
      <c r="AO12" s="64">
        <f>+'PLANILLA DE CARGA'!AO12</f>
        <v>0</v>
      </c>
      <c r="AP12" s="64">
        <f>+'PLANILLA DE CARGA'!AP12</f>
        <v>0</v>
      </c>
      <c r="AQ12" s="64">
        <f>+'PLANILLA DE CARGA'!AQ12</f>
        <v>0</v>
      </c>
      <c r="AR12" s="64">
        <f>+'PLANILLA DE CARGA'!AR12</f>
        <v>0</v>
      </c>
      <c r="AS12" s="64">
        <f>+'PLANILLA DE CARGA'!AS12</f>
        <v>0</v>
      </c>
      <c r="AT12" s="64">
        <f>+'PLANILLA DE CARGA'!AT12</f>
        <v>0</v>
      </c>
      <c r="AU12" s="64">
        <f>+'PLANILLA DE CARGA'!AU12</f>
        <v>0</v>
      </c>
      <c r="AV12" s="64">
        <f>+'PLANILLA DE CARGA'!AV12</f>
        <v>0</v>
      </c>
      <c r="AW12" s="64">
        <f>+'PLANILLA DE CARGA'!AW12</f>
        <v>0</v>
      </c>
      <c r="AX12" s="64">
        <f>+'PLANILLA DE CARGA'!AX12</f>
        <v>0</v>
      </c>
      <c r="AY12" s="64">
        <f>+'PLANILLA DE CARGA'!AY12</f>
        <v>0</v>
      </c>
      <c r="AZ12" s="64">
        <f>+'PLANILLA DE CARGA'!AZ12</f>
        <v>0</v>
      </c>
      <c r="BA12" s="64">
        <f>+'PLANILLA DE CARGA'!BA12</f>
        <v>0</v>
      </c>
      <c r="BB12" s="78"/>
    </row>
    <row r="13" spans="1:54" ht="17.25" x14ac:dyDescent="0.25">
      <c r="A13" s="55" t="s">
        <v>17</v>
      </c>
      <c r="B13" s="194" t="s">
        <v>59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78"/>
    </row>
    <row r="14" spans="1:54" ht="15.75" x14ac:dyDescent="0.25">
      <c r="A14" s="7" t="s">
        <v>18</v>
      </c>
      <c r="B14" s="194" t="s">
        <v>15</v>
      </c>
      <c r="C14" s="79">
        <f>+'PLANILLA DE CARGA'!C14</f>
        <v>166.3</v>
      </c>
      <c r="D14" s="79">
        <f>+'PLANILLA DE CARGA'!D14</f>
        <v>0</v>
      </c>
      <c r="E14" s="79">
        <f>+'PLANILLA DE CARGA'!E14</f>
        <v>0</v>
      </c>
      <c r="F14" s="79">
        <f>+'PLANILLA DE CARGA'!F14</f>
        <v>0</v>
      </c>
      <c r="G14" s="79">
        <f>+'PLANILLA DE CARGA'!G14</f>
        <v>0</v>
      </c>
      <c r="H14" s="79">
        <f>+'PLANILLA DE CARGA'!H14</f>
        <v>0</v>
      </c>
      <c r="I14" s="79">
        <f>+'PLANILLA DE CARGA'!I14</f>
        <v>0</v>
      </c>
      <c r="J14" s="79">
        <f>+'PLANILLA DE CARGA'!J14</f>
        <v>0</v>
      </c>
      <c r="K14" s="79">
        <f>+'PLANILLA DE CARGA'!K14</f>
        <v>0</v>
      </c>
      <c r="L14" s="79">
        <f>+'PLANILLA DE CARGA'!L14</f>
        <v>0</v>
      </c>
      <c r="M14" s="79">
        <f>+'PLANILLA DE CARGA'!M14</f>
        <v>0</v>
      </c>
      <c r="N14" s="79">
        <f>+'PLANILLA DE CARGA'!N14</f>
        <v>0</v>
      </c>
      <c r="O14" s="79">
        <f>+'PLANILLA DE CARGA'!O14</f>
        <v>0</v>
      </c>
      <c r="P14" s="79">
        <f>+'PLANILLA DE CARGA'!P14</f>
        <v>0</v>
      </c>
      <c r="Q14" s="79">
        <f>+'PLANILLA DE CARGA'!Q14</f>
        <v>0</v>
      </c>
      <c r="R14" s="79">
        <f>+'PLANILLA DE CARGA'!R14</f>
        <v>0</v>
      </c>
      <c r="S14" s="79">
        <f>+'PLANILLA DE CARGA'!S14</f>
        <v>0</v>
      </c>
      <c r="T14" s="79">
        <f>+'PLANILLA DE CARGA'!T14</f>
        <v>0</v>
      </c>
      <c r="U14" s="79">
        <f>+'PLANILLA DE CARGA'!U14</f>
        <v>0</v>
      </c>
      <c r="V14" s="79">
        <f>+'PLANILLA DE CARGA'!V14</f>
        <v>0</v>
      </c>
      <c r="W14" s="79">
        <f>+'PLANILLA DE CARGA'!W14</f>
        <v>0</v>
      </c>
      <c r="X14" s="79">
        <f>+'PLANILLA DE CARGA'!X14</f>
        <v>0</v>
      </c>
      <c r="Y14" s="79">
        <f>+'PLANILLA DE CARGA'!Y14</f>
        <v>0</v>
      </c>
      <c r="Z14" s="79">
        <f>+'PLANILLA DE CARGA'!Z14</f>
        <v>0</v>
      </c>
      <c r="AA14" s="79">
        <f>+'PLANILLA DE CARGA'!AA14</f>
        <v>0</v>
      </c>
      <c r="AB14" s="79">
        <f>+'PLANILLA DE CARGA'!AB14</f>
        <v>0</v>
      </c>
      <c r="AC14" s="79">
        <f>+'PLANILLA DE CARGA'!AC14</f>
        <v>0</v>
      </c>
      <c r="AD14" s="79">
        <f>+'PLANILLA DE CARGA'!AD14</f>
        <v>0</v>
      </c>
      <c r="AE14" s="79">
        <f>+'PLANILLA DE CARGA'!AE14</f>
        <v>0</v>
      </c>
      <c r="AF14" s="79">
        <f>+'PLANILLA DE CARGA'!AF14</f>
        <v>0</v>
      </c>
      <c r="AG14" s="79">
        <f>+'PLANILLA DE CARGA'!AG14</f>
        <v>0</v>
      </c>
      <c r="AH14" s="79">
        <f>+'PLANILLA DE CARGA'!AH14</f>
        <v>0</v>
      </c>
      <c r="AI14" s="79">
        <f>+'PLANILLA DE CARGA'!AI14</f>
        <v>0</v>
      </c>
      <c r="AJ14" s="79">
        <f>+'PLANILLA DE CARGA'!AJ14</f>
        <v>0</v>
      </c>
      <c r="AK14" s="79">
        <f>+'PLANILLA DE CARGA'!AK14</f>
        <v>0</v>
      </c>
      <c r="AL14" s="79">
        <f>+'PLANILLA DE CARGA'!AL14</f>
        <v>0</v>
      </c>
      <c r="AM14" s="79">
        <f>+'PLANILLA DE CARGA'!AM14</f>
        <v>0</v>
      </c>
      <c r="AN14" s="79">
        <f>+'PLANILLA DE CARGA'!AN14</f>
        <v>0</v>
      </c>
      <c r="AO14" s="79">
        <f>+'PLANILLA DE CARGA'!AO14</f>
        <v>0</v>
      </c>
      <c r="AP14" s="79">
        <f>+'PLANILLA DE CARGA'!AP14</f>
        <v>0</v>
      </c>
      <c r="AQ14" s="79">
        <f>+'PLANILLA DE CARGA'!AQ14</f>
        <v>0</v>
      </c>
      <c r="AR14" s="79">
        <f>+'PLANILLA DE CARGA'!AR14</f>
        <v>0</v>
      </c>
      <c r="AS14" s="79">
        <f>+'PLANILLA DE CARGA'!AS14</f>
        <v>0</v>
      </c>
      <c r="AT14" s="79">
        <f>+'PLANILLA DE CARGA'!AT14</f>
        <v>0</v>
      </c>
      <c r="AU14" s="79">
        <f>+'PLANILLA DE CARGA'!AU14</f>
        <v>0</v>
      </c>
      <c r="AV14" s="79">
        <f>+'PLANILLA DE CARGA'!AV14</f>
        <v>0</v>
      </c>
      <c r="AW14" s="79">
        <f>+'PLANILLA DE CARGA'!AW14</f>
        <v>0</v>
      </c>
      <c r="AX14" s="79">
        <f>+'PLANILLA DE CARGA'!AX14</f>
        <v>0</v>
      </c>
      <c r="AY14" s="79">
        <f>+'PLANILLA DE CARGA'!AY14</f>
        <v>0</v>
      </c>
      <c r="AZ14" s="79">
        <f>+'PLANILLA DE CARGA'!AZ14</f>
        <v>0</v>
      </c>
      <c r="BA14" s="79">
        <f>+'PLANILLA DE CARGA'!BA14</f>
        <v>0</v>
      </c>
      <c r="BB14" s="78"/>
    </row>
    <row r="15" spans="1:54" ht="15.75" x14ac:dyDescent="0.25">
      <c r="A15" s="7" t="s">
        <v>19</v>
      </c>
      <c r="B15" s="198"/>
      <c r="C15" s="79">
        <f>+'PLANILLA DE CARGA'!C15</f>
        <v>58</v>
      </c>
      <c r="D15" s="79">
        <f>+'PLANILLA DE CARGA'!D15</f>
        <v>0</v>
      </c>
      <c r="E15" s="79">
        <f>+'PLANILLA DE CARGA'!E15</f>
        <v>0</v>
      </c>
      <c r="F15" s="79">
        <f>+'PLANILLA DE CARGA'!F15</f>
        <v>0</v>
      </c>
      <c r="G15" s="79">
        <f>+'PLANILLA DE CARGA'!G15</f>
        <v>0</v>
      </c>
      <c r="H15" s="79">
        <f>+'PLANILLA DE CARGA'!H15</f>
        <v>0</v>
      </c>
      <c r="I15" s="79">
        <f>+'PLANILLA DE CARGA'!I15</f>
        <v>0</v>
      </c>
      <c r="J15" s="79">
        <f>+'PLANILLA DE CARGA'!J15</f>
        <v>0</v>
      </c>
      <c r="K15" s="79">
        <f>+'PLANILLA DE CARGA'!K15</f>
        <v>0</v>
      </c>
      <c r="L15" s="79">
        <f>+'PLANILLA DE CARGA'!L15</f>
        <v>0</v>
      </c>
      <c r="M15" s="79">
        <f>+'PLANILLA DE CARGA'!M15</f>
        <v>0</v>
      </c>
      <c r="N15" s="79">
        <f>+'PLANILLA DE CARGA'!N15</f>
        <v>0</v>
      </c>
      <c r="O15" s="79">
        <f>+'PLANILLA DE CARGA'!O15</f>
        <v>0</v>
      </c>
      <c r="P15" s="79">
        <f>+'PLANILLA DE CARGA'!P15</f>
        <v>0</v>
      </c>
      <c r="Q15" s="79">
        <f>+'PLANILLA DE CARGA'!Q15</f>
        <v>0</v>
      </c>
      <c r="R15" s="79">
        <f>+'PLANILLA DE CARGA'!R15</f>
        <v>0</v>
      </c>
      <c r="S15" s="79">
        <f>+'PLANILLA DE CARGA'!S15</f>
        <v>0</v>
      </c>
      <c r="T15" s="79">
        <f>+'PLANILLA DE CARGA'!T15</f>
        <v>0</v>
      </c>
      <c r="U15" s="79">
        <f>+'PLANILLA DE CARGA'!U15</f>
        <v>0</v>
      </c>
      <c r="V15" s="79">
        <f>+'PLANILLA DE CARGA'!V15</f>
        <v>0</v>
      </c>
      <c r="W15" s="79">
        <f>+'PLANILLA DE CARGA'!W15</f>
        <v>0</v>
      </c>
      <c r="X15" s="79">
        <f>+'PLANILLA DE CARGA'!X15</f>
        <v>0</v>
      </c>
      <c r="Y15" s="79">
        <f>+'PLANILLA DE CARGA'!Y15</f>
        <v>0</v>
      </c>
      <c r="Z15" s="79">
        <f>+'PLANILLA DE CARGA'!Z15</f>
        <v>0</v>
      </c>
      <c r="AA15" s="79">
        <f>+'PLANILLA DE CARGA'!AA15</f>
        <v>0</v>
      </c>
      <c r="AB15" s="79">
        <f>+'PLANILLA DE CARGA'!AB15</f>
        <v>0</v>
      </c>
      <c r="AC15" s="79">
        <f>+'PLANILLA DE CARGA'!AC15</f>
        <v>0</v>
      </c>
      <c r="AD15" s="79">
        <f>+'PLANILLA DE CARGA'!AD15</f>
        <v>0</v>
      </c>
      <c r="AE15" s="79">
        <f>+'PLANILLA DE CARGA'!AE15</f>
        <v>0</v>
      </c>
      <c r="AF15" s="79">
        <f>+'PLANILLA DE CARGA'!AF15</f>
        <v>0</v>
      </c>
      <c r="AG15" s="79">
        <f>+'PLANILLA DE CARGA'!AG15</f>
        <v>0</v>
      </c>
      <c r="AH15" s="79">
        <f>+'PLANILLA DE CARGA'!AH15</f>
        <v>0</v>
      </c>
      <c r="AI15" s="79">
        <f>+'PLANILLA DE CARGA'!AI15</f>
        <v>0</v>
      </c>
      <c r="AJ15" s="79">
        <f>+'PLANILLA DE CARGA'!AJ15</f>
        <v>0</v>
      </c>
      <c r="AK15" s="79">
        <f>+'PLANILLA DE CARGA'!AK15</f>
        <v>0</v>
      </c>
      <c r="AL15" s="79">
        <f>+'PLANILLA DE CARGA'!AL15</f>
        <v>0</v>
      </c>
      <c r="AM15" s="79">
        <f>+'PLANILLA DE CARGA'!AM15</f>
        <v>0</v>
      </c>
      <c r="AN15" s="79">
        <f>+'PLANILLA DE CARGA'!AN15</f>
        <v>0</v>
      </c>
      <c r="AO15" s="79">
        <f>+'PLANILLA DE CARGA'!AO15</f>
        <v>0</v>
      </c>
      <c r="AP15" s="79">
        <f>+'PLANILLA DE CARGA'!AP15</f>
        <v>0</v>
      </c>
      <c r="AQ15" s="79">
        <f>+'PLANILLA DE CARGA'!AQ15</f>
        <v>0</v>
      </c>
      <c r="AR15" s="79">
        <f>+'PLANILLA DE CARGA'!AR15</f>
        <v>0</v>
      </c>
      <c r="AS15" s="79">
        <f>+'PLANILLA DE CARGA'!AS15</f>
        <v>0</v>
      </c>
      <c r="AT15" s="79">
        <f>+'PLANILLA DE CARGA'!AT15</f>
        <v>0</v>
      </c>
      <c r="AU15" s="79">
        <f>+'PLANILLA DE CARGA'!AU15</f>
        <v>0</v>
      </c>
      <c r="AV15" s="79">
        <f>+'PLANILLA DE CARGA'!AV15</f>
        <v>0</v>
      </c>
      <c r="AW15" s="79">
        <f>+'PLANILLA DE CARGA'!AW15</f>
        <v>0</v>
      </c>
      <c r="AX15" s="79">
        <f>+'PLANILLA DE CARGA'!AX15</f>
        <v>0</v>
      </c>
      <c r="AY15" s="79">
        <f>+'PLANILLA DE CARGA'!AY15</f>
        <v>0</v>
      </c>
      <c r="AZ15" s="79">
        <f>+'PLANILLA DE CARGA'!AZ15</f>
        <v>0</v>
      </c>
      <c r="BA15" s="79">
        <f>+'PLANILLA DE CARGA'!BA15</f>
        <v>0</v>
      </c>
      <c r="BB15" s="78"/>
    </row>
    <row r="16" spans="1:54" ht="15.75" x14ac:dyDescent="0.25">
      <c r="A16" s="7" t="s">
        <v>20</v>
      </c>
      <c r="B16" s="199"/>
      <c r="C16" s="79">
        <f>+'PLANILLA DE CARGA'!C16</f>
        <v>9</v>
      </c>
      <c r="D16" s="79">
        <f>+'PLANILLA DE CARGA'!D16</f>
        <v>0</v>
      </c>
      <c r="E16" s="79">
        <f>+'PLANILLA DE CARGA'!E16</f>
        <v>0</v>
      </c>
      <c r="F16" s="79">
        <f>+'PLANILLA DE CARGA'!F16</f>
        <v>0</v>
      </c>
      <c r="G16" s="79">
        <f>+'PLANILLA DE CARGA'!G16</f>
        <v>0</v>
      </c>
      <c r="H16" s="79">
        <f>+'PLANILLA DE CARGA'!H16</f>
        <v>0</v>
      </c>
      <c r="I16" s="79">
        <f>+'PLANILLA DE CARGA'!I16</f>
        <v>0</v>
      </c>
      <c r="J16" s="79">
        <f>+'PLANILLA DE CARGA'!J16</f>
        <v>0</v>
      </c>
      <c r="K16" s="79">
        <f>+'PLANILLA DE CARGA'!K16</f>
        <v>0</v>
      </c>
      <c r="L16" s="79">
        <f>+'PLANILLA DE CARGA'!L16</f>
        <v>0</v>
      </c>
      <c r="M16" s="79">
        <f>+'PLANILLA DE CARGA'!M16</f>
        <v>0</v>
      </c>
      <c r="N16" s="79">
        <f>+'PLANILLA DE CARGA'!N16</f>
        <v>0</v>
      </c>
      <c r="O16" s="79">
        <f>+'PLANILLA DE CARGA'!O16</f>
        <v>0</v>
      </c>
      <c r="P16" s="79">
        <f>+'PLANILLA DE CARGA'!P16</f>
        <v>0</v>
      </c>
      <c r="Q16" s="79">
        <f>+'PLANILLA DE CARGA'!Q16</f>
        <v>0</v>
      </c>
      <c r="R16" s="79">
        <f>+'PLANILLA DE CARGA'!R16</f>
        <v>0</v>
      </c>
      <c r="S16" s="79">
        <f>+'PLANILLA DE CARGA'!S16</f>
        <v>0</v>
      </c>
      <c r="T16" s="79">
        <f>+'PLANILLA DE CARGA'!T16</f>
        <v>0</v>
      </c>
      <c r="U16" s="79">
        <f>+'PLANILLA DE CARGA'!U16</f>
        <v>0</v>
      </c>
      <c r="V16" s="79">
        <f>+'PLANILLA DE CARGA'!V16</f>
        <v>0</v>
      </c>
      <c r="W16" s="79">
        <f>+'PLANILLA DE CARGA'!W16</f>
        <v>0</v>
      </c>
      <c r="X16" s="79">
        <f>+'PLANILLA DE CARGA'!X16</f>
        <v>0</v>
      </c>
      <c r="Y16" s="79">
        <f>+'PLANILLA DE CARGA'!Y16</f>
        <v>0</v>
      </c>
      <c r="Z16" s="79">
        <f>+'PLANILLA DE CARGA'!Z16</f>
        <v>0</v>
      </c>
      <c r="AA16" s="79">
        <f>+'PLANILLA DE CARGA'!AA16</f>
        <v>0</v>
      </c>
      <c r="AB16" s="79">
        <f>+'PLANILLA DE CARGA'!AB16</f>
        <v>0</v>
      </c>
      <c r="AC16" s="79">
        <f>+'PLANILLA DE CARGA'!AC16</f>
        <v>0</v>
      </c>
      <c r="AD16" s="79">
        <f>+'PLANILLA DE CARGA'!AD16</f>
        <v>0</v>
      </c>
      <c r="AE16" s="79">
        <f>+'PLANILLA DE CARGA'!AE16</f>
        <v>0</v>
      </c>
      <c r="AF16" s="79">
        <f>+'PLANILLA DE CARGA'!AF16</f>
        <v>0</v>
      </c>
      <c r="AG16" s="79">
        <f>+'PLANILLA DE CARGA'!AG16</f>
        <v>0</v>
      </c>
      <c r="AH16" s="79">
        <f>+'PLANILLA DE CARGA'!AH16</f>
        <v>0</v>
      </c>
      <c r="AI16" s="79">
        <f>+'PLANILLA DE CARGA'!AI16</f>
        <v>0</v>
      </c>
      <c r="AJ16" s="79">
        <f>+'PLANILLA DE CARGA'!AJ16</f>
        <v>0</v>
      </c>
      <c r="AK16" s="79">
        <f>+'PLANILLA DE CARGA'!AK16</f>
        <v>0</v>
      </c>
      <c r="AL16" s="79">
        <f>+'PLANILLA DE CARGA'!AL16</f>
        <v>0</v>
      </c>
      <c r="AM16" s="79">
        <f>+'PLANILLA DE CARGA'!AM16</f>
        <v>0</v>
      </c>
      <c r="AN16" s="79">
        <f>+'PLANILLA DE CARGA'!AN16</f>
        <v>0</v>
      </c>
      <c r="AO16" s="79">
        <f>+'PLANILLA DE CARGA'!AO16</f>
        <v>0</v>
      </c>
      <c r="AP16" s="79">
        <f>+'PLANILLA DE CARGA'!AP16</f>
        <v>0</v>
      </c>
      <c r="AQ16" s="79">
        <f>+'PLANILLA DE CARGA'!AQ16</f>
        <v>0</v>
      </c>
      <c r="AR16" s="79">
        <f>+'PLANILLA DE CARGA'!AR16</f>
        <v>0</v>
      </c>
      <c r="AS16" s="79">
        <f>+'PLANILLA DE CARGA'!AS16</f>
        <v>0</v>
      </c>
      <c r="AT16" s="79">
        <f>+'PLANILLA DE CARGA'!AT16</f>
        <v>0</v>
      </c>
      <c r="AU16" s="79">
        <f>+'PLANILLA DE CARGA'!AU16</f>
        <v>0</v>
      </c>
      <c r="AV16" s="79">
        <f>+'PLANILLA DE CARGA'!AV16</f>
        <v>0</v>
      </c>
      <c r="AW16" s="79">
        <f>+'PLANILLA DE CARGA'!AW16</f>
        <v>0</v>
      </c>
      <c r="AX16" s="79">
        <f>+'PLANILLA DE CARGA'!AX16</f>
        <v>0</v>
      </c>
      <c r="AY16" s="79">
        <f>+'PLANILLA DE CARGA'!AY16</f>
        <v>0</v>
      </c>
      <c r="AZ16" s="79">
        <f>+'PLANILLA DE CARGA'!AZ16</f>
        <v>0</v>
      </c>
      <c r="BA16" s="79">
        <f>+'PLANILLA DE CARGA'!BA16</f>
        <v>0</v>
      </c>
      <c r="BB16" s="78"/>
    </row>
    <row r="17" spans="1:54" ht="15.75" x14ac:dyDescent="0.25">
      <c r="A17" s="7" t="s">
        <v>21</v>
      </c>
      <c r="B17" s="198"/>
      <c r="C17" s="79">
        <f>+'PLANILLA DE CARGA'!C17</f>
        <v>7</v>
      </c>
      <c r="D17" s="79">
        <f>+'PLANILLA DE CARGA'!D17</f>
        <v>0</v>
      </c>
      <c r="E17" s="79">
        <f>+'PLANILLA DE CARGA'!E17</f>
        <v>0</v>
      </c>
      <c r="F17" s="79">
        <f>+'PLANILLA DE CARGA'!F17</f>
        <v>0</v>
      </c>
      <c r="G17" s="79">
        <f>+'PLANILLA DE CARGA'!G17</f>
        <v>0</v>
      </c>
      <c r="H17" s="79">
        <f>+'PLANILLA DE CARGA'!H17</f>
        <v>0</v>
      </c>
      <c r="I17" s="79">
        <f>+'PLANILLA DE CARGA'!I17</f>
        <v>0</v>
      </c>
      <c r="J17" s="79">
        <f>+'PLANILLA DE CARGA'!J17</f>
        <v>0</v>
      </c>
      <c r="K17" s="79">
        <f>+'PLANILLA DE CARGA'!K17</f>
        <v>0</v>
      </c>
      <c r="L17" s="79">
        <f>+'PLANILLA DE CARGA'!L17</f>
        <v>0</v>
      </c>
      <c r="M17" s="79">
        <f>+'PLANILLA DE CARGA'!M17</f>
        <v>0</v>
      </c>
      <c r="N17" s="79">
        <f>+'PLANILLA DE CARGA'!N17</f>
        <v>0</v>
      </c>
      <c r="O17" s="79">
        <f>+'PLANILLA DE CARGA'!O17</f>
        <v>0</v>
      </c>
      <c r="P17" s="79">
        <f>+'PLANILLA DE CARGA'!P17</f>
        <v>0</v>
      </c>
      <c r="Q17" s="79">
        <f>+'PLANILLA DE CARGA'!Q17</f>
        <v>0</v>
      </c>
      <c r="R17" s="79">
        <f>+'PLANILLA DE CARGA'!R17</f>
        <v>0</v>
      </c>
      <c r="S17" s="79">
        <f>+'PLANILLA DE CARGA'!S17</f>
        <v>0</v>
      </c>
      <c r="T17" s="79">
        <f>+'PLANILLA DE CARGA'!T17</f>
        <v>0</v>
      </c>
      <c r="U17" s="79">
        <f>+'PLANILLA DE CARGA'!U17</f>
        <v>0</v>
      </c>
      <c r="V17" s="79">
        <f>+'PLANILLA DE CARGA'!V17</f>
        <v>0</v>
      </c>
      <c r="W17" s="79">
        <f>+'PLANILLA DE CARGA'!W17</f>
        <v>0</v>
      </c>
      <c r="X17" s="79">
        <f>+'PLANILLA DE CARGA'!X17</f>
        <v>0</v>
      </c>
      <c r="Y17" s="79">
        <f>+'PLANILLA DE CARGA'!Y17</f>
        <v>0</v>
      </c>
      <c r="Z17" s="79">
        <f>+'PLANILLA DE CARGA'!Z17</f>
        <v>0</v>
      </c>
      <c r="AA17" s="79">
        <f>+'PLANILLA DE CARGA'!AA17</f>
        <v>0</v>
      </c>
      <c r="AB17" s="79">
        <f>+'PLANILLA DE CARGA'!AB17</f>
        <v>0</v>
      </c>
      <c r="AC17" s="79">
        <f>+'PLANILLA DE CARGA'!AC17</f>
        <v>0</v>
      </c>
      <c r="AD17" s="79">
        <f>+'PLANILLA DE CARGA'!AD17</f>
        <v>0</v>
      </c>
      <c r="AE17" s="79">
        <f>+'PLANILLA DE CARGA'!AE17</f>
        <v>0</v>
      </c>
      <c r="AF17" s="79">
        <f>+'PLANILLA DE CARGA'!AF17</f>
        <v>0</v>
      </c>
      <c r="AG17" s="79">
        <f>+'PLANILLA DE CARGA'!AG17</f>
        <v>0</v>
      </c>
      <c r="AH17" s="79">
        <f>+'PLANILLA DE CARGA'!AH17</f>
        <v>0</v>
      </c>
      <c r="AI17" s="79">
        <f>+'PLANILLA DE CARGA'!AI17</f>
        <v>0</v>
      </c>
      <c r="AJ17" s="79">
        <f>+'PLANILLA DE CARGA'!AJ17</f>
        <v>0</v>
      </c>
      <c r="AK17" s="79">
        <f>+'PLANILLA DE CARGA'!AK17</f>
        <v>0</v>
      </c>
      <c r="AL17" s="79">
        <f>+'PLANILLA DE CARGA'!AL17</f>
        <v>0</v>
      </c>
      <c r="AM17" s="79">
        <f>+'PLANILLA DE CARGA'!AM17</f>
        <v>0</v>
      </c>
      <c r="AN17" s="79">
        <f>+'PLANILLA DE CARGA'!AN17</f>
        <v>0</v>
      </c>
      <c r="AO17" s="79">
        <f>+'PLANILLA DE CARGA'!AO17</f>
        <v>0</v>
      </c>
      <c r="AP17" s="79">
        <f>+'PLANILLA DE CARGA'!AP17</f>
        <v>0</v>
      </c>
      <c r="AQ17" s="79">
        <f>+'PLANILLA DE CARGA'!AQ17</f>
        <v>0</v>
      </c>
      <c r="AR17" s="79">
        <f>+'PLANILLA DE CARGA'!AR17</f>
        <v>0</v>
      </c>
      <c r="AS17" s="79">
        <f>+'PLANILLA DE CARGA'!AS17</f>
        <v>0</v>
      </c>
      <c r="AT17" s="79">
        <f>+'PLANILLA DE CARGA'!AT17</f>
        <v>0</v>
      </c>
      <c r="AU17" s="79">
        <f>+'PLANILLA DE CARGA'!AU17</f>
        <v>0</v>
      </c>
      <c r="AV17" s="79">
        <f>+'PLANILLA DE CARGA'!AV17</f>
        <v>0</v>
      </c>
      <c r="AW17" s="79">
        <f>+'PLANILLA DE CARGA'!AW17</f>
        <v>0</v>
      </c>
      <c r="AX17" s="79">
        <f>+'PLANILLA DE CARGA'!AX17</f>
        <v>0</v>
      </c>
      <c r="AY17" s="79">
        <f>+'PLANILLA DE CARGA'!AY17</f>
        <v>0</v>
      </c>
      <c r="AZ17" s="79">
        <f>+'PLANILLA DE CARGA'!AZ17</f>
        <v>0</v>
      </c>
      <c r="BA17" s="79">
        <f>+'PLANILLA DE CARGA'!BA17</f>
        <v>0</v>
      </c>
      <c r="BB17" s="78"/>
    </row>
    <row r="18" spans="1:54" ht="15.75" x14ac:dyDescent="0.25">
      <c r="A18" s="7" t="s">
        <v>29</v>
      </c>
      <c r="B18" s="199"/>
      <c r="C18" s="79">
        <f>+'PLANILLA DE CARGA'!C18</f>
        <v>16</v>
      </c>
      <c r="D18" s="79">
        <f>+'PLANILLA DE CARGA'!D18</f>
        <v>0</v>
      </c>
      <c r="E18" s="79">
        <f>+'PLANILLA DE CARGA'!E18</f>
        <v>0</v>
      </c>
      <c r="F18" s="79">
        <f>+'PLANILLA DE CARGA'!F18</f>
        <v>0</v>
      </c>
      <c r="G18" s="79">
        <f>+'PLANILLA DE CARGA'!G18</f>
        <v>0</v>
      </c>
      <c r="H18" s="79">
        <f>+'PLANILLA DE CARGA'!H18</f>
        <v>0</v>
      </c>
      <c r="I18" s="79">
        <f>+'PLANILLA DE CARGA'!I18</f>
        <v>0</v>
      </c>
      <c r="J18" s="79">
        <f>+'PLANILLA DE CARGA'!J18</f>
        <v>0</v>
      </c>
      <c r="K18" s="79">
        <f>+'PLANILLA DE CARGA'!K18</f>
        <v>0</v>
      </c>
      <c r="L18" s="79">
        <f>+'PLANILLA DE CARGA'!L18</f>
        <v>0</v>
      </c>
      <c r="M18" s="79">
        <f>+'PLANILLA DE CARGA'!M18</f>
        <v>0</v>
      </c>
      <c r="N18" s="79">
        <f>+'PLANILLA DE CARGA'!N18</f>
        <v>0</v>
      </c>
      <c r="O18" s="79">
        <f>+'PLANILLA DE CARGA'!O18</f>
        <v>0</v>
      </c>
      <c r="P18" s="79">
        <f>+'PLANILLA DE CARGA'!P18</f>
        <v>0</v>
      </c>
      <c r="Q18" s="79">
        <f>+'PLANILLA DE CARGA'!Q18</f>
        <v>0</v>
      </c>
      <c r="R18" s="79">
        <f>+'PLANILLA DE CARGA'!R18</f>
        <v>0</v>
      </c>
      <c r="S18" s="79">
        <f>+'PLANILLA DE CARGA'!S18</f>
        <v>0</v>
      </c>
      <c r="T18" s="79">
        <f>+'PLANILLA DE CARGA'!T18</f>
        <v>0</v>
      </c>
      <c r="U18" s="79">
        <f>+'PLANILLA DE CARGA'!U18</f>
        <v>0</v>
      </c>
      <c r="V18" s="79">
        <f>+'PLANILLA DE CARGA'!V18</f>
        <v>0</v>
      </c>
      <c r="W18" s="79">
        <f>+'PLANILLA DE CARGA'!W18</f>
        <v>0</v>
      </c>
      <c r="X18" s="79">
        <f>+'PLANILLA DE CARGA'!X18</f>
        <v>0</v>
      </c>
      <c r="Y18" s="79">
        <f>+'PLANILLA DE CARGA'!Y18</f>
        <v>0</v>
      </c>
      <c r="Z18" s="79">
        <f>+'PLANILLA DE CARGA'!Z18</f>
        <v>0</v>
      </c>
      <c r="AA18" s="79">
        <f>+'PLANILLA DE CARGA'!AA18</f>
        <v>0</v>
      </c>
      <c r="AB18" s="79">
        <f>+'PLANILLA DE CARGA'!AB18</f>
        <v>0</v>
      </c>
      <c r="AC18" s="79">
        <f>+'PLANILLA DE CARGA'!AC18</f>
        <v>0</v>
      </c>
      <c r="AD18" s="79">
        <f>+'PLANILLA DE CARGA'!AD18</f>
        <v>0</v>
      </c>
      <c r="AE18" s="79">
        <f>+'PLANILLA DE CARGA'!AE18</f>
        <v>0</v>
      </c>
      <c r="AF18" s="79">
        <f>+'PLANILLA DE CARGA'!AF18</f>
        <v>0</v>
      </c>
      <c r="AG18" s="79">
        <f>+'PLANILLA DE CARGA'!AG18</f>
        <v>0</v>
      </c>
      <c r="AH18" s="79">
        <f>+'PLANILLA DE CARGA'!AH18</f>
        <v>0</v>
      </c>
      <c r="AI18" s="79">
        <f>+'PLANILLA DE CARGA'!AI18</f>
        <v>0</v>
      </c>
      <c r="AJ18" s="79">
        <f>+'PLANILLA DE CARGA'!AJ18</f>
        <v>0</v>
      </c>
      <c r="AK18" s="79">
        <f>+'PLANILLA DE CARGA'!AK18</f>
        <v>0</v>
      </c>
      <c r="AL18" s="79">
        <f>+'PLANILLA DE CARGA'!AL18</f>
        <v>0</v>
      </c>
      <c r="AM18" s="79">
        <f>+'PLANILLA DE CARGA'!AM18</f>
        <v>0</v>
      </c>
      <c r="AN18" s="79">
        <f>+'PLANILLA DE CARGA'!AN18</f>
        <v>0</v>
      </c>
      <c r="AO18" s="79">
        <f>+'PLANILLA DE CARGA'!AO18</f>
        <v>0</v>
      </c>
      <c r="AP18" s="79">
        <f>+'PLANILLA DE CARGA'!AP18</f>
        <v>0</v>
      </c>
      <c r="AQ18" s="79">
        <f>+'PLANILLA DE CARGA'!AQ18</f>
        <v>0</v>
      </c>
      <c r="AR18" s="79">
        <f>+'PLANILLA DE CARGA'!AR18</f>
        <v>0</v>
      </c>
      <c r="AS18" s="79">
        <f>+'PLANILLA DE CARGA'!AS18</f>
        <v>0</v>
      </c>
      <c r="AT18" s="79">
        <f>+'PLANILLA DE CARGA'!AT18</f>
        <v>0</v>
      </c>
      <c r="AU18" s="79">
        <f>+'PLANILLA DE CARGA'!AU18</f>
        <v>0</v>
      </c>
      <c r="AV18" s="79">
        <f>+'PLANILLA DE CARGA'!AV18</f>
        <v>0</v>
      </c>
      <c r="AW18" s="79">
        <f>+'PLANILLA DE CARGA'!AW18</f>
        <v>0</v>
      </c>
      <c r="AX18" s="79">
        <f>+'PLANILLA DE CARGA'!AX18</f>
        <v>0</v>
      </c>
      <c r="AY18" s="79">
        <f>+'PLANILLA DE CARGA'!AY18</f>
        <v>0</v>
      </c>
      <c r="AZ18" s="79">
        <f>+'PLANILLA DE CARGA'!AZ18</f>
        <v>0</v>
      </c>
      <c r="BA18" s="79">
        <f>+'PLANILLA DE CARGA'!BA18</f>
        <v>0</v>
      </c>
      <c r="BB18" s="78"/>
    </row>
    <row r="19" spans="1:54" ht="15.75" x14ac:dyDescent="0.25">
      <c r="A19" s="75" t="s">
        <v>22</v>
      </c>
      <c r="B19" s="200"/>
      <c r="C19" s="79">
        <f>+'PLANILLA DE CARGA'!C19</f>
        <v>19</v>
      </c>
      <c r="D19" s="79">
        <f>+'PLANILLA DE CARGA'!D19</f>
        <v>0</v>
      </c>
      <c r="E19" s="79">
        <f>+'PLANILLA DE CARGA'!E19</f>
        <v>0</v>
      </c>
      <c r="F19" s="79">
        <f>+'PLANILLA DE CARGA'!F19</f>
        <v>0</v>
      </c>
      <c r="G19" s="79">
        <f>+'PLANILLA DE CARGA'!G19</f>
        <v>0</v>
      </c>
      <c r="H19" s="79">
        <f>+'PLANILLA DE CARGA'!H19</f>
        <v>0</v>
      </c>
      <c r="I19" s="79">
        <f>+'PLANILLA DE CARGA'!I19</f>
        <v>0</v>
      </c>
      <c r="J19" s="79">
        <f>+'PLANILLA DE CARGA'!J19</f>
        <v>0</v>
      </c>
      <c r="K19" s="79">
        <f>+'PLANILLA DE CARGA'!K19</f>
        <v>0</v>
      </c>
      <c r="L19" s="79">
        <f>+'PLANILLA DE CARGA'!L19</f>
        <v>0</v>
      </c>
      <c r="M19" s="79">
        <f>+'PLANILLA DE CARGA'!M19</f>
        <v>0</v>
      </c>
      <c r="N19" s="79">
        <f>+'PLANILLA DE CARGA'!N19</f>
        <v>0</v>
      </c>
      <c r="O19" s="79">
        <f>+'PLANILLA DE CARGA'!O19</f>
        <v>0</v>
      </c>
      <c r="P19" s="79">
        <f>+'PLANILLA DE CARGA'!P19</f>
        <v>0</v>
      </c>
      <c r="Q19" s="79">
        <f>+'PLANILLA DE CARGA'!Q19</f>
        <v>0</v>
      </c>
      <c r="R19" s="79">
        <f>+'PLANILLA DE CARGA'!R19</f>
        <v>0</v>
      </c>
      <c r="S19" s="79">
        <f>+'PLANILLA DE CARGA'!S19</f>
        <v>0</v>
      </c>
      <c r="T19" s="79">
        <f>+'PLANILLA DE CARGA'!T19</f>
        <v>0</v>
      </c>
      <c r="U19" s="79">
        <f>+'PLANILLA DE CARGA'!U19</f>
        <v>0</v>
      </c>
      <c r="V19" s="79">
        <f>+'PLANILLA DE CARGA'!V19</f>
        <v>0</v>
      </c>
      <c r="W19" s="79">
        <f>+'PLANILLA DE CARGA'!W19</f>
        <v>0</v>
      </c>
      <c r="X19" s="79">
        <f>+'PLANILLA DE CARGA'!X19</f>
        <v>0</v>
      </c>
      <c r="Y19" s="79">
        <f>+'PLANILLA DE CARGA'!Y19</f>
        <v>0</v>
      </c>
      <c r="Z19" s="79">
        <f>+'PLANILLA DE CARGA'!Z19</f>
        <v>0</v>
      </c>
      <c r="AA19" s="79">
        <f>+'PLANILLA DE CARGA'!AA19</f>
        <v>0</v>
      </c>
      <c r="AB19" s="79">
        <f>+'PLANILLA DE CARGA'!AB19</f>
        <v>0</v>
      </c>
      <c r="AC19" s="79">
        <f>+'PLANILLA DE CARGA'!AC19</f>
        <v>0</v>
      </c>
      <c r="AD19" s="79">
        <f>+'PLANILLA DE CARGA'!AD19</f>
        <v>0</v>
      </c>
      <c r="AE19" s="79">
        <f>+'PLANILLA DE CARGA'!AE19</f>
        <v>0</v>
      </c>
      <c r="AF19" s="79">
        <f>+'PLANILLA DE CARGA'!AF19</f>
        <v>0</v>
      </c>
      <c r="AG19" s="79">
        <f>+'PLANILLA DE CARGA'!AG19</f>
        <v>0</v>
      </c>
      <c r="AH19" s="79">
        <f>+'PLANILLA DE CARGA'!AH19</f>
        <v>0</v>
      </c>
      <c r="AI19" s="79">
        <f>+'PLANILLA DE CARGA'!AI19</f>
        <v>0</v>
      </c>
      <c r="AJ19" s="79">
        <f>+'PLANILLA DE CARGA'!AJ19</f>
        <v>0</v>
      </c>
      <c r="AK19" s="79">
        <f>+'PLANILLA DE CARGA'!AK19</f>
        <v>0</v>
      </c>
      <c r="AL19" s="79">
        <f>+'PLANILLA DE CARGA'!AL19</f>
        <v>0</v>
      </c>
      <c r="AM19" s="79">
        <f>+'PLANILLA DE CARGA'!AM19</f>
        <v>0</v>
      </c>
      <c r="AN19" s="79">
        <f>+'PLANILLA DE CARGA'!AN19</f>
        <v>0</v>
      </c>
      <c r="AO19" s="79">
        <f>+'PLANILLA DE CARGA'!AO19</f>
        <v>0</v>
      </c>
      <c r="AP19" s="79">
        <f>+'PLANILLA DE CARGA'!AP19</f>
        <v>0</v>
      </c>
      <c r="AQ19" s="79">
        <f>+'PLANILLA DE CARGA'!AQ19</f>
        <v>0</v>
      </c>
      <c r="AR19" s="79">
        <f>+'PLANILLA DE CARGA'!AR19</f>
        <v>0</v>
      </c>
      <c r="AS19" s="79">
        <f>+'PLANILLA DE CARGA'!AS19</f>
        <v>0</v>
      </c>
      <c r="AT19" s="79">
        <f>+'PLANILLA DE CARGA'!AT19</f>
        <v>0</v>
      </c>
      <c r="AU19" s="79">
        <f>+'PLANILLA DE CARGA'!AU19</f>
        <v>0</v>
      </c>
      <c r="AV19" s="79">
        <f>+'PLANILLA DE CARGA'!AV19</f>
        <v>0</v>
      </c>
      <c r="AW19" s="79">
        <f>+'PLANILLA DE CARGA'!AW19</f>
        <v>0</v>
      </c>
      <c r="AX19" s="79">
        <f>+'PLANILLA DE CARGA'!AX19</f>
        <v>0</v>
      </c>
      <c r="AY19" s="79">
        <f>+'PLANILLA DE CARGA'!AY19</f>
        <v>0</v>
      </c>
      <c r="AZ19" s="79">
        <f>+'PLANILLA DE CARGA'!AZ19</f>
        <v>0</v>
      </c>
      <c r="BA19" s="79">
        <f>+'PLANILLA DE CARGA'!BA19</f>
        <v>0</v>
      </c>
      <c r="BB19" s="78"/>
    </row>
    <row r="20" spans="1:54" ht="15.75" x14ac:dyDescent="0.25">
      <c r="A20" s="75" t="s">
        <v>23</v>
      </c>
      <c r="B20" s="201"/>
      <c r="C20" s="79">
        <f>+'PLANILLA DE CARGA'!C20</f>
        <v>23</v>
      </c>
      <c r="D20" s="79">
        <f>+'PLANILLA DE CARGA'!D20</f>
        <v>0</v>
      </c>
      <c r="E20" s="79">
        <f>+'PLANILLA DE CARGA'!E20</f>
        <v>0</v>
      </c>
      <c r="F20" s="79">
        <f>+'PLANILLA DE CARGA'!F20</f>
        <v>0</v>
      </c>
      <c r="G20" s="79">
        <f>+'PLANILLA DE CARGA'!G20</f>
        <v>0</v>
      </c>
      <c r="H20" s="79">
        <f>+'PLANILLA DE CARGA'!H20</f>
        <v>0</v>
      </c>
      <c r="I20" s="79">
        <f>+'PLANILLA DE CARGA'!I20</f>
        <v>0</v>
      </c>
      <c r="J20" s="79">
        <f>+'PLANILLA DE CARGA'!J20</f>
        <v>0</v>
      </c>
      <c r="K20" s="79">
        <f>+'PLANILLA DE CARGA'!K20</f>
        <v>0</v>
      </c>
      <c r="L20" s="79">
        <f>+'PLANILLA DE CARGA'!L20</f>
        <v>0</v>
      </c>
      <c r="M20" s="79">
        <f>+'PLANILLA DE CARGA'!M20</f>
        <v>0</v>
      </c>
      <c r="N20" s="79">
        <f>+'PLANILLA DE CARGA'!N20</f>
        <v>0</v>
      </c>
      <c r="O20" s="79">
        <f>+'PLANILLA DE CARGA'!O20</f>
        <v>0</v>
      </c>
      <c r="P20" s="79">
        <f>+'PLANILLA DE CARGA'!P20</f>
        <v>0</v>
      </c>
      <c r="Q20" s="79">
        <f>+'PLANILLA DE CARGA'!Q20</f>
        <v>0</v>
      </c>
      <c r="R20" s="79">
        <f>+'PLANILLA DE CARGA'!R20</f>
        <v>0</v>
      </c>
      <c r="S20" s="79">
        <f>+'PLANILLA DE CARGA'!S20</f>
        <v>0</v>
      </c>
      <c r="T20" s="79">
        <f>+'PLANILLA DE CARGA'!T20</f>
        <v>0</v>
      </c>
      <c r="U20" s="79">
        <f>+'PLANILLA DE CARGA'!U20</f>
        <v>0</v>
      </c>
      <c r="V20" s="79">
        <f>+'PLANILLA DE CARGA'!V20</f>
        <v>0</v>
      </c>
      <c r="W20" s="79">
        <f>+'PLANILLA DE CARGA'!W20</f>
        <v>0</v>
      </c>
      <c r="X20" s="79">
        <f>+'PLANILLA DE CARGA'!X20</f>
        <v>0</v>
      </c>
      <c r="Y20" s="79">
        <f>+'PLANILLA DE CARGA'!Y20</f>
        <v>0</v>
      </c>
      <c r="Z20" s="79">
        <f>+'PLANILLA DE CARGA'!Z20</f>
        <v>0</v>
      </c>
      <c r="AA20" s="79">
        <f>+'PLANILLA DE CARGA'!AA20</f>
        <v>0</v>
      </c>
      <c r="AB20" s="79">
        <f>+'PLANILLA DE CARGA'!AB20</f>
        <v>0</v>
      </c>
      <c r="AC20" s="79">
        <f>+'PLANILLA DE CARGA'!AC20</f>
        <v>0</v>
      </c>
      <c r="AD20" s="79">
        <f>+'PLANILLA DE CARGA'!AD20</f>
        <v>0</v>
      </c>
      <c r="AE20" s="79">
        <f>+'PLANILLA DE CARGA'!AE20</f>
        <v>0</v>
      </c>
      <c r="AF20" s="79">
        <f>+'PLANILLA DE CARGA'!AF20</f>
        <v>0</v>
      </c>
      <c r="AG20" s="79">
        <f>+'PLANILLA DE CARGA'!AG20</f>
        <v>0</v>
      </c>
      <c r="AH20" s="79">
        <f>+'PLANILLA DE CARGA'!AH20</f>
        <v>0</v>
      </c>
      <c r="AI20" s="79">
        <f>+'PLANILLA DE CARGA'!AI20</f>
        <v>0</v>
      </c>
      <c r="AJ20" s="79">
        <f>+'PLANILLA DE CARGA'!AJ20</f>
        <v>0</v>
      </c>
      <c r="AK20" s="79">
        <f>+'PLANILLA DE CARGA'!AK20</f>
        <v>0</v>
      </c>
      <c r="AL20" s="79">
        <f>+'PLANILLA DE CARGA'!AL20</f>
        <v>0</v>
      </c>
      <c r="AM20" s="79">
        <f>+'PLANILLA DE CARGA'!AM20</f>
        <v>0</v>
      </c>
      <c r="AN20" s="79">
        <f>+'PLANILLA DE CARGA'!AN20</f>
        <v>0</v>
      </c>
      <c r="AO20" s="79">
        <f>+'PLANILLA DE CARGA'!AO20</f>
        <v>0</v>
      </c>
      <c r="AP20" s="79">
        <f>+'PLANILLA DE CARGA'!AP20</f>
        <v>0</v>
      </c>
      <c r="AQ20" s="79">
        <f>+'PLANILLA DE CARGA'!AQ20</f>
        <v>0</v>
      </c>
      <c r="AR20" s="79">
        <f>+'PLANILLA DE CARGA'!AR20</f>
        <v>0</v>
      </c>
      <c r="AS20" s="79">
        <f>+'PLANILLA DE CARGA'!AS20</f>
        <v>0</v>
      </c>
      <c r="AT20" s="79">
        <f>+'PLANILLA DE CARGA'!AT20</f>
        <v>0</v>
      </c>
      <c r="AU20" s="79">
        <f>+'PLANILLA DE CARGA'!AU20</f>
        <v>0</v>
      </c>
      <c r="AV20" s="79">
        <f>+'PLANILLA DE CARGA'!AV20</f>
        <v>0</v>
      </c>
      <c r="AW20" s="79">
        <f>+'PLANILLA DE CARGA'!AW20</f>
        <v>0</v>
      </c>
      <c r="AX20" s="79">
        <f>+'PLANILLA DE CARGA'!AX20</f>
        <v>0</v>
      </c>
      <c r="AY20" s="79">
        <f>+'PLANILLA DE CARGA'!AY20</f>
        <v>0</v>
      </c>
      <c r="AZ20" s="79">
        <f>+'PLANILLA DE CARGA'!AZ20</f>
        <v>0</v>
      </c>
      <c r="BA20" s="79">
        <f>+'PLANILLA DE CARGA'!BA20</f>
        <v>0</v>
      </c>
      <c r="BB20" s="78"/>
    </row>
    <row r="21" spans="1:54" ht="15.75" x14ac:dyDescent="0.25">
      <c r="A21" s="75" t="s">
        <v>24</v>
      </c>
      <c r="B21" s="201"/>
      <c r="C21" s="79">
        <f>+'PLANILLA DE CARGA'!C21</f>
        <v>12</v>
      </c>
      <c r="D21" s="79">
        <f>+'PLANILLA DE CARGA'!D21</f>
        <v>0</v>
      </c>
      <c r="E21" s="79">
        <f>+'PLANILLA DE CARGA'!E21</f>
        <v>0</v>
      </c>
      <c r="F21" s="79">
        <f>+'PLANILLA DE CARGA'!F21</f>
        <v>0</v>
      </c>
      <c r="G21" s="79">
        <f>+'PLANILLA DE CARGA'!G21</f>
        <v>0</v>
      </c>
      <c r="H21" s="79">
        <f>+'PLANILLA DE CARGA'!H21</f>
        <v>0</v>
      </c>
      <c r="I21" s="79">
        <f>+'PLANILLA DE CARGA'!I21</f>
        <v>0</v>
      </c>
      <c r="J21" s="79">
        <f>+'PLANILLA DE CARGA'!J21</f>
        <v>0</v>
      </c>
      <c r="K21" s="79">
        <f>+'PLANILLA DE CARGA'!K21</f>
        <v>0</v>
      </c>
      <c r="L21" s="79">
        <f>+'PLANILLA DE CARGA'!L21</f>
        <v>0</v>
      </c>
      <c r="M21" s="79">
        <f>+'PLANILLA DE CARGA'!M21</f>
        <v>0</v>
      </c>
      <c r="N21" s="79">
        <f>+'PLANILLA DE CARGA'!N21</f>
        <v>0</v>
      </c>
      <c r="O21" s="79">
        <f>+'PLANILLA DE CARGA'!O21</f>
        <v>0</v>
      </c>
      <c r="P21" s="79">
        <f>+'PLANILLA DE CARGA'!P21</f>
        <v>0</v>
      </c>
      <c r="Q21" s="79">
        <f>+'PLANILLA DE CARGA'!Q21</f>
        <v>0</v>
      </c>
      <c r="R21" s="79">
        <f>+'PLANILLA DE CARGA'!R21</f>
        <v>0</v>
      </c>
      <c r="S21" s="79">
        <f>+'PLANILLA DE CARGA'!S21</f>
        <v>0</v>
      </c>
      <c r="T21" s="79">
        <f>+'PLANILLA DE CARGA'!T21</f>
        <v>0</v>
      </c>
      <c r="U21" s="79">
        <f>+'PLANILLA DE CARGA'!U21</f>
        <v>0</v>
      </c>
      <c r="V21" s="79">
        <f>+'PLANILLA DE CARGA'!V21</f>
        <v>0</v>
      </c>
      <c r="W21" s="79">
        <f>+'PLANILLA DE CARGA'!W21</f>
        <v>0</v>
      </c>
      <c r="X21" s="79">
        <f>+'PLANILLA DE CARGA'!X21</f>
        <v>0</v>
      </c>
      <c r="Y21" s="79">
        <f>+'PLANILLA DE CARGA'!Y21</f>
        <v>0</v>
      </c>
      <c r="Z21" s="79">
        <f>+'PLANILLA DE CARGA'!Z21</f>
        <v>0</v>
      </c>
      <c r="AA21" s="79">
        <f>+'PLANILLA DE CARGA'!AA21</f>
        <v>0</v>
      </c>
      <c r="AB21" s="79">
        <f>+'PLANILLA DE CARGA'!AB21</f>
        <v>0</v>
      </c>
      <c r="AC21" s="79">
        <f>+'PLANILLA DE CARGA'!AC21</f>
        <v>0</v>
      </c>
      <c r="AD21" s="79">
        <f>+'PLANILLA DE CARGA'!AD21</f>
        <v>0</v>
      </c>
      <c r="AE21" s="79">
        <f>+'PLANILLA DE CARGA'!AE21</f>
        <v>0</v>
      </c>
      <c r="AF21" s="79">
        <f>+'PLANILLA DE CARGA'!AF21</f>
        <v>0</v>
      </c>
      <c r="AG21" s="79">
        <f>+'PLANILLA DE CARGA'!AG21</f>
        <v>0</v>
      </c>
      <c r="AH21" s="79">
        <f>+'PLANILLA DE CARGA'!AH21</f>
        <v>0</v>
      </c>
      <c r="AI21" s="79">
        <f>+'PLANILLA DE CARGA'!AI21</f>
        <v>0</v>
      </c>
      <c r="AJ21" s="79">
        <f>+'PLANILLA DE CARGA'!AJ21</f>
        <v>0</v>
      </c>
      <c r="AK21" s="79">
        <f>+'PLANILLA DE CARGA'!AK21</f>
        <v>0</v>
      </c>
      <c r="AL21" s="79">
        <f>+'PLANILLA DE CARGA'!AL21</f>
        <v>0</v>
      </c>
      <c r="AM21" s="79">
        <f>+'PLANILLA DE CARGA'!AM21</f>
        <v>0</v>
      </c>
      <c r="AN21" s="79">
        <f>+'PLANILLA DE CARGA'!AN21</f>
        <v>0</v>
      </c>
      <c r="AO21" s="79">
        <f>+'PLANILLA DE CARGA'!AO21</f>
        <v>0</v>
      </c>
      <c r="AP21" s="79">
        <f>+'PLANILLA DE CARGA'!AP21</f>
        <v>0</v>
      </c>
      <c r="AQ21" s="79">
        <f>+'PLANILLA DE CARGA'!AQ21</f>
        <v>0</v>
      </c>
      <c r="AR21" s="79">
        <f>+'PLANILLA DE CARGA'!AR21</f>
        <v>0</v>
      </c>
      <c r="AS21" s="79">
        <f>+'PLANILLA DE CARGA'!AS21</f>
        <v>0</v>
      </c>
      <c r="AT21" s="79">
        <f>+'PLANILLA DE CARGA'!AT21</f>
        <v>0</v>
      </c>
      <c r="AU21" s="79">
        <f>+'PLANILLA DE CARGA'!AU21</f>
        <v>0</v>
      </c>
      <c r="AV21" s="79">
        <f>+'PLANILLA DE CARGA'!AV21</f>
        <v>0</v>
      </c>
      <c r="AW21" s="79">
        <f>+'PLANILLA DE CARGA'!AW21</f>
        <v>0</v>
      </c>
      <c r="AX21" s="79">
        <f>+'PLANILLA DE CARGA'!AX21</f>
        <v>0</v>
      </c>
      <c r="AY21" s="79">
        <f>+'PLANILLA DE CARGA'!AY21</f>
        <v>0</v>
      </c>
      <c r="AZ21" s="79">
        <f>+'PLANILLA DE CARGA'!AZ21</f>
        <v>0</v>
      </c>
      <c r="BA21" s="79">
        <f>+'PLANILLA DE CARGA'!BA21</f>
        <v>0</v>
      </c>
      <c r="BB21" s="78"/>
    </row>
    <row r="22" spans="1:54" ht="15.75" x14ac:dyDescent="0.25">
      <c r="A22" s="75" t="s">
        <v>90</v>
      </c>
      <c r="B22" s="201"/>
      <c r="C22" s="79">
        <f>+'PLANILLA DE CARGA'!C22</f>
        <v>83.4</v>
      </c>
      <c r="D22" s="79">
        <f>+'PLANILLA DE CARGA'!D22</f>
        <v>0</v>
      </c>
      <c r="E22" s="79">
        <f>+'PLANILLA DE CARGA'!E22</f>
        <v>0</v>
      </c>
      <c r="F22" s="79">
        <f>+'PLANILLA DE CARGA'!F22</f>
        <v>0</v>
      </c>
      <c r="G22" s="79">
        <f>+'PLANILLA DE CARGA'!G22</f>
        <v>0</v>
      </c>
      <c r="H22" s="79">
        <f>+'PLANILLA DE CARGA'!H22</f>
        <v>0</v>
      </c>
      <c r="I22" s="79">
        <f>+'PLANILLA DE CARGA'!I22</f>
        <v>0</v>
      </c>
      <c r="J22" s="79">
        <f>+'PLANILLA DE CARGA'!J22</f>
        <v>0</v>
      </c>
      <c r="K22" s="79">
        <f>+'PLANILLA DE CARGA'!K22</f>
        <v>0</v>
      </c>
      <c r="L22" s="79">
        <f>+'PLANILLA DE CARGA'!L22</f>
        <v>0</v>
      </c>
      <c r="M22" s="79">
        <f>+'PLANILLA DE CARGA'!M22</f>
        <v>0</v>
      </c>
      <c r="N22" s="79">
        <f>+'PLANILLA DE CARGA'!N22</f>
        <v>0</v>
      </c>
      <c r="O22" s="79">
        <f>+'PLANILLA DE CARGA'!O22</f>
        <v>0</v>
      </c>
      <c r="P22" s="79">
        <f>+'PLANILLA DE CARGA'!P22</f>
        <v>0</v>
      </c>
      <c r="Q22" s="79">
        <f>+'PLANILLA DE CARGA'!Q22</f>
        <v>0</v>
      </c>
      <c r="R22" s="79">
        <f>+'PLANILLA DE CARGA'!R22</f>
        <v>0</v>
      </c>
      <c r="S22" s="79">
        <f>+'PLANILLA DE CARGA'!S22</f>
        <v>0</v>
      </c>
      <c r="T22" s="79">
        <f>+'PLANILLA DE CARGA'!T22</f>
        <v>0</v>
      </c>
      <c r="U22" s="79">
        <f>+'PLANILLA DE CARGA'!U22</f>
        <v>0</v>
      </c>
      <c r="V22" s="79">
        <f>+'PLANILLA DE CARGA'!V22</f>
        <v>0</v>
      </c>
      <c r="W22" s="79">
        <f>+'PLANILLA DE CARGA'!W22</f>
        <v>0</v>
      </c>
      <c r="X22" s="79">
        <f>+'PLANILLA DE CARGA'!X22</f>
        <v>0</v>
      </c>
      <c r="Y22" s="79">
        <f>+'PLANILLA DE CARGA'!Y22</f>
        <v>0</v>
      </c>
      <c r="Z22" s="79">
        <f>+'PLANILLA DE CARGA'!Z22</f>
        <v>0</v>
      </c>
      <c r="AA22" s="79">
        <f>+'PLANILLA DE CARGA'!AA22</f>
        <v>0</v>
      </c>
      <c r="AB22" s="79">
        <f>+'PLANILLA DE CARGA'!AB22</f>
        <v>0</v>
      </c>
      <c r="AC22" s="79">
        <f>+'PLANILLA DE CARGA'!AC22</f>
        <v>0</v>
      </c>
      <c r="AD22" s="79">
        <f>+'PLANILLA DE CARGA'!AD22</f>
        <v>0</v>
      </c>
      <c r="AE22" s="79">
        <f>+'PLANILLA DE CARGA'!AE22</f>
        <v>0</v>
      </c>
      <c r="AF22" s="79">
        <f>+'PLANILLA DE CARGA'!AF22</f>
        <v>0</v>
      </c>
      <c r="AG22" s="79">
        <f>+'PLANILLA DE CARGA'!AG22</f>
        <v>0</v>
      </c>
      <c r="AH22" s="79">
        <f>+'PLANILLA DE CARGA'!AH22</f>
        <v>0</v>
      </c>
      <c r="AI22" s="79">
        <f>+'PLANILLA DE CARGA'!AI22</f>
        <v>0</v>
      </c>
      <c r="AJ22" s="79">
        <f>+'PLANILLA DE CARGA'!AJ22</f>
        <v>0</v>
      </c>
      <c r="AK22" s="79">
        <f>+'PLANILLA DE CARGA'!AK22</f>
        <v>0</v>
      </c>
      <c r="AL22" s="79">
        <f>+'PLANILLA DE CARGA'!AL22</f>
        <v>0</v>
      </c>
      <c r="AM22" s="79">
        <f>+'PLANILLA DE CARGA'!AM22</f>
        <v>0</v>
      </c>
      <c r="AN22" s="79">
        <f>+'PLANILLA DE CARGA'!AN22</f>
        <v>0</v>
      </c>
      <c r="AO22" s="79">
        <f>+'PLANILLA DE CARGA'!AO22</f>
        <v>0</v>
      </c>
      <c r="AP22" s="79">
        <f>+'PLANILLA DE CARGA'!AP22</f>
        <v>0</v>
      </c>
      <c r="AQ22" s="79">
        <f>+'PLANILLA DE CARGA'!AQ22</f>
        <v>0</v>
      </c>
      <c r="AR22" s="79">
        <f>+'PLANILLA DE CARGA'!AR22</f>
        <v>0</v>
      </c>
      <c r="AS22" s="79">
        <f>+'PLANILLA DE CARGA'!AS22</f>
        <v>0</v>
      </c>
      <c r="AT22" s="79">
        <f>+'PLANILLA DE CARGA'!AT22</f>
        <v>0</v>
      </c>
      <c r="AU22" s="79">
        <f>+'PLANILLA DE CARGA'!AU22</f>
        <v>0</v>
      </c>
      <c r="AV22" s="79">
        <f>+'PLANILLA DE CARGA'!AV22</f>
        <v>0</v>
      </c>
      <c r="AW22" s="79">
        <f>+'PLANILLA DE CARGA'!AW22</f>
        <v>0</v>
      </c>
      <c r="AX22" s="79">
        <f>+'PLANILLA DE CARGA'!AX22</f>
        <v>0</v>
      </c>
      <c r="AY22" s="79">
        <f>+'PLANILLA DE CARGA'!AY22</f>
        <v>0</v>
      </c>
      <c r="AZ22" s="79">
        <f>+'PLANILLA DE CARGA'!AZ22</f>
        <v>0</v>
      </c>
      <c r="BA22" s="79">
        <f>+'PLANILLA DE CARGA'!BA22</f>
        <v>0</v>
      </c>
      <c r="BB22" s="78"/>
    </row>
    <row r="23" spans="1:54" ht="15.75" x14ac:dyDescent="0.25">
      <c r="A23" s="75" t="s">
        <v>91</v>
      </c>
      <c r="B23" s="201"/>
      <c r="C23" s="79">
        <f>+'PLANILLA DE CARGA'!C23</f>
        <v>65</v>
      </c>
      <c r="D23" s="79">
        <f>+'PLANILLA DE CARGA'!D23</f>
        <v>0</v>
      </c>
      <c r="E23" s="79">
        <f>+'PLANILLA DE CARGA'!E23</f>
        <v>0</v>
      </c>
      <c r="F23" s="79">
        <f>+'PLANILLA DE CARGA'!F23</f>
        <v>0</v>
      </c>
      <c r="G23" s="79">
        <f>+'PLANILLA DE CARGA'!G23</f>
        <v>0</v>
      </c>
      <c r="H23" s="79">
        <f>+'PLANILLA DE CARGA'!H23</f>
        <v>0</v>
      </c>
      <c r="I23" s="79">
        <f>+'PLANILLA DE CARGA'!I23</f>
        <v>0</v>
      </c>
      <c r="J23" s="79">
        <f>+'PLANILLA DE CARGA'!J23</f>
        <v>0</v>
      </c>
      <c r="K23" s="79">
        <f>+'PLANILLA DE CARGA'!K23</f>
        <v>0</v>
      </c>
      <c r="L23" s="79">
        <f>+'PLANILLA DE CARGA'!L23</f>
        <v>0</v>
      </c>
      <c r="M23" s="79">
        <f>+'PLANILLA DE CARGA'!M23</f>
        <v>0</v>
      </c>
      <c r="N23" s="79">
        <f>+'PLANILLA DE CARGA'!N23</f>
        <v>0</v>
      </c>
      <c r="O23" s="79">
        <f>+'PLANILLA DE CARGA'!O23</f>
        <v>0</v>
      </c>
      <c r="P23" s="79">
        <f>+'PLANILLA DE CARGA'!P23</f>
        <v>0</v>
      </c>
      <c r="Q23" s="79">
        <f>+'PLANILLA DE CARGA'!Q23</f>
        <v>0</v>
      </c>
      <c r="R23" s="79">
        <f>+'PLANILLA DE CARGA'!R23</f>
        <v>0</v>
      </c>
      <c r="S23" s="79">
        <f>+'PLANILLA DE CARGA'!S23</f>
        <v>0</v>
      </c>
      <c r="T23" s="79">
        <f>+'PLANILLA DE CARGA'!T23</f>
        <v>0</v>
      </c>
      <c r="U23" s="79">
        <f>+'PLANILLA DE CARGA'!U23</f>
        <v>0</v>
      </c>
      <c r="V23" s="79">
        <f>+'PLANILLA DE CARGA'!V23</f>
        <v>0</v>
      </c>
      <c r="W23" s="79">
        <f>+'PLANILLA DE CARGA'!W23</f>
        <v>0</v>
      </c>
      <c r="X23" s="79">
        <f>+'PLANILLA DE CARGA'!X23</f>
        <v>0</v>
      </c>
      <c r="Y23" s="79">
        <f>+'PLANILLA DE CARGA'!Y23</f>
        <v>0</v>
      </c>
      <c r="Z23" s="79">
        <f>+'PLANILLA DE CARGA'!Z23</f>
        <v>0</v>
      </c>
      <c r="AA23" s="79">
        <f>+'PLANILLA DE CARGA'!AA23</f>
        <v>0</v>
      </c>
      <c r="AB23" s="79">
        <f>+'PLANILLA DE CARGA'!AB23</f>
        <v>0</v>
      </c>
      <c r="AC23" s="79">
        <f>+'PLANILLA DE CARGA'!AC23</f>
        <v>0</v>
      </c>
      <c r="AD23" s="79">
        <f>+'PLANILLA DE CARGA'!AD23</f>
        <v>0</v>
      </c>
      <c r="AE23" s="79">
        <f>+'PLANILLA DE CARGA'!AE23</f>
        <v>0</v>
      </c>
      <c r="AF23" s="79">
        <f>+'PLANILLA DE CARGA'!AF23</f>
        <v>0</v>
      </c>
      <c r="AG23" s="79">
        <f>+'PLANILLA DE CARGA'!AG23</f>
        <v>0</v>
      </c>
      <c r="AH23" s="79">
        <f>+'PLANILLA DE CARGA'!AH23</f>
        <v>0</v>
      </c>
      <c r="AI23" s="79">
        <f>+'PLANILLA DE CARGA'!AI23</f>
        <v>0</v>
      </c>
      <c r="AJ23" s="79">
        <f>+'PLANILLA DE CARGA'!AJ23</f>
        <v>0</v>
      </c>
      <c r="AK23" s="79">
        <f>+'PLANILLA DE CARGA'!AK23</f>
        <v>0</v>
      </c>
      <c r="AL23" s="79">
        <f>+'PLANILLA DE CARGA'!AL23</f>
        <v>0</v>
      </c>
      <c r="AM23" s="79">
        <f>+'PLANILLA DE CARGA'!AM23</f>
        <v>0</v>
      </c>
      <c r="AN23" s="79">
        <f>+'PLANILLA DE CARGA'!AN23</f>
        <v>0</v>
      </c>
      <c r="AO23" s="79">
        <f>+'PLANILLA DE CARGA'!AO23</f>
        <v>0</v>
      </c>
      <c r="AP23" s="79">
        <f>+'PLANILLA DE CARGA'!AP23</f>
        <v>0</v>
      </c>
      <c r="AQ23" s="79">
        <f>+'PLANILLA DE CARGA'!AQ23</f>
        <v>0</v>
      </c>
      <c r="AR23" s="79">
        <f>+'PLANILLA DE CARGA'!AR23</f>
        <v>0</v>
      </c>
      <c r="AS23" s="79">
        <f>+'PLANILLA DE CARGA'!AS23</f>
        <v>0</v>
      </c>
      <c r="AT23" s="79">
        <f>+'PLANILLA DE CARGA'!AT23</f>
        <v>0</v>
      </c>
      <c r="AU23" s="79">
        <f>+'PLANILLA DE CARGA'!AU23</f>
        <v>0</v>
      </c>
      <c r="AV23" s="79">
        <f>+'PLANILLA DE CARGA'!AV23</f>
        <v>0</v>
      </c>
      <c r="AW23" s="79">
        <f>+'PLANILLA DE CARGA'!AW23</f>
        <v>0</v>
      </c>
      <c r="AX23" s="79">
        <f>+'PLANILLA DE CARGA'!AX23</f>
        <v>0</v>
      </c>
      <c r="AY23" s="79">
        <f>+'PLANILLA DE CARGA'!AY23</f>
        <v>0</v>
      </c>
      <c r="AZ23" s="79">
        <f>+'PLANILLA DE CARGA'!AZ23</f>
        <v>0</v>
      </c>
      <c r="BA23" s="79">
        <f>+'PLANILLA DE CARGA'!BA23</f>
        <v>0</v>
      </c>
      <c r="BB23" s="78"/>
    </row>
    <row r="24" spans="1:54" ht="15.75" x14ac:dyDescent="0.25">
      <c r="A24" s="75" t="s">
        <v>210</v>
      </c>
      <c r="B24" s="201"/>
      <c r="C24" s="79">
        <f>+'PLANILLA DE CARGA'!C24</f>
        <v>66.95</v>
      </c>
      <c r="D24" s="79">
        <f>+'PLANILLA DE CARGA'!D24</f>
        <v>0</v>
      </c>
      <c r="E24" s="79">
        <f>+'PLANILLA DE CARGA'!E24</f>
        <v>0</v>
      </c>
      <c r="F24" s="79">
        <f>+'PLANILLA DE CARGA'!F24</f>
        <v>0</v>
      </c>
      <c r="G24" s="79">
        <f>+'PLANILLA DE CARGA'!G24</f>
        <v>0</v>
      </c>
      <c r="H24" s="79">
        <f>+'PLANILLA DE CARGA'!H24</f>
        <v>0</v>
      </c>
      <c r="I24" s="79">
        <f>+'PLANILLA DE CARGA'!I24</f>
        <v>0</v>
      </c>
      <c r="J24" s="79">
        <f>+'PLANILLA DE CARGA'!J24</f>
        <v>0</v>
      </c>
      <c r="K24" s="79">
        <f>+'PLANILLA DE CARGA'!K24</f>
        <v>0</v>
      </c>
      <c r="L24" s="79">
        <f>+'PLANILLA DE CARGA'!L24</f>
        <v>0</v>
      </c>
      <c r="M24" s="79">
        <f>+'PLANILLA DE CARGA'!M24</f>
        <v>0</v>
      </c>
      <c r="N24" s="79">
        <f>+'PLANILLA DE CARGA'!N24</f>
        <v>0</v>
      </c>
      <c r="O24" s="79">
        <f>+'PLANILLA DE CARGA'!O24</f>
        <v>0</v>
      </c>
      <c r="P24" s="79">
        <f>+'PLANILLA DE CARGA'!P24</f>
        <v>0</v>
      </c>
      <c r="Q24" s="79">
        <f>+'PLANILLA DE CARGA'!Q24</f>
        <v>0</v>
      </c>
      <c r="R24" s="79">
        <f>+'PLANILLA DE CARGA'!R24</f>
        <v>0</v>
      </c>
      <c r="S24" s="79">
        <f>+'PLANILLA DE CARGA'!S24</f>
        <v>0</v>
      </c>
      <c r="T24" s="79">
        <f>+'PLANILLA DE CARGA'!T24</f>
        <v>0</v>
      </c>
      <c r="U24" s="79">
        <f>+'PLANILLA DE CARGA'!U24</f>
        <v>0</v>
      </c>
      <c r="V24" s="79">
        <f>+'PLANILLA DE CARGA'!V24</f>
        <v>0</v>
      </c>
      <c r="W24" s="79">
        <f>+'PLANILLA DE CARGA'!W24</f>
        <v>0</v>
      </c>
      <c r="X24" s="79">
        <f>+'PLANILLA DE CARGA'!X24</f>
        <v>0</v>
      </c>
      <c r="Y24" s="79">
        <f>+'PLANILLA DE CARGA'!Y24</f>
        <v>0</v>
      </c>
      <c r="Z24" s="79">
        <f>+'PLANILLA DE CARGA'!Z24</f>
        <v>0</v>
      </c>
      <c r="AA24" s="79">
        <f>+'PLANILLA DE CARGA'!AA24</f>
        <v>0</v>
      </c>
      <c r="AB24" s="79">
        <f>+'PLANILLA DE CARGA'!AB24</f>
        <v>0</v>
      </c>
      <c r="AC24" s="79">
        <f>+'PLANILLA DE CARGA'!AC24</f>
        <v>0</v>
      </c>
      <c r="AD24" s="79">
        <f>+'PLANILLA DE CARGA'!AD24</f>
        <v>0</v>
      </c>
      <c r="AE24" s="79">
        <f>+'PLANILLA DE CARGA'!AE24</f>
        <v>0</v>
      </c>
      <c r="AF24" s="79">
        <f>+'PLANILLA DE CARGA'!AF24</f>
        <v>0</v>
      </c>
      <c r="AG24" s="79">
        <f>+'PLANILLA DE CARGA'!AG24</f>
        <v>0</v>
      </c>
      <c r="AH24" s="79">
        <f>+'PLANILLA DE CARGA'!AH24</f>
        <v>0</v>
      </c>
      <c r="AI24" s="79">
        <f>+'PLANILLA DE CARGA'!AI24</f>
        <v>0</v>
      </c>
      <c r="AJ24" s="79">
        <f>+'PLANILLA DE CARGA'!AJ24</f>
        <v>0</v>
      </c>
      <c r="AK24" s="79">
        <f>+'PLANILLA DE CARGA'!AK24</f>
        <v>0</v>
      </c>
      <c r="AL24" s="79">
        <f>+'PLANILLA DE CARGA'!AL24</f>
        <v>0</v>
      </c>
      <c r="AM24" s="79">
        <f>+'PLANILLA DE CARGA'!AM24</f>
        <v>0</v>
      </c>
      <c r="AN24" s="79">
        <f>+'PLANILLA DE CARGA'!AN24</f>
        <v>0</v>
      </c>
      <c r="AO24" s="79">
        <f>+'PLANILLA DE CARGA'!AO24</f>
        <v>0</v>
      </c>
      <c r="AP24" s="79">
        <f>+'PLANILLA DE CARGA'!AP24</f>
        <v>0</v>
      </c>
      <c r="AQ24" s="79">
        <f>+'PLANILLA DE CARGA'!AQ24</f>
        <v>0</v>
      </c>
      <c r="AR24" s="79">
        <f>+'PLANILLA DE CARGA'!AR24</f>
        <v>0</v>
      </c>
      <c r="AS24" s="79">
        <f>+'PLANILLA DE CARGA'!AS24</f>
        <v>0</v>
      </c>
      <c r="AT24" s="79">
        <f>+'PLANILLA DE CARGA'!AT24</f>
        <v>0</v>
      </c>
      <c r="AU24" s="79">
        <f>+'PLANILLA DE CARGA'!AU24</f>
        <v>0</v>
      </c>
      <c r="AV24" s="79">
        <f>+'PLANILLA DE CARGA'!AV24</f>
        <v>0</v>
      </c>
      <c r="AW24" s="79">
        <f>+'PLANILLA DE CARGA'!AW24</f>
        <v>0</v>
      </c>
      <c r="AX24" s="79">
        <f>+'PLANILLA DE CARGA'!AX24</f>
        <v>0</v>
      </c>
      <c r="AY24" s="79">
        <f>+'PLANILLA DE CARGA'!AY24</f>
        <v>0</v>
      </c>
      <c r="AZ24" s="79">
        <f>+'PLANILLA DE CARGA'!AZ24</f>
        <v>0</v>
      </c>
      <c r="BA24" s="79">
        <f>+'PLANILLA DE CARGA'!BA24</f>
        <v>0</v>
      </c>
      <c r="BB24" s="78"/>
    </row>
    <row r="25" spans="1:54" ht="15.75" x14ac:dyDescent="0.25">
      <c r="A25" s="75" t="s">
        <v>92</v>
      </c>
      <c r="B25" s="202"/>
      <c r="C25" s="79">
        <f>+'PLANILLA DE CARGA'!C25</f>
        <v>92</v>
      </c>
      <c r="D25" s="79">
        <f>+'PLANILLA DE CARGA'!D25</f>
        <v>0</v>
      </c>
      <c r="E25" s="79">
        <f>+'PLANILLA DE CARGA'!E25</f>
        <v>0</v>
      </c>
      <c r="F25" s="79">
        <f>+'PLANILLA DE CARGA'!F25</f>
        <v>0</v>
      </c>
      <c r="G25" s="79">
        <f>+'PLANILLA DE CARGA'!G25</f>
        <v>0</v>
      </c>
      <c r="H25" s="79">
        <f>+'PLANILLA DE CARGA'!H25</f>
        <v>0</v>
      </c>
      <c r="I25" s="79">
        <f>+'PLANILLA DE CARGA'!I25</f>
        <v>0</v>
      </c>
      <c r="J25" s="79">
        <f>+'PLANILLA DE CARGA'!J25</f>
        <v>0</v>
      </c>
      <c r="K25" s="79">
        <f>+'PLANILLA DE CARGA'!K25</f>
        <v>0</v>
      </c>
      <c r="L25" s="79">
        <f>+'PLANILLA DE CARGA'!L25</f>
        <v>0</v>
      </c>
      <c r="M25" s="79">
        <f>+'PLANILLA DE CARGA'!M25</f>
        <v>0</v>
      </c>
      <c r="N25" s="79">
        <f>+'PLANILLA DE CARGA'!N25</f>
        <v>0</v>
      </c>
      <c r="O25" s="79">
        <f>+'PLANILLA DE CARGA'!O25</f>
        <v>0</v>
      </c>
      <c r="P25" s="79">
        <f>+'PLANILLA DE CARGA'!P25</f>
        <v>0</v>
      </c>
      <c r="Q25" s="79">
        <f>+'PLANILLA DE CARGA'!Q25</f>
        <v>0</v>
      </c>
      <c r="R25" s="79">
        <f>+'PLANILLA DE CARGA'!R25</f>
        <v>0</v>
      </c>
      <c r="S25" s="79">
        <f>+'PLANILLA DE CARGA'!S25</f>
        <v>0</v>
      </c>
      <c r="T25" s="79">
        <f>+'PLANILLA DE CARGA'!T25</f>
        <v>0</v>
      </c>
      <c r="U25" s="79">
        <f>+'PLANILLA DE CARGA'!U25</f>
        <v>0</v>
      </c>
      <c r="V25" s="79">
        <f>+'PLANILLA DE CARGA'!V25</f>
        <v>0</v>
      </c>
      <c r="W25" s="79">
        <f>+'PLANILLA DE CARGA'!W25</f>
        <v>0</v>
      </c>
      <c r="X25" s="79">
        <f>+'PLANILLA DE CARGA'!X25</f>
        <v>0</v>
      </c>
      <c r="Y25" s="79">
        <f>+'PLANILLA DE CARGA'!Y25</f>
        <v>0</v>
      </c>
      <c r="Z25" s="79">
        <f>+'PLANILLA DE CARGA'!Z25</f>
        <v>0</v>
      </c>
      <c r="AA25" s="79">
        <f>+'PLANILLA DE CARGA'!AA25</f>
        <v>0</v>
      </c>
      <c r="AB25" s="79">
        <f>+'PLANILLA DE CARGA'!AB25</f>
        <v>0</v>
      </c>
      <c r="AC25" s="79">
        <f>+'PLANILLA DE CARGA'!AC25</f>
        <v>0</v>
      </c>
      <c r="AD25" s="79">
        <f>+'PLANILLA DE CARGA'!AD25</f>
        <v>0</v>
      </c>
      <c r="AE25" s="79">
        <f>+'PLANILLA DE CARGA'!AE25</f>
        <v>0</v>
      </c>
      <c r="AF25" s="79">
        <f>+'PLANILLA DE CARGA'!AF25</f>
        <v>0</v>
      </c>
      <c r="AG25" s="79">
        <f>+'PLANILLA DE CARGA'!AG25</f>
        <v>0</v>
      </c>
      <c r="AH25" s="79">
        <f>+'PLANILLA DE CARGA'!AH25</f>
        <v>0</v>
      </c>
      <c r="AI25" s="79">
        <f>+'PLANILLA DE CARGA'!AI25</f>
        <v>0</v>
      </c>
      <c r="AJ25" s="79">
        <f>+'PLANILLA DE CARGA'!AJ25</f>
        <v>0</v>
      </c>
      <c r="AK25" s="79">
        <f>+'PLANILLA DE CARGA'!AK25</f>
        <v>0</v>
      </c>
      <c r="AL25" s="79">
        <f>+'PLANILLA DE CARGA'!AL25</f>
        <v>0</v>
      </c>
      <c r="AM25" s="79">
        <f>+'PLANILLA DE CARGA'!AM25</f>
        <v>0</v>
      </c>
      <c r="AN25" s="79">
        <f>+'PLANILLA DE CARGA'!AN25</f>
        <v>0</v>
      </c>
      <c r="AO25" s="79">
        <f>+'PLANILLA DE CARGA'!AO25</f>
        <v>0</v>
      </c>
      <c r="AP25" s="79">
        <f>+'PLANILLA DE CARGA'!AP25</f>
        <v>0</v>
      </c>
      <c r="AQ25" s="79">
        <f>+'PLANILLA DE CARGA'!AQ25</f>
        <v>0</v>
      </c>
      <c r="AR25" s="79">
        <f>+'PLANILLA DE CARGA'!AR25</f>
        <v>0</v>
      </c>
      <c r="AS25" s="79">
        <f>+'PLANILLA DE CARGA'!AS25</f>
        <v>0</v>
      </c>
      <c r="AT25" s="79">
        <f>+'PLANILLA DE CARGA'!AT25</f>
        <v>0</v>
      </c>
      <c r="AU25" s="79">
        <f>+'PLANILLA DE CARGA'!AU25</f>
        <v>0</v>
      </c>
      <c r="AV25" s="79">
        <f>+'PLANILLA DE CARGA'!AV25</f>
        <v>0</v>
      </c>
      <c r="AW25" s="79">
        <f>+'PLANILLA DE CARGA'!AW25</f>
        <v>0</v>
      </c>
      <c r="AX25" s="79">
        <f>+'PLANILLA DE CARGA'!AX25</f>
        <v>0</v>
      </c>
      <c r="AY25" s="79">
        <f>+'PLANILLA DE CARGA'!AY25</f>
        <v>0</v>
      </c>
      <c r="AZ25" s="79">
        <f>+'PLANILLA DE CARGA'!AZ25</f>
        <v>0</v>
      </c>
      <c r="BA25" s="79">
        <f>+'PLANILLA DE CARGA'!BA25</f>
        <v>0</v>
      </c>
      <c r="BB25" s="78"/>
    </row>
    <row r="26" spans="1:54" ht="15.75" x14ac:dyDescent="0.25">
      <c r="A26" s="75" t="s">
        <v>93</v>
      </c>
      <c r="B26" s="202"/>
      <c r="C26" s="79">
        <f>+'PLANILLA DE CARGA'!C26</f>
        <v>49.6</v>
      </c>
      <c r="D26" s="79">
        <f>+'PLANILLA DE CARGA'!D26</f>
        <v>0</v>
      </c>
      <c r="E26" s="79">
        <f>+'PLANILLA DE CARGA'!E26</f>
        <v>0</v>
      </c>
      <c r="F26" s="79">
        <f>+'PLANILLA DE CARGA'!F26</f>
        <v>0</v>
      </c>
      <c r="G26" s="79">
        <f>+'PLANILLA DE CARGA'!G26</f>
        <v>0</v>
      </c>
      <c r="H26" s="79">
        <f>+'PLANILLA DE CARGA'!H26</f>
        <v>0</v>
      </c>
      <c r="I26" s="79">
        <f>+'PLANILLA DE CARGA'!I26</f>
        <v>0</v>
      </c>
      <c r="J26" s="79">
        <f>+'PLANILLA DE CARGA'!J26</f>
        <v>0</v>
      </c>
      <c r="K26" s="79">
        <f>+'PLANILLA DE CARGA'!K26</f>
        <v>0</v>
      </c>
      <c r="L26" s="79">
        <f>+'PLANILLA DE CARGA'!L26</f>
        <v>0</v>
      </c>
      <c r="M26" s="79">
        <f>+'PLANILLA DE CARGA'!M26</f>
        <v>0</v>
      </c>
      <c r="N26" s="79">
        <f>+'PLANILLA DE CARGA'!N26</f>
        <v>0</v>
      </c>
      <c r="O26" s="79">
        <f>+'PLANILLA DE CARGA'!O26</f>
        <v>0</v>
      </c>
      <c r="P26" s="79">
        <f>+'PLANILLA DE CARGA'!P26</f>
        <v>0</v>
      </c>
      <c r="Q26" s="79">
        <f>+'PLANILLA DE CARGA'!Q26</f>
        <v>0</v>
      </c>
      <c r="R26" s="79">
        <f>+'PLANILLA DE CARGA'!R26</f>
        <v>0</v>
      </c>
      <c r="S26" s="79">
        <f>+'PLANILLA DE CARGA'!S26</f>
        <v>0</v>
      </c>
      <c r="T26" s="79">
        <f>+'PLANILLA DE CARGA'!T26</f>
        <v>0</v>
      </c>
      <c r="U26" s="79">
        <f>+'PLANILLA DE CARGA'!U26</f>
        <v>0</v>
      </c>
      <c r="V26" s="79">
        <f>+'PLANILLA DE CARGA'!V26</f>
        <v>0</v>
      </c>
      <c r="W26" s="79">
        <f>+'PLANILLA DE CARGA'!W26</f>
        <v>0</v>
      </c>
      <c r="X26" s="79">
        <f>+'PLANILLA DE CARGA'!X26</f>
        <v>0</v>
      </c>
      <c r="Y26" s="79">
        <f>+'PLANILLA DE CARGA'!Y26</f>
        <v>0</v>
      </c>
      <c r="Z26" s="79">
        <f>+'PLANILLA DE CARGA'!Z26</f>
        <v>0</v>
      </c>
      <c r="AA26" s="79">
        <f>+'PLANILLA DE CARGA'!AA26</f>
        <v>0</v>
      </c>
      <c r="AB26" s="79">
        <f>+'PLANILLA DE CARGA'!AB26</f>
        <v>0</v>
      </c>
      <c r="AC26" s="79">
        <f>+'PLANILLA DE CARGA'!AC26</f>
        <v>0</v>
      </c>
      <c r="AD26" s="79">
        <f>+'PLANILLA DE CARGA'!AD26</f>
        <v>0</v>
      </c>
      <c r="AE26" s="79">
        <f>+'PLANILLA DE CARGA'!AE26</f>
        <v>0</v>
      </c>
      <c r="AF26" s="79">
        <f>+'PLANILLA DE CARGA'!AF26</f>
        <v>0</v>
      </c>
      <c r="AG26" s="79">
        <f>+'PLANILLA DE CARGA'!AG26</f>
        <v>0</v>
      </c>
      <c r="AH26" s="79">
        <f>+'PLANILLA DE CARGA'!AH26</f>
        <v>0</v>
      </c>
      <c r="AI26" s="79">
        <f>+'PLANILLA DE CARGA'!AI26</f>
        <v>0</v>
      </c>
      <c r="AJ26" s="79">
        <f>+'PLANILLA DE CARGA'!AJ26</f>
        <v>0</v>
      </c>
      <c r="AK26" s="79">
        <f>+'PLANILLA DE CARGA'!AK26</f>
        <v>0</v>
      </c>
      <c r="AL26" s="79">
        <f>+'PLANILLA DE CARGA'!AL26</f>
        <v>0</v>
      </c>
      <c r="AM26" s="79">
        <f>+'PLANILLA DE CARGA'!AM26</f>
        <v>0</v>
      </c>
      <c r="AN26" s="79">
        <f>+'PLANILLA DE CARGA'!AN26</f>
        <v>0</v>
      </c>
      <c r="AO26" s="79">
        <f>+'PLANILLA DE CARGA'!AO26</f>
        <v>0</v>
      </c>
      <c r="AP26" s="79">
        <f>+'PLANILLA DE CARGA'!AP26</f>
        <v>0</v>
      </c>
      <c r="AQ26" s="79">
        <f>+'PLANILLA DE CARGA'!AQ26</f>
        <v>0</v>
      </c>
      <c r="AR26" s="79">
        <f>+'PLANILLA DE CARGA'!AR26</f>
        <v>0</v>
      </c>
      <c r="AS26" s="79">
        <f>+'PLANILLA DE CARGA'!AS26</f>
        <v>0</v>
      </c>
      <c r="AT26" s="79">
        <f>+'PLANILLA DE CARGA'!AT26</f>
        <v>0</v>
      </c>
      <c r="AU26" s="79">
        <f>+'PLANILLA DE CARGA'!AU26</f>
        <v>0</v>
      </c>
      <c r="AV26" s="79">
        <f>+'PLANILLA DE CARGA'!AV26</f>
        <v>0</v>
      </c>
      <c r="AW26" s="79">
        <f>+'PLANILLA DE CARGA'!AW26</f>
        <v>0</v>
      </c>
      <c r="AX26" s="79">
        <f>+'PLANILLA DE CARGA'!AX26</f>
        <v>0</v>
      </c>
      <c r="AY26" s="79">
        <f>+'PLANILLA DE CARGA'!AY26</f>
        <v>0</v>
      </c>
      <c r="AZ26" s="79">
        <f>+'PLANILLA DE CARGA'!AZ26</f>
        <v>0</v>
      </c>
      <c r="BA26" s="79">
        <f>+'PLANILLA DE CARGA'!BA26</f>
        <v>0</v>
      </c>
      <c r="BB26" s="78"/>
    </row>
    <row r="27" spans="1:54" ht="15.75" x14ac:dyDescent="0.25">
      <c r="A27" s="75" t="s">
        <v>94</v>
      </c>
      <c r="B27" s="202"/>
      <c r="C27" s="79">
        <f>+'PLANILLA DE CARGA'!C27</f>
        <v>32.5</v>
      </c>
      <c r="D27" s="79">
        <f>+'PLANILLA DE CARGA'!D27</f>
        <v>0</v>
      </c>
      <c r="E27" s="79">
        <f>+'PLANILLA DE CARGA'!E27</f>
        <v>0</v>
      </c>
      <c r="F27" s="79">
        <f>+'PLANILLA DE CARGA'!F27</f>
        <v>0</v>
      </c>
      <c r="G27" s="79">
        <f>+'PLANILLA DE CARGA'!G27</f>
        <v>0</v>
      </c>
      <c r="H27" s="79">
        <f>+'PLANILLA DE CARGA'!H27</f>
        <v>0</v>
      </c>
      <c r="I27" s="79">
        <f>+'PLANILLA DE CARGA'!I27</f>
        <v>0</v>
      </c>
      <c r="J27" s="79">
        <f>+'PLANILLA DE CARGA'!J27</f>
        <v>0</v>
      </c>
      <c r="K27" s="79">
        <f>+'PLANILLA DE CARGA'!K27</f>
        <v>0</v>
      </c>
      <c r="L27" s="79">
        <f>+'PLANILLA DE CARGA'!L27</f>
        <v>0</v>
      </c>
      <c r="M27" s="79">
        <f>+'PLANILLA DE CARGA'!M27</f>
        <v>0</v>
      </c>
      <c r="N27" s="79">
        <f>+'PLANILLA DE CARGA'!N27</f>
        <v>0</v>
      </c>
      <c r="O27" s="79">
        <f>+'PLANILLA DE CARGA'!O27</f>
        <v>0</v>
      </c>
      <c r="P27" s="79">
        <f>+'PLANILLA DE CARGA'!P27</f>
        <v>0</v>
      </c>
      <c r="Q27" s="79">
        <f>+'PLANILLA DE CARGA'!Q27</f>
        <v>0</v>
      </c>
      <c r="R27" s="79">
        <f>+'PLANILLA DE CARGA'!R27</f>
        <v>0</v>
      </c>
      <c r="S27" s="79">
        <f>+'PLANILLA DE CARGA'!S27</f>
        <v>0</v>
      </c>
      <c r="T27" s="79">
        <f>+'PLANILLA DE CARGA'!T27</f>
        <v>0</v>
      </c>
      <c r="U27" s="79">
        <f>+'PLANILLA DE CARGA'!U27</f>
        <v>0</v>
      </c>
      <c r="V27" s="79">
        <f>+'PLANILLA DE CARGA'!V27</f>
        <v>0</v>
      </c>
      <c r="W27" s="79">
        <f>+'PLANILLA DE CARGA'!W27</f>
        <v>0</v>
      </c>
      <c r="X27" s="79">
        <f>+'PLANILLA DE CARGA'!X27</f>
        <v>0</v>
      </c>
      <c r="Y27" s="79">
        <f>+'PLANILLA DE CARGA'!Y27</f>
        <v>0</v>
      </c>
      <c r="Z27" s="79">
        <f>+'PLANILLA DE CARGA'!Z27</f>
        <v>0</v>
      </c>
      <c r="AA27" s="79">
        <f>+'PLANILLA DE CARGA'!AA27</f>
        <v>0</v>
      </c>
      <c r="AB27" s="79">
        <f>+'PLANILLA DE CARGA'!AB27</f>
        <v>0</v>
      </c>
      <c r="AC27" s="79">
        <f>+'PLANILLA DE CARGA'!AC27</f>
        <v>0</v>
      </c>
      <c r="AD27" s="79">
        <f>+'PLANILLA DE CARGA'!AD27</f>
        <v>0</v>
      </c>
      <c r="AE27" s="79">
        <f>+'PLANILLA DE CARGA'!AE27</f>
        <v>0</v>
      </c>
      <c r="AF27" s="79">
        <f>+'PLANILLA DE CARGA'!AF27</f>
        <v>0</v>
      </c>
      <c r="AG27" s="79">
        <f>+'PLANILLA DE CARGA'!AG27</f>
        <v>0</v>
      </c>
      <c r="AH27" s="79">
        <f>+'PLANILLA DE CARGA'!AH27</f>
        <v>0</v>
      </c>
      <c r="AI27" s="79">
        <f>+'PLANILLA DE CARGA'!AI27</f>
        <v>0</v>
      </c>
      <c r="AJ27" s="79">
        <f>+'PLANILLA DE CARGA'!AJ27</f>
        <v>0</v>
      </c>
      <c r="AK27" s="79">
        <f>+'PLANILLA DE CARGA'!AK27</f>
        <v>0</v>
      </c>
      <c r="AL27" s="79">
        <f>+'PLANILLA DE CARGA'!AL27</f>
        <v>0</v>
      </c>
      <c r="AM27" s="79">
        <f>+'PLANILLA DE CARGA'!AM27</f>
        <v>0</v>
      </c>
      <c r="AN27" s="79">
        <f>+'PLANILLA DE CARGA'!AN27</f>
        <v>0</v>
      </c>
      <c r="AO27" s="79">
        <f>+'PLANILLA DE CARGA'!AO27</f>
        <v>0</v>
      </c>
      <c r="AP27" s="79">
        <f>+'PLANILLA DE CARGA'!AP27</f>
        <v>0</v>
      </c>
      <c r="AQ27" s="79">
        <f>+'PLANILLA DE CARGA'!AQ27</f>
        <v>0</v>
      </c>
      <c r="AR27" s="79">
        <f>+'PLANILLA DE CARGA'!AR27</f>
        <v>0</v>
      </c>
      <c r="AS27" s="79">
        <f>+'PLANILLA DE CARGA'!AS27</f>
        <v>0</v>
      </c>
      <c r="AT27" s="79">
        <f>+'PLANILLA DE CARGA'!AT27</f>
        <v>0</v>
      </c>
      <c r="AU27" s="79">
        <f>+'PLANILLA DE CARGA'!AU27</f>
        <v>0</v>
      </c>
      <c r="AV27" s="79">
        <f>+'PLANILLA DE CARGA'!AV27</f>
        <v>0</v>
      </c>
      <c r="AW27" s="79">
        <f>+'PLANILLA DE CARGA'!AW27</f>
        <v>0</v>
      </c>
      <c r="AX27" s="79">
        <f>+'PLANILLA DE CARGA'!AX27</f>
        <v>0</v>
      </c>
      <c r="AY27" s="79">
        <f>+'PLANILLA DE CARGA'!AY27</f>
        <v>0</v>
      </c>
      <c r="AZ27" s="79">
        <f>+'PLANILLA DE CARGA'!AZ27</f>
        <v>0</v>
      </c>
      <c r="BA27" s="79">
        <f>+'PLANILLA DE CARGA'!BA27</f>
        <v>0</v>
      </c>
      <c r="BB27" s="78"/>
    </row>
    <row r="28" spans="1:54" ht="15.75" x14ac:dyDescent="0.25">
      <c r="A28" s="75" t="s">
        <v>95</v>
      </c>
      <c r="B28" s="202"/>
      <c r="C28" s="79">
        <f>+'PLANILLA DE CARGA'!C28</f>
        <v>25</v>
      </c>
      <c r="D28" s="79">
        <f>+'PLANILLA DE CARGA'!D28</f>
        <v>0</v>
      </c>
      <c r="E28" s="79">
        <f>+'PLANILLA DE CARGA'!E28</f>
        <v>0</v>
      </c>
      <c r="F28" s="79">
        <f>+'PLANILLA DE CARGA'!F28</f>
        <v>0</v>
      </c>
      <c r="G28" s="79">
        <f>+'PLANILLA DE CARGA'!G28</f>
        <v>0</v>
      </c>
      <c r="H28" s="79">
        <f>+'PLANILLA DE CARGA'!H28</f>
        <v>0</v>
      </c>
      <c r="I28" s="79">
        <f>+'PLANILLA DE CARGA'!I28</f>
        <v>0</v>
      </c>
      <c r="J28" s="79">
        <f>+'PLANILLA DE CARGA'!J28</f>
        <v>0</v>
      </c>
      <c r="K28" s="79">
        <f>+'PLANILLA DE CARGA'!K28</f>
        <v>0</v>
      </c>
      <c r="L28" s="79">
        <f>+'PLANILLA DE CARGA'!L28</f>
        <v>0</v>
      </c>
      <c r="M28" s="79">
        <f>+'PLANILLA DE CARGA'!M28</f>
        <v>0</v>
      </c>
      <c r="N28" s="79">
        <f>+'PLANILLA DE CARGA'!N28</f>
        <v>0</v>
      </c>
      <c r="O28" s="79">
        <f>+'PLANILLA DE CARGA'!O28</f>
        <v>0</v>
      </c>
      <c r="P28" s="79">
        <f>+'PLANILLA DE CARGA'!P28</f>
        <v>0</v>
      </c>
      <c r="Q28" s="79">
        <f>+'PLANILLA DE CARGA'!Q28</f>
        <v>0</v>
      </c>
      <c r="R28" s="79">
        <f>+'PLANILLA DE CARGA'!R28</f>
        <v>0</v>
      </c>
      <c r="S28" s="79">
        <f>+'PLANILLA DE CARGA'!S28</f>
        <v>0</v>
      </c>
      <c r="T28" s="79">
        <f>+'PLANILLA DE CARGA'!T28</f>
        <v>0</v>
      </c>
      <c r="U28" s="79">
        <f>+'PLANILLA DE CARGA'!U28</f>
        <v>0</v>
      </c>
      <c r="V28" s="79">
        <f>+'PLANILLA DE CARGA'!V28</f>
        <v>0</v>
      </c>
      <c r="W28" s="79">
        <f>+'PLANILLA DE CARGA'!W28</f>
        <v>0</v>
      </c>
      <c r="X28" s="79">
        <f>+'PLANILLA DE CARGA'!X28</f>
        <v>0</v>
      </c>
      <c r="Y28" s="79">
        <f>+'PLANILLA DE CARGA'!Y28</f>
        <v>0</v>
      </c>
      <c r="Z28" s="79">
        <f>+'PLANILLA DE CARGA'!Z28</f>
        <v>0</v>
      </c>
      <c r="AA28" s="79">
        <f>+'PLANILLA DE CARGA'!AA28</f>
        <v>0</v>
      </c>
      <c r="AB28" s="79">
        <f>+'PLANILLA DE CARGA'!AB28</f>
        <v>0</v>
      </c>
      <c r="AC28" s="79">
        <f>+'PLANILLA DE CARGA'!AC28</f>
        <v>0</v>
      </c>
      <c r="AD28" s="79">
        <f>+'PLANILLA DE CARGA'!AD28</f>
        <v>0</v>
      </c>
      <c r="AE28" s="79">
        <f>+'PLANILLA DE CARGA'!AE28</f>
        <v>0</v>
      </c>
      <c r="AF28" s="79">
        <f>+'PLANILLA DE CARGA'!AF28</f>
        <v>0</v>
      </c>
      <c r="AG28" s="79">
        <f>+'PLANILLA DE CARGA'!AG28</f>
        <v>0</v>
      </c>
      <c r="AH28" s="79">
        <f>+'PLANILLA DE CARGA'!AH28</f>
        <v>0</v>
      </c>
      <c r="AI28" s="79">
        <f>+'PLANILLA DE CARGA'!AI28</f>
        <v>0</v>
      </c>
      <c r="AJ28" s="79">
        <f>+'PLANILLA DE CARGA'!AJ28</f>
        <v>0</v>
      </c>
      <c r="AK28" s="79">
        <f>+'PLANILLA DE CARGA'!AK28</f>
        <v>0</v>
      </c>
      <c r="AL28" s="79">
        <f>+'PLANILLA DE CARGA'!AL28</f>
        <v>0</v>
      </c>
      <c r="AM28" s="79">
        <f>+'PLANILLA DE CARGA'!AM28</f>
        <v>0</v>
      </c>
      <c r="AN28" s="79">
        <f>+'PLANILLA DE CARGA'!AN28</f>
        <v>0</v>
      </c>
      <c r="AO28" s="79">
        <f>+'PLANILLA DE CARGA'!AO28</f>
        <v>0</v>
      </c>
      <c r="AP28" s="79">
        <f>+'PLANILLA DE CARGA'!AP28</f>
        <v>0</v>
      </c>
      <c r="AQ28" s="79">
        <f>+'PLANILLA DE CARGA'!AQ28</f>
        <v>0</v>
      </c>
      <c r="AR28" s="79">
        <f>+'PLANILLA DE CARGA'!AR28</f>
        <v>0</v>
      </c>
      <c r="AS28" s="79">
        <f>+'PLANILLA DE CARGA'!AS28</f>
        <v>0</v>
      </c>
      <c r="AT28" s="79">
        <f>+'PLANILLA DE CARGA'!AT28</f>
        <v>0</v>
      </c>
      <c r="AU28" s="79">
        <f>+'PLANILLA DE CARGA'!AU28</f>
        <v>0</v>
      </c>
      <c r="AV28" s="79">
        <f>+'PLANILLA DE CARGA'!AV28</f>
        <v>0</v>
      </c>
      <c r="AW28" s="79">
        <f>+'PLANILLA DE CARGA'!AW28</f>
        <v>0</v>
      </c>
      <c r="AX28" s="79">
        <f>+'PLANILLA DE CARGA'!AX28</f>
        <v>0</v>
      </c>
      <c r="AY28" s="79">
        <f>+'PLANILLA DE CARGA'!AY28</f>
        <v>0</v>
      </c>
      <c r="AZ28" s="79">
        <f>+'PLANILLA DE CARGA'!AZ28</f>
        <v>0</v>
      </c>
      <c r="BA28" s="79">
        <f>+'PLANILLA DE CARGA'!BA28</f>
        <v>0</v>
      </c>
      <c r="BB28" s="78"/>
    </row>
    <row r="29" spans="1:54" ht="15.75" x14ac:dyDescent="0.25">
      <c r="A29" s="75" t="s">
        <v>96</v>
      </c>
      <c r="B29" s="202"/>
      <c r="C29" s="79">
        <f>+'PLANILLA DE CARGA'!C29</f>
        <v>8.8000000000000007</v>
      </c>
      <c r="D29" s="79">
        <f>+'PLANILLA DE CARGA'!D29</f>
        <v>0</v>
      </c>
      <c r="E29" s="79">
        <f>+'PLANILLA DE CARGA'!E29</f>
        <v>0</v>
      </c>
      <c r="F29" s="79">
        <f>+'PLANILLA DE CARGA'!F29</f>
        <v>0</v>
      </c>
      <c r="G29" s="79">
        <f>+'PLANILLA DE CARGA'!G29</f>
        <v>0</v>
      </c>
      <c r="H29" s="79">
        <f>+'PLANILLA DE CARGA'!H29</f>
        <v>0</v>
      </c>
      <c r="I29" s="79">
        <f>+'PLANILLA DE CARGA'!I29</f>
        <v>0</v>
      </c>
      <c r="J29" s="79">
        <f>+'PLANILLA DE CARGA'!J29</f>
        <v>0</v>
      </c>
      <c r="K29" s="79">
        <f>+'PLANILLA DE CARGA'!K29</f>
        <v>0</v>
      </c>
      <c r="L29" s="79">
        <f>+'PLANILLA DE CARGA'!L29</f>
        <v>0</v>
      </c>
      <c r="M29" s="79">
        <f>+'PLANILLA DE CARGA'!M29</f>
        <v>0</v>
      </c>
      <c r="N29" s="79">
        <f>+'PLANILLA DE CARGA'!N29</f>
        <v>0</v>
      </c>
      <c r="O29" s="79">
        <f>+'PLANILLA DE CARGA'!O29</f>
        <v>0</v>
      </c>
      <c r="P29" s="79">
        <f>+'PLANILLA DE CARGA'!P29</f>
        <v>0</v>
      </c>
      <c r="Q29" s="79">
        <f>+'PLANILLA DE CARGA'!Q29</f>
        <v>0</v>
      </c>
      <c r="R29" s="79">
        <f>+'PLANILLA DE CARGA'!R29</f>
        <v>0</v>
      </c>
      <c r="S29" s="79">
        <f>+'PLANILLA DE CARGA'!S29</f>
        <v>0</v>
      </c>
      <c r="T29" s="79">
        <f>+'PLANILLA DE CARGA'!T29</f>
        <v>0</v>
      </c>
      <c r="U29" s="79">
        <f>+'PLANILLA DE CARGA'!U29</f>
        <v>0</v>
      </c>
      <c r="V29" s="79">
        <f>+'PLANILLA DE CARGA'!V29</f>
        <v>0</v>
      </c>
      <c r="W29" s="79">
        <f>+'PLANILLA DE CARGA'!W29</f>
        <v>0</v>
      </c>
      <c r="X29" s="79">
        <f>+'PLANILLA DE CARGA'!X29</f>
        <v>0</v>
      </c>
      <c r="Y29" s="79">
        <f>+'PLANILLA DE CARGA'!Y29</f>
        <v>0</v>
      </c>
      <c r="Z29" s="79">
        <f>+'PLANILLA DE CARGA'!Z29</f>
        <v>0</v>
      </c>
      <c r="AA29" s="79">
        <f>+'PLANILLA DE CARGA'!AA29</f>
        <v>0</v>
      </c>
      <c r="AB29" s="79">
        <f>+'PLANILLA DE CARGA'!AB29</f>
        <v>0</v>
      </c>
      <c r="AC29" s="79">
        <f>+'PLANILLA DE CARGA'!AC29</f>
        <v>0</v>
      </c>
      <c r="AD29" s="79">
        <f>+'PLANILLA DE CARGA'!AD29</f>
        <v>0</v>
      </c>
      <c r="AE29" s="79">
        <f>+'PLANILLA DE CARGA'!AE29</f>
        <v>0</v>
      </c>
      <c r="AF29" s="79">
        <f>+'PLANILLA DE CARGA'!AF29</f>
        <v>0</v>
      </c>
      <c r="AG29" s="79">
        <f>+'PLANILLA DE CARGA'!AG29</f>
        <v>0</v>
      </c>
      <c r="AH29" s="79">
        <f>+'PLANILLA DE CARGA'!AH29</f>
        <v>0</v>
      </c>
      <c r="AI29" s="79">
        <f>+'PLANILLA DE CARGA'!AI29</f>
        <v>0</v>
      </c>
      <c r="AJ29" s="79">
        <f>+'PLANILLA DE CARGA'!AJ29</f>
        <v>0</v>
      </c>
      <c r="AK29" s="79">
        <f>+'PLANILLA DE CARGA'!AK29</f>
        <v>0</v>
      </c>
      <c r="AL29" s="79">
        <f>+'PLANILLA DE CARGA'!AL29</f>
        <v>0</v>
      </c>
      <c r="AM29" s="79">
        <f>+'PLANILLA DE CARGA'!AM29</f>
        <v>0</v>
      </c>
      <c r="AN29" s="79">
        <f>+'PLANILLA DE CARGA'!AN29</f>
        <v>0</v>
      </c>
      <c r="AO29" s="79">
        <f>+'PLANILLA DE CARGA'!AO29</f>
        <v>0</v>
      </c>
      <c r="AP29" s="79">
        <f>+'PLANILLA DE CARGA'!AP29</f>
        <v>0</v>
      </c>
      <c r="AQ29" s="79">
        <f>+'PLANILLA DE CARGA'!AQ29</f>
        <v>0</v>
      </c>
      <c r="AR29" s="79">
        <f>+'PLANILLA DE CARGA'!AR29</f>
        <v>0</v>
      </c>
      <c r="AS29" s="79">
        <f>+'PLANILLA DE CARGA'!AS29</f>
        <v>0</v>
      </c>
      <c r="AT29" s="79">
        <f>+'PLANILLA DE CARGA'!AT29</f>
        <v>0</v>
      </c>
      <c r="AU29" s="79">
        <f>+'PLANILLA DE CARGA'!AU29</f>
        <v>0</v>
      </c>
      <c r="AV29" s="79">
        <f>+'PLANILLA DE CARGA'!AV29</f>
        <v>0</v>
      </c>
      <c r="AW29" s="79">
        <f>+'PLANILLA DE CARGA'!AW29</f>
        <v>0</v>
      </c>
      <c r="AX29" s="79">
        <f>+'PLANILLA DE CARGA'!AX29</f>
        <v>0</v>
      </c>
      <c r="AY29" s="79">
        <f>+'PLANILLA DE CARGA'!AY29</f>
        <v>0</v>
      </c>
      <c r="AZ29" s="79">
        <f>+'PLANILLA DE CARGA'!AZ29</f>
        <v>0</v>
      </c>
      <c r="BA29" s="79">
        <f>+'PLANILLA DE CARGA'!BA29</f>
        <v>0</v>
      </c>
      <c r="BB29" s="78"/>
    </row>
    <row r="30" spans="1:54" ht="15.75" x14ac:dyDescent="0.25">
      <c r="A30" s="75" t="s">
        <v>97</v>
      </c>
      <c r="B30" s="202"/>
      <c r="C30" s="79">
        <f>+'PLANILLA DE CARGA'!C30</f>
        <v>5.0999999999999996</v>
      </c>
      <c r="D30" s="79">
        <f>+'PLANILLA DE CARGA'!D30</f>
        <v>0</v>
      </c>
      <c r="E30" s="79">
        <f>+'PLANILLA DE CARGA'!E30</f>
        <v>0</v>
      </c>
      <c r="F30" s="79">
        <f>+'PLANILLA DE CARGA'!F30</f>
        <v>0</v>
      </c>
      <c r="G30" s="79">
        <f>+'PLANILLA DE CARGA'!G30</f>
        <v>0</v>
      </c>
      <c r="H30" s="79">
        <f>+'PLANILLA DE CARGA'!H30</f>
        <v>0</v>
      </c>
      <c r="I30" s="79">
        <f>+'PLANILLA DE CARGA'!I30</f>
        <v>0</v>
      </c>
      <c r="J30" s="79">
        <f>+'PLANILLA DE CARGA'!J30</f>
        <v>0</v>
      </c>
      <c r="K30" s="79">
        <f>+'PLANILLA DE CARGA'!K30</f>
        <v>0</v>
      </c>
      <c r="L30" s="79">
        <f>+'PLANILLA DE CARGA'!L30</f>
        <v>0</v>
      </c>
      <c r="M30" s="79">
        <f>+'PLANILLA DE CARGA'!M30</f>
        <v>0</v>
      </c>
      <c r="N30" s="79">
        <f>+'PLANILLA DE CARGA'!N30</f>
        <v>0</v>
      </c>
      <c r="O30" s="79">
        <f>+'PLANILLA DE CARGA'!O30</f>
        <v>0</v>
      </c>
      <c r="P30" s="79">
        <f>+'PLANILLA DE CARGA'!P30</f>
        <v>0</v>
      </c>
      <c r="Q30" s="79">
        <f>+'PLANILLA DE CARGA'!Q30</f>
        <v>0</v>
      </c>
      <c r="R30" s="79">
        <f>+'PLANILLA DE CARGA'!R30</f>
        <v>0</v>
      </c>
      <c r="S30" s="79">
        <f>+'PLANILLA DE CARGA'!S30</f>
        <v>0</v>
      </c>
      <c r="T30" s="79">
        <f>+'PLANILLA DE CARGA'!T30</f>
        <v>0</v>
      </c>
      <c r="U30" s="79">
        <f>+'PLANILLA DE CARGA'!U30</f>
        <v>0</v>
      </c>
      <c r="V30" s="79">
        <f>+'PLANILLA DE CARGA'!V30</f>
        <v>0</v>
      </c>
      <c r="W30" s="79">
        <f>+'PLANILLA DE CARGA'!W30</f>
        <v>0</v>
      </c>
      <c r="X30" s="79">
        <f>+'PLANILLA DE CARGA'!X30</f>
        <v>0</v>
      </c>
      <c r="Y30" s="79">
        <f>+'PLANILLA DE CARGA'!Y30</f>
        <v>0</v>
      </c>
      <c r="Z30" s="79">
        <f>+'PLANILLA DE CARGA'!Z30</f>
        <v>0</v>
      </c>
      <c r="AA30" s="79">
        <f>+'PLANILLA DE CARGA'!AA30</f>
        <v>0</v>
      </c>
      <c r="AB30" s="79">
        <f>+'PLANILLA DE CARGA'!AB30</f>
        <v>0</v>
      </c>
      <c r="AC30" s="79">
        <f>+'PLANILLA DE CARGA'!AC30</f>
        <v>0</v>
      </c>
      <c r="AD30" s="79">
        <f>+'PLANILLA DE CARGA'!AD30</f>
        <v>0</v>
      </c>
      <c r="AE30" s="79">
        <f>+'PLANILLA DE CARGA'!AE30</f>
        <v>0</v>
      </c>
      <c r="AF30" s="79">
        <f>+'PLANILLA DE CARGA'!AF30</f>
        <v>0</v>
      </c>
      <c r="AG30" s="79">
        <f>+'PLANILLA DE CARGA'!AG30</f>
        <v>0</v>
      </c>
      <c r="AH30" s="79">
        <f>+'PLANILLA DE CARGA'!AH30</f>
        <v>0</v>
      </c>
      <c r="AI30" s="79">
        <f>+'PLANILLA DE CARGA'!AI30</f>
        <v>0</v>
      </c>
      <c r="AJ30" s="79">
        <f>+'PLANILLA DE CARGA'!AJ30</f>
        <v>0</v>
      </c>
      <c r="AK30" s="79">
        <f>+'PLANILLA DE CARGA'!AK30</f>
        <v>0</v>
      </c>
      <c r="AL30" s="79">
        <f>+'PLANILLA DE CARGA'!AL30</f>
        <v>0</v>
      </c>
      <c r="AM30" s="79">
        <f>+'PLANILLA DE CARGA'!AM30</f>
        <v>0</v>
      </c>
      <c r="AN30" s="79">
        <f>+'PLANILLA DE CARGA'!AN30</f>
        <v>0</v>
      </c>
      <c r="AO30" s="79">
        <f>+'PLANILLA DE CARGA'!AO30</f>
        <v>0</v>
      </c>
      <c r="AP30" s="79">
        <f>+'PLANILLA DE CARGA'!AP30</f>
        <v>0</v>
      </c>
      <c r="AQ30" s="79">
        <f>+'PLANILLA DE CARGA'!AQ30</f>
        <v>0</v>
      </c>
      <c r="AR30" s="79">
        <f>+'PLANILLA DE CARGA'!AR30</f>
        <v>0</v>
      </c>
      <c r="AS30" s="79">
        <f>+'PLANILLA DE CARGA'!AS30</f>
        <v>0</v>
      </c>
      <c r="AT30" s="79">
        <f>+'PLANILLA DE CARGA'!AT30</f>
        <v>0</v>
      </c>
      <c r="AU30" s="79">
        <f>+'PLANILLA DE CARGA'!AU30</f>
        <v>0</v>
      </c>
      <c r="AV30" s="79">
        <f>+'PLANILLA DE CARGA'!AV30</f>
        <v>0</v>
      </c>
      <c r="AW30" s="79">
        <f>+'PLANILLA DE CARGA'!AW30</f>
        <v>0</v>
      </c>
      <c r="AX30" s="79">
        <f>+'PLANILLA DE CARGA'!AX30</f>
        <v>0</v>
      </c>
      <c r="AY30" s="79">
        <f>+'PLANILLA DE CARGA'!AY30</f>
        <v>0</v>
      </c>
      <c r="AZ30" s="79">
        <f>+'PLANILLA DE CARGA'!AZ30</f>
        <v>0</v>
      </c>
      <c r="BA30" s="79">
        <f>+'PLANILLA DE CARGA'!BA30</f>
        <v>0</v>
      </c>
      <c r="BB30" s="78"/>
    </row>
    <row r="31" spans="1:54" x14ac:dyDescent="0.25">
      <c r="A31" s="78"/>
      <c r="B31" s="202"/>
      <c r="C31" s="67"/>
      <c r="D31" s="69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78"/>
    </row>
    <row r="32" spans="1:54" s="50" customFormat="1" ht="19.5" x14ac:dyDescent="0.3">
      <c r="A32" s="77"/>
      <c r="B32" s="112"/>
      <c r="C32" s="66"/>
      <c r="D32" s="70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78"/>
    </row>
    <row r="33" spans="1:53" x14ac:dyDescent="0.25">
      <c r="B33" s="113"/>
    </row>
    <row r="34" spans="1:53" x14ac:dyDescent="0.25">
      <c r="B34" s="113"/>
    </row>
    <row r="35" spans="1:53" x14ac:dyDescent="0.25">
      <c r="B35" s="113"/>
    </row>
    <row r="36" spans="1:53" s="118" customFormat="1" x14ac:dyDescent="0.25">
      <c r="B36" s="119"/>
      <c r="C36" s="120"/>
      <c r="D36" s="121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</row>
    <row r="37" spans="1:53" s="123" customFormat="1" x14ac:dyDescent="0.25">
      <c r="A37" s="123" t="s">
        <v>106</v>
      </c>
      <c r="B37" s="127">
        <f>+MAX(D37:BA37)</f>
        <v>0</v>
      </c>
      <c r="C37" s="125"/>
      <c r="D37" s="124">
        <f>+IF(D14&gt;1,D5,0)</f>
        <v>0</v>
      </c>
      <c r="E37" s="124">
        <f t="shared" ref="E37:AG37" si="0">+IF(E14&gt;1,E5,0)</f>
        <v>0</v>
      </c>
      <c r="F37" s="124">
        <f t="shared" si="0"/>
        <v>0</v>
      </c>
      <c r="G37" s="124">
        <f t="shared" si="0"/>
        <v>0</v>
      </c>
      <c r="H37" s="124">
        <f t="shared" si="0"/>
        <v>0</v>
      </c>
      <c r="I37" s="124">
        <f t="shared" si="0"/>
        <v>0</v>
      </c>
      <c r="J37" s="124">
        <f t="shared" si="0"/>
        <v>0</v>
      </c>
      <c r="K37" s="124">
        <f t="shared" si="0"/>
        <v>0</v>
      </c>
      <c r="L37" s="124">
        <f t="shared" si="0"/>
        <v>0</v>
      </c>
      <c r="M37" s="124">
        <f t="shared" si="0"/>
        <v>0</v>
      </c>
      <c r="N37" s="124">
        <f t="shared" si="0"/>
        <v>0</v>
      </c>
      <c r="O37" s="124">
        <f t="shared" si="0"/>
        <v>0</v>
      </c>
      <c r="P37" s="124">
        <f t="shared" si="0"/>
        <v>0</v>
      </c>
      <c r="Q37" s="124">
        <f t="shared" si="0"/>
        <v>0</v>
      </c>
      <c r="R37" s="124">
        <f t="shared" si="0"/>
        <v>0</v>
      </c>
      <c r="S37" s="124">
        <f t="shared" si="0"/>
        <v>0</v>
      </c>
      <c r="T37" s="124">
        <f t="shared" si="0"/>
        <v>0</v>
      </c>
      <c r="U37" s="124">
        <f t="shared" si="0"/>
        <v>0</v>
      </c>
      <c r="V37" s="124">
        <f t="shared" si="0"/>
        <v>0</v>
      </c>
      <c r="W37" s="124">
        <f t="shared" si="0"/>
        <v>0</v>
      </c>
      <c r="X37" s="124">
        <f t="shared" si="0"/>
        <v>0</v>
      </c>
      <c r="Y37" s="124">
        <f t="shared" si="0"/>
        <v>0</v>
      </c>
      <c r="Z37" s="124">
        <f t="shared" si="0"/>
        <v>0</v>
      </c>
      <c r="AA37" s="124">
        <f t="shared" si="0"/>
        <v>0</v>
      </c>
      <c r="AB37" s="124">
        <f t="shared" si="0"/>
        <v>0</v>
      </c>
      <c r="AC37" s="124">
        <f t="shared" si="0"/>
        <v>0</v>
      </c>
      <c r="AD37" s="124">
        <f t="shared" si="0"/>
        <v>0</v>
      </c>
      <c r="AE37" s="124">
        <f t="shared" si="0"/>
        <v>0</v>
      </c>
      <c r="AF37" s="124">
        <f t="shared" si="0"/>
        <v>0</v>
      </c>
      <c r="AG37" s="124">
        <f t="shared" si="0"/>
        <v>0</v>
      </c>
      <c r="AH37" s="124">
        <f t="shared" ref="AH37:BA37" si="1">+IF(AH14&gt;1,AH5,0)</f>
        <v>0</v>
      </c>
      <c r="AI37" s="124">
        <f t="shared" si="1"/>
        <v>0</v>
      </c>
      <c r="AJ37" s="124">
        <f t="shared" si="1"/>
        <v>0</v>
      </c>
      <c r="AK37" s="124">
        <f t="shared" si="1"/>
        <v>0</v>
      </c>
      <c r="AL37" s="124">
        <f t="shared" si="1"/>
        <v>0</v>
      </c>
      <c r="AM37" s="124">
        <f t="shared" si="1"/>
        <v>0</v>
      </c>
      <c r="AN37" s="124">
        <f t="shared" si="1"/>
        <v>0</v>
      </c>
      <c r="AO37" s="124">
        <f t="shared" si="1"/>
        <v>0</v>
      </c>
      <c r="AP37" s="124">
        <f t="shared" si="1"/>
        <v>0</v>
      </c>
      <c r="AQ37" s="124">
        <f t="shared" si="1"/>
        <v>0</v>
      </c>
      <c r="AR37" s="124">
        <f t="shared" si="1"/>
        <v>0</v>
      </c>
      <c r="AS37" s="124">
        <f t="shared" si="1"/>
        <v>0</v>
      </c>
      <c r="AT37" s="124">
        <f t="shared" si="1"/>
        <v>0</v>
      </c>
      <c r="AU37" s="124">
        <f t="shared" si="1"/>
        <v>0</v>
      </c>
      <c r="AV37" s="124">
        <f t="shared" si="1"/>
        <v>0</v>
      </c>
      <c r="AW37" s="124">
        <f t="shared" si="1"/>
        <v>0</v>
      </c>
      <c r="AX37" s="124">
        <f t="shared" si="1"/>
        <v>0</v>
      </c>
      <c r="AY37" s="124">
        <f t="shared" si="1"/>
        <v>0</v>
      </c>
      <c r="AZ37" s="124">
        <f t="shared" si="1"/>
        <v>0</v>
      </c>
      <c r="BA37" s="124">
        <f t="shared" si="1"/>
        <v>0</v>
      </c>
    </row>
    <row r="38" spans="1:53" s="123" customFormat="1" x14ac:dyDescent="0.25">
      <c r="A38" s="123" t="s">
        <v>107</v>
      </c>
      <c r="B38" s="127">
        <f>+SUM(D38:BA38)</f>
        <v>0</v>
      </c>
      <c r="C38" s="126"/>
      <c r="D38" s="124">
        <f>+IF(D10="Femenino",1,0)</f>
        <v>0</v>
      </c>
      <c r="E38" s="124">
        <f t="shared" ref="E38:AG38" si="2">+IF(E10="Femenino",1,0)</f>
        <v>0</v>
      </c>
      <c r="F38" s="124">
        <f t="shared" si="2"/>
        <v>0</v>
      </c>
      <c r="G38" s="124">
        <f t="shared" si="2"/>
        <v>0</v>
      </c>
      <c r="H38" s="124">
        <f t="shared" si="2"/>
        <v>0</v>
      </c>
      <c r="I38" s="124">
        <f t="shared" si="2"/>
        <v>0</v>
      </c>
      <c r="J38" s="124">
        <f t="shared" si="2"/>
        <v>0</v>
      </c>
      <c r="K38" s="124">
        <f t="shared" si="2"/>
        <v>0</v>
      </c>
      <c r="L38" s="124">
        <f t="shared" si="2"/>
        <v>0</v>
      </c>
      <c r="M38" s="124">
        <f t="shared" si="2"/>
        <v>0</v>
      </c>
      <c r="N38" s="124">
        <f t="shared" si="2"/>
        <v>0</v>
      </c>
      <c r="O38" s="124">
        <f t="shared" si="2"/>
        <v>0</v>
      </c>
      <c r="P38" s="124">
        <f t="shared" si="2"/>
        <v>0</v>
      </c>
      <c r="Q38" s="124">
        <f t="shared" si="2"/>
        <v>0</v>
      </c>
      <c r="R38" s="124">
        <f t="shared" si="2"/>
        <v>0</v>
      </c>
      <c r="S38" s="124">
        <f t="shared" si="2"/>
        <v>0</v>
      </c>
      <c r="T38" s="124">
        <f t="shared" si="2"/>
        <v>0</v>
      </c>
      <c r="U38" s="124">
        <f t="shared" si="2"/>
        <v>0</v>
      </c>
      <c r="V38" s="124">
        <f t="shared" si="2"/>
        <v>0</v>
      </c>
      <c r="W38" s="124">
        <f t="shared" si="2"/>
        <v>0</v>
      </c>
      <c r="X38" s="124">
        <f t="shared" si="2"/>
        <v>0</v>
      </c>
      <c r="Y38" s="124">
        <f t="shared" si="2"/>
        <v>0</v>
      </c>
      <c r="Z38" s="124">
        <f t="shared" si="2"/>
        <v>0</v>
      </c>
      <c r="AA38" s="124">
        <f t="shared" si="2"/>
        <v>0</v>
      </c>
      <c r="AB38" s="124">
        <f t="shared" si="2"/>
        <v>0</v>
      </c>
      <c r="AC38" s="124">
        <f t="shared" si="2"/>
        <v>0</v>
      </c>
      <c r="AD38" s="124">
        <f t="shared" si="2"/>
        <v>0</v>
      </c>
      <c r="AE38" s="124">
        <f t="shared" si="2"/>
        <v>0</v>
      </c>
      <c r="AF38" s="124">
        <f t="shared" si="2"/>
        <v>0</v>
      </c>
      <c r="AG38" s="124">
        <f t="shared" si="2"/>
        <v>0</v>
      </c>
      <c r="AH38" s="124">
        <f t="shared" ref="AH38:BA38" si="3">+IF(AH10="Femenino",1,0)</f>
        <v>0</v>
      </c>
      <c r="AI38" s="124">
        <f t="shared" si="3"/>
        <v>0</v>
      </c>
      <c r="AJ38" s="124">
        <f t="shared" si="3"/>
        <v>0</v>
      </c>
      <c r="AK38" s="124">
        <f t="shared" si="3"/>
        <v>0</v>
      </c>
      <c r="AL38" s="124">
        <f t="shared" si="3"/>
        <v>0</v>
      </c>
      <c r="AM38" s="124">
        <f t="shared" si="3"/>
        <v>0</v>
      </c>
      <c r="AN38" s="124">
        <f t="shared" si="3"/>
        <v>0</v>
      </c>
      <c r="AO38" s="124">
        <f t="shared" si="3"/>
        <v>0</v>
      </c>
      <c r="AP38" s="124">
        <f t="shared" si="3"/>
        <v>0</v>
      </c>
      <c r="AQ38" s="124">
        <f t="shared" si="3"/>
        <v>0</v>
      </c>
      <c r="AR38" s="124">
        <f t="shared" si="3"/>
        <v>0</v>
      </c>
      <c r="AS38" s="124">
        <f t="shared" si="3"/>
        <v>0</v>
      </c>
      <c r="AT38" s="124">
        <f t="shared" si="3"/>
        <v>0</v>
      </c>
      <c r="AU38" s="124">
        <f t="shared" si="3"/>
        <v>0</v>
      </c>
      <c r="AV38" s="124">
        <f t="shared" si="3"/>
        <v>0</v>
      </c>
      <c r="AW38" s="124">
        <f t="shared" si="3"/>
        <v>0</v>
      </c>
      <c r="AX38" s="124">
        <f t="shared" si="3"/>
        <v>0</v>
      </c>
      <c r="AY38" s="124">
        <f t="shared" si="3"/>
        <v>0</v>
      </c>
      <c r="AZ38" s="124">
        <f t="shared" si="3"/>
        <v>0</v>
      </c>
      <c r="BA38" s="124">
        <f t="shared" si="3"/>
        <v>0</v>
      </c>
    </row>
    <row r="39" spans="1:53" s="123" customFormat="1" x14ac:dyDescent="0.25">
      <c r="A39" s="123" t="s">
        <v>108</v>
      </c>
      <c r="B39" s="127">
        <f>+SUM(D39:BA39)</f>
        <v>0</v>
      </c>
      <c r="C39" s="126"/>
      <c r="D39" s="124">
        <f>+IF(D10="Masculino",1,0)</f>
        <v>0</v>
      </c>
      <c r="E39" s="124">
        <f t="shared" ref="E39:AG39" si="4">+IF(E10="Masculino",1,0)</f>
        <v>0</v>
      </c>
      <c r="F39" s="124">
        <f t="shared" si="4"/>
        <v>0</v>
      </c>
      <c r="G39" s="124">
        <f t="shared" si="4"/>
        <v>0</v>
      </c>
      <c r="H39" s="124">
        <f t="shared" si="4"/>
        <v>0</v>
      </c>
      <c r="I39" s="124">
        <f t="shared" si="4"/>
        <v>0</v>
      </c>
      <c r="J39" s="124">
        <f t="shared" si="4"/>
        <v>0</v>
      </c>
      <c r="K39" s="124">
        <f t="shared" si="4"/>
        <v>0</v>
      </c>
      <c r="L39" s="124">
        <f t="shared" si="4"/>
        <v>0</v>
      </c>
      <c r="M39" s="124">
        <f t="shared" si="4"/>
        <v>0</v>
      </c>
      <c r="N39" s="124">
        <f t="shared" si="4"/>
        <v>0</v>
      </c>
      <c r="O39" s="124">
        <f t="shared" si="4"/>
        <v>0</v>
      </c>
      <c r="P39" s="124">
        <f t="shared" si="4"/>
        <v>0</v>
      </c>
      <c r="Q39" s="124">
        <f t="shared" si="4"/>
        <v>0</v>
      </c>
      <c r="R39" s="124">
        <f t="shared" si="4"/>
        <v>0</v>
      </c>
      <c r="S39" s="124">
        <f t="shared" si="4"/>
        <v>0</v>
      </c>
      <c r="T39" s="124">
        <f t="shared" si="4"/>
        <v>0</v>
      </c>
      <c r="U39" s="124">
        <f t="shared" si="4"/>
        <v>0</v>
      </c>
      <c r="V39" s="124">
        <f t="shared" si="4"/>
        <v>0</v>
      </c>
      <c r="W39" s="124">
        <f t="shared" si="4"/>
        <v>0</v>
      </c>
      <c r="X39" s="124">
        <f t="shared" si="4"/>
        <v>0</v>
      </c>
      <c r="Y39" s="124">
        <f t="shared" si="4"/>
        <v>0</v>
      </c>
      <c r="Z39" s="124">
        <f t="shared" si="4"/>
        <v>0</v>
      </c>
      <c r="AA39" s="124">
        <f t="shared" si="4"/>
        <v>0</v>
      </c>
      <c r="AB39" s="124">
        <f t="shared" si="4"/>
        <v>0</v>
      </c>
      <c r="AC39" s="124">
        <f t="shared" si="4"/>
        <v>0</v>
      </c>
      <c r="AD39" s="124">
        <f t="shared" si="4"/>
        <v>0</v>
      </c>
      <c r="AE39" s="124">
        <f t="shared" si="4"/>
        <v>0</v>
      </c>
      <c r="AF39" s="124">
        <f t="shared" si="4"/>
        <v>0</v>
      </c>
      <c r="AG39" s="124">
        <f t="shared" si="4"/>
        <v>0</v>
      </c>
      <c r="AH39" s="124">
        <f t="shared" ref="AH39:BA39" si="5">+IF(AH10="Masculino",1,0)</f>
        <v>0</v>
      </c>
      <c r="AI39" s="124">
        <f t="shared" si="5"/>
        <v>0</v>
      </c>
      <c r="AJ39" s="124">
        <f t="shared" si="5"/>
        <v>0</v>
      </c>
      <c r="AK39" s="124">
        <f t="shared" si="5"/>
        <v>0</v>
      </c>
      <c r="AL39" s="124">
        <f t="shared" si="5"/>
        <v>0</v>
      </c>
      <c r="AM39" s="124">
        <f t="shared" si="5"/>
        <v>0</v>
      </c>
      <c r="AN39" s="124">
        <f t="shared" si="5"/>
        <v>0</v>
      </c>
      <c r="AO39" s="124">
        <f t="shared" si="5"/>
        <v>0</v>
      </c>
      <c r="AP39" s="124">
        <f t="shared" si="5"/>
        <v>0</v>
      </c>
      <c r="AQ39" s="124">
        <f t="shared" si="5"/>
        <v>0</v>
      </c>
      <c r="AR39" s="124">
        <f t="shared" si="5"/>
        <v>0</v>
      </c>
      <c r="AS39" s="124">
        <f t="shared" si="5"/>
        <v>0</v>
      </c>
      <c r="AT39" s="124">
        <f t="shared" si="5"/>
        <v>0</v>
      </c>
      <c r="AU39" s="124">
        <f t="shared" si="5"/>
        <v>0</v>
      </c>
      <c r="AV39" s="124">
        <f t="shared" si="5"/>
        <v>0</v>
      </c>
      <c r="AW39" s="124">
        <f t="shared" si="5"/>
        <v>0</v>
      </c>
      <c r="AX39" s="124">
        <f t="shared" si="5"/>
        <v>0</v>
      </c>
      <c r="AY39" s="124">
        <f t="shared" si="5"/>
        <v>0</v>
      </c>
      <c r="AZ39" s="124">
        <f t="shared" si="5"/>
        <v>0</v>
      </c>
      <c r="BA39" s="124">
        <f t="shared" si="5"/>
        <v>0</v>
      </c>
    </row>
    <row r="40" spans="1:53" s="123" customFormat="1" x14ac:dyDescent="0.25">
      <c r="A40" s="123" t="s">
        <v>109</v>
      </c>
      <c r="B40" s="128">
        <f>+AVERAGE(D40:BA40)</f>
        <v>35.043476190476184</v>
      </c>
      <c r="C40" s="126"/>
      <c r="D40" s="124">
        <f>+IF(D8&gt;0,D8,"")</f>
        <v>41.856000000000002</v>
      </c>
      <c r="E40" s="124">
        <f t="shared" ref="E40:AG40" si="6">+IF(E8&gt;0,E8,"")</f>
        <v>29.506</v>
      </c>
      <c r="F40" s="124">
        <f t="shared" si="6"/>
        <v>37.61</v>
      </c>
      <c r="G40" s="124">
        <f t="shared" si="6"/>
        <v>41.161000000000001</v>
      </c>
      <c r="H40" s="124">
        <f t="shared" si="6"/>
        <v>30.053000000000001</v>
      </c>
      <c r="I40" s="124">
        <f t="shared" si="6"/>
        <v>26.184999999999999</v>
      </c>
      <c r="J40" s="124">
        <f t="shared" si="6"/>
        <v>34.048000000000002</v>
      </c>
      <c r="K40" s="124">
        <f t="shared" si="6"/>
        <v>33.472999999999999</v>
      </c>
      <c r="L40" s="124">
        <f t="shared" si="6"/>
        <v>29.58</v>
      </c>
      <c r="M40" s="124">
        <f t="shared" si="6"/>
        <v>42.494</v>
      </c>
      <c r="N40" s="124">
        <f t="shared" si="6"/>
        <v>31.715</v>
      </c>
      <c r="O40" s="124">
        <f t="shared" si="6"/>
        <v>42.783999999999999</v>
      </c>
      <c r="P40" s="124">
        <f t="shared" si="6"/>
        <v>46.677999999999997</v>
      </c>
      <c r="Q40" s="124">
        <f t="shared" si="6"/>
        <v>36.167000000000002</v>
      </c>
      <c r="R40" s="124">
        <f t="shared" si="6"/>
        <v>29.265000000000001</v>
      </c>
      <c r="S40" s="124">
        <f t="shared" si="6"/>
        <v>31.335000000000001</v>
      </c>
      <c r="T40" s="124">
        <f t="shared" si="6"/>
        <v>43.305</v>
      </c>
      <c r="U40" s="124">
        <f t="shared" si="6"/>
        <v>28.021999999999998</v>
      </c>
      <c r="V40" s="124">
        <f t="shared" si="6"/>
        <v>40.747</v>
      </c>
      <c r="W40" s="124">
        <f t="shared" si="6"/>
        <v>29.651</v>
      </c>
      <c r="X40" s="124">
        <f t="shared" si="6"/>
        <v>30.277999999999999</v>
      </c>
      <c r="Y40" s="124" t="str">
        <f t="shared" si="6"/>
        <v/>
      </c>
      <c r="Z40" s="124" t="str">
        <f t="shared" si="6"/>
        <v/>
      </c>
      <c r="AA40" s="124" t="str">
        <f t="shared" si="6"/>
        <v/>
      </c>
      <c r="AB40" s="124" t="str">
        <f t="shared" si="6"/>
        <v/>
      </c>
      <c r="AC40" s="124" t="str">
        <f t="shared" si="6"/>
        <v/>
      </c>
      <c r="AD40" s="124" t="str">
        <f t="shared" si="6"/>
        <v/>
      </c>
      <c r="AE40" s="124" t="str">
        <f t="shared" si="6"/>
        <v/>
      </c>
      <c r="AF40" s="124" t="str">
        <f t="shared" si="6"/>
        <v/>
      </c>
      <c r="AG40" s="124" t="str">
        <f t="shared" si="6"/>
        <v/>
      </c>
      <c r="AH40" s="124" t="str">
        <f t="shared" ref="AH40:BA40" si="7">+IF(AH8&gt;0,AH8,"")</f>
        <v/>
      </c>
      <c r="AI40" s="124" t="str">
        <f t="shared" si="7"/>
        <v/>
      </c>
      <c r="AJ40" s="124" t="str">
        <f t="shared" si="7"/>
        <v/>
      </c>
      <c r="AK40" s="124" t="str">
        <f t="shared" si="7"/>
        <v/>
      </c>
      <c r="AL40" s="124" t="str">
        <f t="shared" si="7"/>
        <v/>
      </c>
      <c r="AM40" s="124" t="str">
        <f t="shared" si="7"/>
        <v/>
      </c>
      <c r="AN40" s="124" t="str">
        <f t="shared" si="7"/>
        <v/>
      </c>
      <c r="AO40" s="124" t="str">
        <f t="shared" si="7"/>
        <v/>
      </c>
      <c r="AP40" s="124" t="str">
        <f t="shared" si="7"/>
        <v/>
      </c>
      <c r="AQ40" s="124" t="str">
        <f t="shared" si="7"/>
        <v/>
      </c>
      <c r="AR40" s="124" t="str">
        <f t="shared" si="7"/>
        <v/>
      </c>
      <c r="AS40" s="124" t="str">
        <f t="shared" si="7"/>
        <v/>
      </c>
      <c r="AT40" s="124" t="str">
        <f t="shared" si="7"/>
        <v/>
      </c>
      <c r="AU40" s="124" t="str">
        <f t="shared" si="7"/>
        <v/>
      </c>
      <c r="AV40" s="124" t="str">
        <f t="shared" si="7"/>
        <v/>
      </c>
      <c r="AW40" s="124" t="str">
        <f t="shared" si="7"/>
        <v/>
      </c>
      <c r="AX40" s="124" t="str">
        <f t="shared" si="7"/>
        <v/>
      </c>
      <c r="AY40" s="124" t="str">
        <f t="shared" si="7"/>
        <v/>
      </c>
      <c r="AZ40" s="124" t="str">
        <f t="shared" si="7"/>
        <v/>
      </c>
      <c r="BA40" s="124" t="str">
        <f t="shared" si="7"/>
        <v/>
      </c>
    </row>
    <row r="41" spans="1:53" s="123" customFormat="1" x14ac:dyDescent="0.25">
      <c r="A41" s="123" t="s">
        <v>111</v>
      </c>
      <c r="B41" s="127">
        <f>+SUM(D41:BA41)</f>
        <v>8</v>
      </c>
      <c r="C41" s="126"/>
      <c r="D41" s="124" t="str">
        <f>+IF(AND(D8&gt;=1,D8&lt;31),1,"")</f>
        <v/>
      </c>
      <c r="E41" s="124">
        <f t="shared" ref="E41:AG41" si="8">+IF(AND(E8&gt;=1,E8&lt;31),1,"")</f>
        <v>1</v>
      </c>
      <c r="F41" s="124" t="str">
        <f t="shared" si="8"/>
        <v/>
      </c>
      <c r="G41" s="124" t="str">
        <f t="shared" si="8"/>
        <v/>
      </c>
      <c r="H41" s="124">
        <f t="shared" si="8"/>
        <v>1</v>
      </c>
      <c r="I41" s="124">
        <f t="shared" si="8"/>
        <v>1</v>
      </c>
      <c r="J41" s="124" t="str">
        <f t="shared" si="8"/>
        <v/>
      </c>
      <c r="K41" s="124" t="str">
        <f t="shared" si="8"/>
        <v/>
      </c>
      <c r="L41" s="124">
        <f t="shared" si="8"/>
        <v>1</v>
      </c>
      <c r="M41" s="124" t="str">
        <f t="shared" si="8"/>
        <v/>
      </c>
      <c r="N41" s="124" t="str">
        <f t="shared" si="8"/>
        <v/>
      </c>
      <c r="O41" s="124" t="str">
        <f t="shared" si="8"/>
        <v/>
      </c>
      <c r="P41" s="124" t="str">
        <f t="shared" si="8"/>
        <v/>
      </c>
      <c r="Q41" s="124" t="str">
        <f t="shared" si="8"/>
        <v/>
      </c>
      <c r="R41" s="124">
        <f t="shared" si="8"/>
        <v>1</v>
      </c>
      <c r="S41" s="124" t="str">
        <f t="shared" si="8"/>
        <v/>
      </c>
      <c r="T41" s="124" t="str">
        <f t="shared" si="8"/>
        <v/>
      </c>
      <c r="U41" s="124">
        <f t="shared" si="8"/>
        <v>1</v>
      </c>
      <c r="V41" s="124" t="str">
        <f t="shared" si="8"/>
        <v/>
      </c>
      <c r="W41" s="124">
        <f t="shared" si="8"/>
        <v>1</v>
      </c>
      <c r="X41" s="124">
        <f t="shared" si="8"/>
        <v>1</v>
      </c>
      <c r="Y41" s="124" t="str">
        <f t="shared" si="8"/>
        <v/>
      </c>
      <c r="Z41" s="124" t="str">
        <f t="shared" si="8"/>
        <v/>
      </c>
      <c r="AA41" s="124" t="str">
        <f t="shared" si="8"/>
        <v/>
      </c>
      <c r="AB41" s="124" t="str">
        <f t="shared" si="8"/>
        <v/>
      </c>
      <c r="AC41" s="124" t="str">
        <f t="shared" si="8"/>
        <v/>
      </c>
      <c r="AD41" s="124" t="str">
        <f t="shared" si="8"/>
        <v/>
      </c>
      <c r="AE41" s="124" t="str">
        <f t="shared" si="8"/>
        <v/>
      </c>
      <c r="AF41" s="124" t="str">
        <f t="shared" si="8"/>
        <v/>
      </c>
      <c r="AG41" s="124" t="str">
        <f t="shared" si="8"/>
        <v/>
      </c>
      <c r="AH41" s="124" t="str">
        <f t="shared" ref="AH41:BA41" si="9">+IF(AND(AH8&gt;=1,AH8&lt;31),1,"")</f>
        <v/>
      </c>
      <c r="AI41" s="124" t="str">
        <f t="shared" si="9"/>
        <v/>
      </c>
      <c r="AJ41" s="124" t="str">
        <f t="shared" si="9"/>
        <v/>
      </c>
      <c r="AK41" s="124" t="str">
        <f t="shared" si="9"/>
        <v/>
      </c>
      <c r="AL41" s="124" t="str">
        <f t="shared" si="9"/>
        <v/>
      </c>
      <c r="AM41" s="124" t="str">
        <f t="shared" si="9"/>
        <v/>
      </c>
      <c r="AN41" s="124" t="str">
        <f t="shared" si="9"/>
        <v/>
      </c>
      <c r="AO41" s="124" t="str">
        <f t="shared" si="9"/>
        <v/>
      </c>
      <c r="AP41" s="124" t="str">
        <f t="shared" si="9"/>
        <v/>
      </c>
      <c r="AQ41" s="124" t="str">
        <f t="shared" si="9"/>
        <v/>
      </c>
      <c r="AR41" s="124" t="str">
        <f t="shared" si="9"/>
        <v/>
      </c>
      <c r="AS41" s="124" t="str">
        <f t="shared" si="9"/>
        <v/>
      </c>
      <c r="AT41" s="124" t="str">
        <f t="shared" si="9"/>
        <v/>
      </c>
      <c r="AU41" s="124" t="str">
        <f t="shared" si="9"/>
        <v/>
      </c>
      <c r="AV41" s="124" t="str">
        <f t="shared" si="9"/>
        <v/>
      </c>
      <c r="AW41" s="124" t="str">
        <f t="shared" si="9"/>
        <v/>
      </c>
      <c r="AX41" s="124" t="str">
        <f t="shared" si="9"/>
        <v/>
      </c>
      <c r="AY41" s="124" t="str">
        <f t="shared" si="9"/>
        <v/>
      </c>
      <c r="AZ41" s="124" t="str">
        <f t="shared" si="9"/>
        <v/>
      </c>
      <c r="BA41" s="124" t="str">
        <f t="shared" si="9"/>
        <v/>
      </c>
    </row>
    <row r="42" spans="1:53" s="123" customFormat="1" x14ac:dyDescent="0.25">
      <c r="A42" s="123" t="s">
        <v>112</v>
      </c>
      <c r="B42" s="127">
        <f>+SUM(D42:BA42)</f>
        <v>13</v>
      </c>
      <c r="C42" s="126"/>
      <c r="D42" s="124">
        <f>+IF(AND(D8&gt;=31,D8&lt;=50),1,"")</f>
        <v>1</v>
      </c>
      <c r="E42" s="124" t="str">
        <f t="shared" ref="E42:AG42" si="10">+IF(AND(E8&gt;=31,E8&lt;=50),1,"")</f>
        <v/>
      </c>
      <c r="F42" s="124">
        <f t="shared" si="10"/>
        <v>1</v>
      </c>
      <c r="G42" s="124">
        <f t="shared" si="10"/>
        <v>1</v>
      </c>
      <c r="H42" s="124" t="str">
        <f t="shared" si="10"/>
        <v/>
      </c>
      <c r="I42" s="124" t="str">
        <f t="shared" si="10"/>
        <v/>
      </c>
      <c r="J42" s="124">
        <f t="shared" si="10"/>
        <v>1</v>
      </c>
      <c r="K42" s="124">
        <f t="shared" si="10"/>
        <v>1</v>
      </c>
      <c r="L42" s="124" t="str">
        <f t="shared" si="10"/>
        <v/>
      </c>
      <c r="M42" s="124">
        <f t="shared" si="10"/>
        <v>1</v>
      </c>
      <c r="N42" s="124">
        <f t="shared" si="10"/>
        <v>1</v>
      </c>
      <c r="O42" s="124">
        <f t="shared" si="10"/>
        <v>1</v>
      </c>
      <c r="P42" s="124">
        <f t="shared" si="10"/>
        <v>1</v>
      </c>
      <c r="Q42" s="124">
        <f t="shared" si="10"/>
        <v>1</v>
      </c>
      <c r="R42" s="124" t="str">
        <f t="shared" si="10"/>
        <v/>
      </c>
      <c r="S42" s="124">
        <f t="shared" si="10"/>
        <v>1</v>
      </c>
      <c r="T42" s="124">
        <f t="shared" si="10"/>
        <v>1</v>
      </c>
      <c r="U42" s="124" t="str">
        <f t="shared" si="10"/>
        <v/>
      </c>
      <c r="V42" s="124">
        <f t="shared" si="10"/>
        <v>1</v>
      </c>
      <c r="W42" s="124" t="str">
        <f t="shared" si="10"/>
        <v/>
      </c>
      <c r="X42" s="124" t="str">
        <f t="shared" si="10"/>
        <v/>
      </c>
      <c r="Y42" s="124" t="str">
        <f t="shared" si="10"/>
        <v/>
      </c>
      <c r="Z42" s="124" t="str">
        <f t="shared" si="10"/>
        <v/>
      </c>
      <c r="AA42" s="124" t="str">
        <f t="shared" si="10"/>
        <v/>
      </c>
      <c r="AB42" s="124" t="str">
        <f t="shared" si="10"/>
        <v/>
      </c>
      <c r="AC42" s="124" t="str">
        <f t="shared" si="10"/>
        <v/>
      </c>
      <c r="AD42" s="124" t="str">
        <f t="shared" si="10"/>
        <v/>
      </c>
      <c r="AE42" s="124" t="str">
        <f t="shared" si="10"/>
        <v/>
      </c>
      <c r="AF42" s="124" t="str">
        <f t="shared" si="10"/>
        <v/>
      </c>
      <c r="AG42" s="124" t="str">
        <f t="shared" si="10"/>
        <v/>
      </c>
      <c r="AH42" s="124" t="str">
        <f t="shared" ref="AH42:BA42" si="11">+IF(AND(AH8&gt;=31,AH8&lt;=50),1,"")</f>
        <v/>
      </c>
      <c r="AI42" s="124" t="str">
        <f t="shared" si="11"/>
        <v/>
      </c>
      <c r="AJ42" s="124" t="str">
        <f t="shared" si="11"/>
        <v/>
      </c>
      <c r="AK42" s="124" t="str">
        <f t="shared" si="11"/>
        <v/>
      </c>
      <c r="AL42" s="124" t="str">
        <f t="shared" si="11"/>
        <v/>
      </c>
      <c r="AM42" s="124" t="str">
        <f t="shared" si="11"/>
        <v/>
      </c>
      <c r="AN42" s="124" t="str">
        <f t="shared" si="11"/>
        <v/>
      </c>
      <c r="AO42" s="124" t="str">
        <f t="shared" si="11"/>
        <v/>
      </c>
      <c r="AP42" s="124" t="str">
        <f t="shared" si="11"/>
        <v/>
      </c>
      <c r="AQ42" s="124" t="str">
        <f t="shared" si="11"/>
        <v/>
      </c>
      <c r="AR42" s="124" t="str">
        <f t="shared" si="11"/>
        <v/>
      </c>
      <c r="AS42" s="124" t="str">
        <f t="shared" si="11"/>
        <v/>
      </c>
      <c r="AT42" s="124" t="str">
        <f t="shared" si="11"/>
        <v/>
      </c>
      <c r="AU42" s="124" t="str">
        <f t="shared" si="11"/>
        <v/>
      </c>
      <c r="AV42" s="124" t="str">
        <f t="shared" si="11"/>
        <v/>
      </c>
      <c r="AW42" s="124" t="str">
        <f t="shared" si="11"/>
        <v/>
      </c>
      <c r="AX42" s="124" t="str">
        <f t="shared" si="11"/>
        <v/>
      </c>
      <c r="AY42" s="124" t="str">
        <f t="shared" si="11"/>
        <v/>
      </c>
      <c r="AZ42" s="124" t="str">
        <f t="shared" si="11"/>
        <v/>
      </c>
      <c r="BA42" s="124" t="str">
        <f t="shared" si="11"/>
        <v/>
      </c>
    </row>
    <row r="43" spans="1:53" s="123" customFormat="1" x14ac:dyDescent="0.25">
      <c r="A43" s="123" t="s">
        <v>110</v>
      </c>
      <c r="B43" s="127">
        <f>+SUM(D43:BA43)</f>
        <v>0</v>
      </c>
      <c r="C43" s="126"/>
      <c r="D43" s="124" t="str">
        <f>+IF(D8&gt;50,1,"")</f>
        <v/>
      </c>
      <c r="E43" s="124" t="str">
        <f t="shared" ref="E43:AG43" si="12">+IF(E8&gt;50,1,"")</f>
        <v/>
      </c>
      <c r="F43" s="124" t="str">
        <f t="shared" si="12"/>
        <v/>
      </c>
      <c r="G43" s="124" t="str">
        <f t="shared" si="12"/>
        <v/>
      </c>
      <c r="H43" s="124" t="str">
        <f t="shared" si="12"/>
        <v/>
      </c>
      <c r="I43" s="124" t="str">
        <f t="shared" si="12"/>
        <v/>
      </c>
      <c r="J43" s="124" t="str">
        <f t="shared" si="12"/>
        <v/>
      </c>
      <c r="K43" s="124" t="str">
        <f t="shared" si="12"/>
        <v/>
      </c>
      <c r="L43" s="124" t="str">
        <f t="shared" si="12"/>
        <v/>
      </c>
      <c r="M43" s="124" t="str">
        <f t="shared" si="12"/>
        <v/>
      </c>
      <c r="N43" s="124" t="str">
        <f t="shared" si="12"/>
        <v/>
      </c>
      <c r="O43" s="124" t="str">
        <f t="shared" si="12"/>
        <v/>
      </c>
      <c r="P43" s="124" t="str">
        <f t="shared" si="12"/>
        <v/>
      </c>
      <c r="Q43" s="124" t="str">
        <f t="shared" si="12"/>
        <v/>
      </c>
      <c r="R43" s="124" t="str">
        <f t="shared" si="12"/>
        <v/>
      </c>
      <c r="S43" s="124" t="str">
        <f t="shared" si="12"/>
        <v/>
      </c>
      <c r="T43" s="124" t="str">
        <f t="shared" si="12"/>
        <v/>
      </c>
      <c r="U43" s="124" t="str">
        <f t="shared" si="12"/>
        <v/>
      </c>
      <c r="V43" s="124" t="str">
        <f t="shared" si="12"/>
        <v/>
      </c>
      <c r="W43" s="124" t="str">
        <f t="shared" si="12"/>
        <v/>
      </c>
      <c r="X43" s="124" t="str">
        <f t="shared" si="12"/>
        <v/>
      </c>
      <c r="Y43" s="124" t="str">
        <f t="shared" si="12"/>
        <v/>
      </c>
      <c r="Z43" s="124" t="str">
        <f t="shared" si="12"/>
        <v/>
      </c>
      <c r="AA43" s="124" t="str">
        <f t="shared" si="12"/>
        <v/>
      </c>
      <c r="AB43" s="124" t="str">
        <f t="shared" si="12"/>
        <v/>
      </c>
      <c r="AC43" s="124" t="str">
        <f t="shared" si="12"/>
        <v/>
      </c>
      <c r="AD43" s="124" t="str">
        <f t="shared" si="12"/>
        <v/>
      </c>
      <c r="AE43" s="124" t="str">
        <f t="shared" si="12"/>
        <v/>
      </c>
      <c r="AF43" s="124" t="str">
        <f t="shared" si="12"/>
        <v/>
      </c>
      <c r="AG43" s="124" t="str">
        <f t="shared" si="12"/>
        <v/>
      </c>
      <c r="AH43" s="124" t="str">
        <f t="shared" ref="AH43:BA43" si="13">+IF(AH8&gt;50,1,"")</f>
        <v/>
      </c>
      <c r="AI43" s="124" t="str">
        <f t="shared" si="13"/>
        <v/>
      </c>
      <c r="AJ43" s="124" t="str">
        <f t="shared" si="13"/>
        <v/>
      </c>
      <c r="AK43" s="124" t="str">
        <f t="shared" si="13"/>
        <v/>
      </c>
      <c r="AL43" s="124" t="str">
        <f t="shared" si="13"/>
        <v/>
      </c>
      <c r="AM43" s="124" t="str">
        <f t="shared" si="13"/>
        <v/>
      </c>
      <c r="AN43" s="124" t="str">
        <f t="shared" si="13"/>
        <v/>
      </c>
      <c r="AO43" s="124" t="str">
        <f t="shared" si="13"/>
        <v/>
      </c>
      <c r="AP43" s="124" t="str">
        <f t="shared" si="13"/>
        <v/>
      </c>
      <c r="AQ43" s="124" t="str">
        <f t="shared" si="13"/>
        <v/>
      </c>
      <c r="AR43" s="124" t="str">
        <f t="shared" si="13"/>
        <v/>
      </c>
      <c r="AS43" s="124" t="str">
        <f t="shared" si="13"/>
        <v/>
      </c>
      <c r="AT43" s="124" t="str">
        <f t="shared" si="13"/>
        <v/>
      </c>
      <c r="AU43" s="124" t="str">
        <f t="shared" si="13"/>
        <v/>
      </c>
      <c r="AV43" s="124" t="str">
        <f t="shared" si="13"/>
        <v/>
      </c>
      <c r="AW43" s="124" t="str">
        <f t="shared" si="13"/>
        <v/>
      </c>
      <c r="AX43" s="124" t="str">
        <f t="shared" si="13"/>
        <v/>
      </c>
      <c r="AY43" s="124" t="str">
        <f t="shared" si="13"/>
        <v/>
      </c>
      <c r="AZ43" s="124" t="str">
        <f t="shared" si="13"/>
        <v/>
      </c>
      <c r="BA43" s="124" t="str">
        <f t="shared" si="13"/>
        <v/>
      </c>
    </row>
    <row r="44" spans="1:53" s="123" customFormat="1" x14ac:dyDescent="0.25">
      <c r="A44" s="123" t="s">
        <v>113</v>
      </c>
      <c r="B44" s="128" t="e">
        <f>+AVERAGE(D44:BA44)</f>
        <v>#DIV/0!</v>
      </c>
      <c r="C44" s="126"/>
      <c r="D44" s="124" t="str">
        <f>+IF(D14&gt;0,D14,"")</f>
        <v/>
      </c>
      <c r="E44" s="124" t="str">
        <f t="shared" ref="E44:AG44" si="14">+IF(E14&gt;0,E14,"")</f>
        <v/>
      </c>
      <c r="F44" s="124" t="str">
        <f t="shared" si="14"/>
        <v/>
      </c>
      <c r="G44" s="124" t="str">
        <f t="shared" si="14"/>
        <v/>
      </c>
      <c r="H44" s="124" t="str">
        <f t="shared" si="14"/>
        <v/>
      </c>
      <c r="I44" s="124" t="str">
        <f t="shared" si="14"/>
        <v/>
      </c>
      <c r="J44" s="124" t="str">
        <f t="shared" si="14"/>
        <v/>
      </c>
      <c r="K44" s="124" t="str">
        <f t="shared" si="14"/>
        <v/>
      </c>
      <c r="L44" s="124" t="str">
        <f t="shared" si="14"/>
        <v/>
      </c>
      <c r="M44" s="124" t="str">
        <f t="shared" si="14"/>
        <v/>
      </c>
      <c r="N44" s="124" t="str">
        <f t="shared" si="14"/>
        <v/>
      </c>
      <c r="O44" s="124" t="str">
        <f t="shared" si="14"/>
        <v/>
      </c>
      <c r="P44" s="124" t="str">
        <f t="shared" si="14"/>
        <v/>
      </c>
      <c r="Q44" s="124" t="str">
        <f t="shared" si="14"/>
        <v/>
      </c>
      <c r="R44" s="124" t="str">
        <f t="shared" si="14"/>
        <v/>
      </c>
      <c r="S44" s="124" t="str">
        <f t="shared" si="14"/>
        <v/>
      </c>
      <c r="T44" s="124" t="str">
        <f t="shared" si="14"/>
        <v/>
      </c>
      <c r="U44" s="124" t="str">
        <f t="shared" si="14"/>
        <v/>
      </c>
      <c r="V44" s="124" t="str">
        <f t="shared" si="14"/>
        <v/>
      </c>
      <c r="W44" s="124" t="str">
        <f t="shared" si="14"/>
        <v/>
      </c>
      <c r="X44" s="124" t="str">
        <f t="shared" si="14"/>
        <v/>
      </c>
      <c r="Y44" s="124" t="str">
        <f t="shared" si="14"/>
        <v/>
      </c>
      <c r="Z44" s="124" t="str">
        <f t="shared" si="14"/>
        <v/>
      </c>
      <c r="AA44" s="124" t="str">
        <f t="shared" si="14"/>
        <v/>
      </c>
      <c r="AB44" s="124" t="str">
        <f t="shared" si="14"/>
        <v/>
      </c>
      <c r="AC44" s="124" t="str">
        <f t="shared" si="14"/>
        <v/>
      </c>
      <c r="AD44" s="124" t="str">
        <f t="shared" si="14"/>
        <v/>
      </c>
      <c r="AE44" s="124" t="str">
        <f t="shared" si="14"/>
        <v/>
      </c>
      <c r="AF44" s="124" t="str">
        <f t="shared" si="14"/>
        <v/>
      </c>
      <c r="AG44" s="124" t="str">
        <f t="shared" si="14"/>
        <v/>
      </c>
      <c r="AH44" s="124" t="str">
        <f t="shared" ref="AH44:BA44" si="15">+IF(AH14&gt;0,AH14,"")</f>
        <v/>
      </c>
      <c r="AI44" s="124" t="str">
        <f t="shared" si="15"/>
        <v/>
      </c>
      <c r="AJ44" s="124" t="str">
        <f t="shared" si="15"/>
        <v/>
      </c>
      <c r="AK44" s="124" t="str">
        <f t="shared" si="15"/>
        <v/>
      </c>
      <c r="AL44" s="124" t="str">
        <f t="shared" si="15"/>
        <v/>
      </c>
      <c r="AM44" s="124" t="str">
        <f t="shared" si="15"/>
        <v/>
      </c>
      <c r="AN44" s="124" t="str">
        <f t="shared" si="15"/>
        <v/>
      </c>
      <c r="AO44" s="124" t="str">
        <f t="shared" si="15"/>
        <v/>
      </c>
      <c r="AP44" s="124" t="str">
        <f t="shared" si="15"/>
        <v/>
      </c>
      <c r="AQ44" s="124" t="str">
        <f t="shared" si="15"/>
        <v/>
      </c>
      <c r="AR44" s="124" t="str">
        <f t="shared" si="15"/>
        <v/>
      </c>
      <c r="AS44" s="124" t="str">
        <f t="shared" si="15"/>
        <v/>
      </c>
      <c r="AT44" s="124" t="str">
        <f t="shared" si="15"/>
        <v/>
      </c>
      <c r="AU44" s="124" t="str">
        <f t="shared" si="15"/>
        <v/>
      </c>
      <c r="AV44" s="124" t="str">
        <f t="shared" si="15"/>
        <v/>
      </c>
      <c r="AW44" s="124" t="str">
        <f t="shared" si="15"/>
        <v/>
      </c>
      <c r="AX44" s="124" t="str">
        <f t="shared" si="15"/>
        <v/>
      </c>
      <c r="AY44" s="124" t="str">
        <f t="shared" si="15"/>
        <v/>
      </c>
      <c r="AZ44" s="124" t="str">
        <f t="shared" si="15"/>
        <v/>
      </c>
      <c r="BA44" s="124" t="str">
        <f t="shared" si="15"/>
        <v/>
      </c>
    </row>
    <row r="45" spans="1:53" s="123" customFormat="1" x14ac:dyDescent="0.25">
      <c r="A45" s="123" t="s">
        <v>116</v>
      </c>
      <c r="B45" s="128" t="e">
        <f t="shared" ref="B45:B52" si="16">+AVERAGE(D45:BA45)</f>
        <v>#DIV/0!</v>
      </c>
      <c r="C45" s="126"/>
      <c r="D45" s="124" t="str">
        <f>+IF(AND(D10="Femenino",D14&gt;0),D14,"")</f>
        <v/>
      </c>
      <c r="E45" s="124" t="str">
        <f t="shared" ref="E45:AG45" si="17">+IF(AND(E10="Femenino",E14&gt;0),E14,"")</f>
        <v/>
      </c>
      <c r="F45" s="124" t="str">
        <f t="shared" si="17"/>
        <v/>
      </c>
      <c r="G45" s="124" t="str">
        <f t="shared" si="17"/>
        <v/>
      </c>
      <c r="H45" s="124" t="str">
        <f t="shared" si="17"/>
        <v/>
      </c>
      <c r="I45" s="124" t="str">
        <f t="shared" si="17"/>
        <v/>
      </c>
      <c r="J45" s="124" t="str">
        <f t="shared" si="17"/>
        <v/>
      </c>
      <c r="K45" s="124" t="str">
        <f t="shared" si="17"/>
        <v/>
      </c>
      <c r="L45" s="124" t="str">
        <f t="shared" si="17"/>
        <v/>
      </c>
      <c r="M45" s="124" t="str">
        <f t="shared" si="17"/>
        <v/>
      </c>
      <c r="N45" s="124" t="str">
        <f t="shared" si="17"/>
        <v/>
      </c>
      <c r="O45" s="124" t="str">
        <f t="shared" si="17"/>
        <v/>
      </c>
      <c r="P45" s="124" t="str">
        <f t="shared" si="17"/>
        <v/>
      </c>
      <c r="Q45" s="124" t="str">
        <f t="shared" si="17"/>
        <v/>
      </c>
      <c r="R45" s="124" t="str">
        <f t="shared" si="17"/>
        <v/>
      </c>
      <c r="S45" s="124" t="str">
        <f t="shared" si="17"/>
        <v/>
      </c>
      <c r="T45" s="124" t="str">
        <f t="shared" si="17"/>
        <v/>
      </c>
      <c r="U45" s="124" t="str">
        <f t="shared" si="17"/>
        <v/>
      </c>
      <c r="V45" s="124" t="str">
        <f t="shared" si="17"/>
        <v/>
      </c>
      <c r="W45" s="124" t="str">
        <f t="shared" si="17"/>
        <v/>
      </c>
      <c r="X45" s="124" t="str">
        <f t="shared" si="17"/>
        <v/>
      </c>
      <c r="Y45" s="124" t="str">
        <f t="shared" si="17"/>
        <v/>
      </c>
      <c r="Z45" s="124" t="str">
        <f t="shared" si="17"/>
        <v/>
      </c>
      <c r="AA45" s="124" t="str">
        <f t="shared" si="17"/>
        <v/>
      </c>
      <c r="AB45" s="124" t="str">
        <f t="shared" si="17"/>
        <v/>
      </c>
      <c r="AC45" s="124" t="str">
        <f t="shared" si="17"/>
        <v/>
      </c>
      <c r="AD45" s="124" t="str">
        <f t="shared" si="17"/>
        <v/>
      </c>
      <c r="AE45" s="124" t="str">
        <f t="shared" si="17"/>
        <v/>
      </c>
      <c r="AF45" s="124" t="str">
        <f t="shared" si="17"/>
        <v/>
      </c>
      <c r="AG45" s="124" t="str">
        <f t="shared" si="17"/>
        <v/>
      </c>
      <c r="AH45" s="124" t="str">
        <f t="shared" ref="AH45:BA45" si="18">+IF(AND(AH10="Femenino",AH14&gt;0),AH14,"")</f>
        <v/>
      </c>
      <c r="AI45" s="124" t="str">
        <f t="shared" si="18"/>
        <v/>
      </c>
      <c r="AJ45" s="124" t="str">
        <f t="shared" si="18"/>
        <v/>
      </c>
      <c r="AK45" s="124" t="str">
        <f t="shared" si="18"/>
        <v/>
      </c>
      <c r="AL45" s="124" t="str">
        <f t="shared" si="18"/>
        <v/>
      </c>
      <c r="AM45" s="124" t="str">
        <f t="shared" si="18"/>
        <v/>
      </c>
      <c r="AN45" s="124" t="str">
        <f t="shared" si="18"/>
        <v/>
      </c>
      <c r="AO45" s="124" t="str">
        <f t="shared" si="18"/>
        <v/>
      </c>
      <c r="AP45" s="124" t="str">
        <f t="shared" si="18"/>
        <v/>
      </c>
      <c r="AQ45" s="124" t="str">
        <f t="shared" si="18"/>
        <v/>
      </c>
      <c r="AR45" s="124" t="str">
        <f t="shared" si="18"/>
        <v/>
      </c>
      <c r="AS45" s="124" t="str">
        <f t="shared" si="18"/>
        <v/>
      </c>
      <c r="AT45" s="124" t="str">
        <f t="shared" si="18"/>
        <v/>
      </c>
      <c r="AU45" s="124" t="str">
        <f t="shared" si="18"/>
        <v/>
      </c>
      <c r="AV45" s="124" t="str">
        <f t="shared" si="18"/>
        <v/>
      </c>
      <c r="AW45" s="124" t="str">
        <f t="shared" si="18"/>
        <v/>
      </c>
      <c r="AX45" s="124" t="str">
        <f t="shared" si="18"/>
        <v/>
      </c>
      <c r="AY45" s="124" t="str">
        <f t="shared" si="18"/>
        <v/>
      </c>
      <c r="AZ45" s="124" t="str">
        <f t="shared" si="18"/>
        <v/>
      </c>
      <c r="BA45" s="124" t="str">
        <f t="shared" si="18"/>
        <v/>
      </c>
    </row>
    <row r="46" spans="1:53" s="123" customFormat="1" x14ac:dyDescent="0.25">
      <c r="A46" s="123" t="s">
        <v>117</v>
      </c>
      <c r="B46" s="128" t="e">
        <f t="shared" si="16"/>
        <v>#DIV/0!</v>
      </c>
      <c r="C46" s="126"/>
      <c r="D46" s="124" t="str">
        <f>+IF(AND(D10="Masculino",D14&gt;0),D14,"")</f>
        <v/>
      </c>
      <c r="E46" s="124" t="str">
        <f t="shared" ref="E46:AG46" si="19">+IF(AND(E10="Masculino",E14&gt;0),E14,"")</f>
        <v/>
      </c>
      <c r="F46" s="124" t="str">
        <f t="shared" si="19"/>
        <v/>
      </c>
      <c r="G46" s="124" t="str">
        <f t="shared" si="19"/>
        <v/>
      </c>
      <c r="H46" s="124" t="str">
        <f t="shared" si="19"/>
        <v/>
      </c>
      <c r="I46" s="124" t="str">
        <f t="shared" si="19"/>
        <v/>
      </c>
      <c r="J46" s="124" t="str">
        <f t="shared" si="19"/>
        <v/>
      </c>
      <c r="K46" s="124" t="str">
        <f t="shared" si="19"/>
        <v/>
      </c>
      <c r="L46" s="124" t="str">
        <f t="shared" si="19"/>
        <v/>
      </c>
      <c r="M46" s="124" t="str">
        <f t="shared" si="19"/>
        <v/>
      </c>
      <c r="N46" s="124" t="str">
        <f t="shared" si="19"/>
        <v/>
      </c>
      <c r="O46" s="124" t="str">
        <f t="shared" si="19"/>
        <v/>
      </c>
      <c r="P46" s="124" t="str">
        <f t="shared" si="19"/>
        <v/>
      </c>
      <c r="Q46" s="124" t="str">
        <f t="shared" si="19"/>
        <v/>
      </c>
      <c r="R46" s="124" t="str">
        <f t="shared" si="19"/>
        <v/>
      </c>
      <c r="S46" s="124" t="str">
        <f t="shared" si="19"/>
        <v/>
      </c>
      <c r="T46" s="124" t="str">
        <f t="shared" si="19"/>
        <v/>
      </c>
      <c r="U46" s="124" t="str">
        <f t="shared" si="19"/>
        <v/>
      </c>
      <c r="V46" s="124" t="str">
        <f t="shared" si="19"/>
        <v/>
      </c>
      <c r="W46" s="124" t="str">
        <f t="shared" si="19"/>
        <v/>
      </c>
      <c r="X46" s="124" t="str">
        <f t="shared" si="19"/>
        <v/>
      </c>
      <c r="Y46" s="124" t="str">
        <f t="shared" si="19"/>
        <v/>
      </c>
      <c r="Z46" s="124" t="str">
        <f t="shared" si="19"/>
        <v/>
      </c>
      <c r="AA46" s="124" t="str">
        <f t="shared" si="19"/>
        <v/>
      </c>
      <c r="AB46" s="124" t="str">
        <f t="shared" si="19"/>
        <v/>
      </c>
      <c r="AC46" s="124" t="str">
        <f t="shared" si="19"/>
        <v/>
      </c>
      <c r="AD46" s="124" t="str">
        <f t="shared" si="19"/>
        <v/>
      </c>
      <c r="AE46" s="124" t="str">
        <f t="shared" si="19"/>
        <v/>
      </c>
      <c r="AF46" s="124" t="str">
        <f t="shared" si="19"/>
        <v/>
      </c>
      <c r="AG46" s="124" t="str">
        <f t="shared" si="19"/>
        <v/>
      </c>
      <c r="AH46" s="124" t="str">
        <f t="shared" ref="AH46:BA46" si="20">+IF(AND(AH10="Masculino",AH14&gt;0),AH14,"")</f>
        <v/>
      </c>
      <c r="AI46" s="124" t="str">
        <f t="shared" si="20"/>
        <v/>
      </c>
      <c r="AJ46" s="124" t="str">
        <f t="shared" si="20"/>
        <v/>
      </c>
      <c r="AK46" s="124" t="str">
        <f t="shared" si="20"/>
        <v/>
      </c>
      <c r="AL46" s="124" t="str">
        <f t="shared" si="20"/>
        <v/>
      </c>
      <c r="AM46" s="124" t="str">
        <f t="shared" si="20"/>
        <v/>
      </c>
      <c r="AN46" s="124" t="str">
        <f t="shared" si="20"/>
        <v/>
      </c>
      <c r="AO46" s="124" t="str">
        <f t="shared" si="20"/>
        <v/>
      </c>
      <c r="AP46" s="124" t="str">
        <f t="shared" si="20"/>
        <v/>
      </c>
      <c r="AQ46" s="124" t="str">
        <f t="shared" si="20"/>
        <v/>
      </c>
      <c r="AR46" s="124" t="str">
        <f t="shared" si="20"/>
        <v/>
      </c>
      <c r="AS46" s="124" t="str">
        <f t="shared" si="20"/>
        <v/>
      </c>
      <c r="AT46" s="124" t="str">
        <f t="shared" si="20"/>
        <v/>
      </c>
      <c r="AU46" s="124" t="str">
        <f t="shared" si="20"/>
        <v/>
      </c>
      <c r="AV46" s="124" t="str">
        <f t="shared" si="20"/>
        <v/>
      </c>
      <c r="AW46" s="124" t="str">
        <f t="shared" si="20"/>
        <v/>
      </c>
      <c r="AX46" s="124" t="str">
        <f t="shared" si="20"/>
        <v/>
      </c>
      <c r="AY46" s="124" t="str">
        <f t="shared" si="20"/>
        <v/>
      </c>
      <c r="AZ46" s="124" t="str">
        <f t="shared" si="20"/>
        <v/>
      </c>
      <c r="BA46" s="124" t="str">
        <f t="shared" si="20"/>
        <v/>
      </c>
    </row>
    <row r="47" spans="1:53" s="123" customFormat="1" x14ac:dyDescent="0.25">
      <c r="A47" s="123" t="s">
        <v>114</v>
      </c>
      <c r="B47" s="128" t="e">
        <f t="shared" si="16"/>
        <v>#DIV/0!</v>
      </c>
      <c r="C47" s="126"/>
      <c r="D47" s="124" t="str">
        <f t="shared" ref="D47:AG47" si="21">+IF(D15&gt;0,D15,"")</f>
        <v/>
      </c>
      <c r="E47" s="124" t="str">
        <f t="shared" si="21"/>
        <v/>
      </c>
      <c r="F47" s="124" t="str">
        <f t="shared" si="21"/>
        <v/>
      </c>
      <c r="G47" s="124" t="str">
        <f t="shared" si="21"/>
        <v/>
      </c>
      <c r="H47" s="124" t="str">
        <f t="shared" si="21"/>
        <v/>
      </c>
      <c r="I47" s="124" t="str">
        <f t="shared" si="21"/>
        <v/>
      </c>
      <c r="J47" s="124" t="str">
        <f t="shared" si="21"/>
        <v/>
      </c>
      <c r="K47" s="124" t="str">
        <f t="shared" si="21"/>
        <v/>
      </c>
      <c r="L47" s="124" t="str">
        <f t="shared" si="21"/>
        <v/>
      </c>
      <c r="M47" s="124" t="str">
        <f t="shared" si="21"/>
        <v/>
      </c>
      <c r="N47" s="124" t="str">
        <f t="shared" si="21"/>
        <v/>
      </c>
      <c r="O47" s="124" t="str">
        <f t="shared" si="21"/>
        <v/>
      </c>
      <c r="P47" s="124" t="str">
        <f t="shared" si="21"/>
        <v/>
      </c>
      <c r="Q47" s="124" t="str">
        <f t="shared" si="21"/>
        <v/>
      </c>
      <c r="R47" s="124" t="str">
        <f t="shared" si="21"/>
        <v/>
      </c>
      <c r="S47" s="124" t="str">
        <f t="shared" si="21"/>
        <v/>
      </c>
      <c r="T47" s="124" t="str">
        <f t="shared" si="21"/>
        <v/>
      </c>
      <c r="U47" s="124" t="str">
        <f t="shared" si="21"/>
        <v/>
      </c>
      <c r="V47" s="124" t="str">
        <f t="shared" si="21"/>
        <v/>
      </c>
      <c r="W47" s="124" t="str">
        <f t="shared" si="21"/>
        <v/>
      </c>
      <c r="X47" s="124" t="str">
        <f t="shared" si="21"/>
        <v/>
      </c>
      <c r="Y47" s="124" t="str">
        <f t="shared" si="21"/>
        <v/>
      </c>
      <c r="Z47" s="124" t="str">
        <f t="shared" si="21"/>
        <v/>
      </c>
      <c r="AA47" s="124" t="str">
        <f t="shared" si="21"/>
        <v/>
      </c>
      <c r="AB47" s="124" t="str">
        <f t="shared" si="21"/>
        <v/>
      </c>
      <c r="AC47" s="124" t="str">
        <f t="shared" si="21"/>
        <v/>
      </c>
      <c r="AD47" s="124" t="str">
        <f t="shared" si="21"/>
        <v/>
      </c>
      <c r="AE47" s="124" t="str">
        <f t="shared" si="21"/>
        <v/>
      </c>
      <c r="AF47" s="124" t="str">
        <f t="shared" si="21"/>
        <v/>
      </c>
      <c r="AG47" s="124" t="str">
        <f t="shared" si="21"/>
        <v/>
      </c>
      <c r="AH47" s="124" t="str">
        <f t="shared" ref="AH47:BA47" si="22">+IF(AH15&gt;0,AH15,"")</f>
        <v/>
      </c>
      <c r="AI47" s="124" t="str">
        <f t="shared" si="22"/>
        <v/>
      </c>
      <c r="AJ47" s="124" t="str">
        <f t="shared" si="22"/>
        <v/>
      </c>
      <c r="AK47" s="124" t="str">
        <f t="shared" si="22"/>
        <v/>
      </c>
      <c r="AL47" s="124" t="str">
        <f t="shared" si="22"/>
        <v/>
      </c>
      <c r="AM47" s="124" t="str">
        <f t="shared" si="22"/>
        <v/>
      </c>
      <c r="AN47" s="124" t="str">
        <f t="shared" si="22"/>
        <v/>
      </c>
      <c r="AO47" s="124" t="str">
        <f t="shared" si="22"/>
        <v/>
      </c>
      <c r="AP47" s="124" t="str">
        <f t="shared" si="22"/>
        <v/>
      </c>
      <c r="AQ47" s="124" t="str">
        <f t="shared" si="22"/>
        <v/>
      </c>
      <c r="AR47" s="124" t="str">
        <f t="shared" si="22"/>
        <v/>
      </c>
      <c r="AS47" s="124" t="str">
        <f t="shared" si="22"/>
        <v/>
      </c>
      <c r="AT47" s="124" t="str">
        <f t="shared" si="22"/>
        <v/>
      </c>
      <c r="AU47" s="124" t="str">
        <f t="shared" si="22"/>
        <v/>
      </c>
      <c r="AV47" s="124" t="str">
        <f t="shared" si="22"/>
        <v/>
      </c>
      <c r="AW47" s="124" t="str">
        <f t="shared" si="22"/>
        <v/>
      </c>
      <c r="AX47" s="124" t="str">
        <f t="shared" si="22"/>
        <v/>
      </c>
      <c r="AY47" s="124" t="str">
        <f t="shared" si="22"/>
        <v/>
      </c>
      <c r="AZ47" s="124" t="str">
        <f t="shared" si="22"/>
        <v/>
      </c>
      <c r="BA47" s="124" t="str">
        <f t="shared" si="22"/>
        <v/>
      </c>
    </row>
    <row r="48" spans="1:53" s="123" customFormat="1" x14ac:dyDescent="0.25">
      <c r="A48" s="123" t="s">
        <v>120</v>
      </c>
      <c r="B48" s="128" t="e">
        <f t="shared" si="16"/>
        <v>#DIV/0!</v>
      </c>
      <c r="C48" s="126"/>
      <c r="D48" s="124" t="str">
        <f>+IF(AND(D10="Femenino",D15&gt;0),D15,"")</f>
        <v/>
      </c>
      <c r="E48" s="124" t="str">
        <f t="shared" ref="E48:AG48" si="23">+IF(AND(E10="Femenino",E15&gt;0),E15,"")</f>
        <v/>
      </c>
      <c r="F48" s="124" t="str">
        <f t="shared" si="23"/>
        <v/>
      </c>
      <c r="G48" s="124" t="str">
        <f t="shared" si="23"/>
        <v/>
      </c>
      <c r="H48" s="124" t="str">
        <f t="shared" si="23"/>
        <v/>
      </c>
      <c r="I48" s="124" t="str">
        <f t="shared" si="23"/>
        <v/>
      </c>
      <c r="J48" s="124" t="str">
        <f t="shared" si="23"/>
        <v/>
      </c>
      <c r="K48" s="124" t="str">
        <f t="shared" si="23"/>
        <v/>
      </c>
      <c r="L48" s="124" t="str">
        <f t="shared" si="23"/>
        <v/>
      </c>
      <c r="M48" s="124" t="str">
        <f t="shared" si="23"/>
        <v/>
      </c>
      <c r="N48" s="124" t="str">
        <f t="shared" si="23"/>
        <v/>
      </c>
      <c r="O48" s="124" t="str">
        <f t="shared" si="23"/>
        <v/>
      </c>
      <c r="P48" s="124" t="str">
        <f t="shared" si="23"/>
        <v/>
      </c>
      <c r="Q48" s="124" t="str">
        <f t="shared" si="23"/>
        <v/>
      </c>
      <c r="R48" s="124" t="str">
        <f t="shared" si="23"/>
        <v/>
      </c>
      <c r="S48" s="124" t="str">
        <f t="shared" si="23"/>
        <v/>
      </c>
      <c r="T48" s="124" t="str">
        <f t="shared" si="23"/>
        <v/>
      </c>
      <c r="U48" s="124" t="str">
        <f t="shared" si="23"/>
        <v/>
      </c>
      <c r="V48" s="124" t="str">
        <f t="shared" si="23"/>
        <v/>
      </c>
      <c r="W48" s="124" t="str">
        <f t="shared" si="23"/>
        <v/>
      </c>
      <c r="X48" s="124" t="str">
        <f t="shared" si="23"/>
        <v/>
      </c>
      <c r="Y48" s="124" t="str">
        <f t="shared" si="23"/>
        <v/>
      </c>
      <c r="Z48" s="124" t="str">
        <f t="shared" si="23"/>
        <v/>
      </c>
      <c r="AA48" s="124" t="str">
        <f t="shared" si="23"/>
        <v/>
      </c>
      <c r="AB48" s="124" t="str">
        <f t="shared" si="23"/>
        <v/>
      </c>
      <c r="AC48" s="124" t="str">
        <f t="shared" si="23"/>
        <v/>
      </c>
      <c r="AD48" s="124" t="str">
        <f t="shared" si="23"/>
        <v/>
      </c>
      <c r="AE48" s="124" t="str">
        <f t="shared" si="23"/>
        <v/>
      </c>
      <c r="AF48" s="124" t="str">
        <f t="shared" si="23"/>
        <v/>
      </c>
      <c r="AG48" s="124" t="str">
        <f t="shared" si="23"/>
        <v/>
      </c>
      <c r="AH48" s="124" t="str">
        <f t="shared" ref="AH48:BA48" si="24">+IF(AND(AH10="Femenino",AH15&gt;0),AH15,"")</f>
        <v/>
      </c>
      <c r="AI48" s="124" t="str">
        <f t="shared" si="24"/>
        <v/>
      </c>
      <c r="AJ48" s="124" t="str">
        <f t="shared" si="24"/>
        <v/>
      </c>
      <c r="AK48" s="124" t="str">
        <f t="shared" si="24"/>
        <v/>
      </c>
      <c r="AL48" s="124" t="str">
        <f t="shared" si="24"/>
        <v/>
      </c>
      <c r="AM48" s="124" t="str">
        <f t="shared" si="24"/>
        <v/>
      </c>
      <c r="AN48" s="124" t="str">
        <f t="shared" si="24"/>
        <v/>
      </c>
      <c r="AO48" s="124" t="str">
        <f t="shared" si="24"/>
        <v/>
      </c>
      <c r="AP48" s="124" t="str">
        <f t="shared" si="24"/>
        <v/>
      </c>
      <c r="AQ48" s="124" t="str">
        <f t="shared" si="24"/>
        <v/>
      </c>
      <c r="AR48" s="124" t="str">
        <f t="shared" si="24"/>
        <v/>
      </c>
      <c r="AS48" s="124" t="str">
        <f t="shared" si="24"/>
        <v/>
      </c>
      <c r="AT48" s="124" t="str">
        <f t="shared" si="24"/>
        <v/>
      </c>
      <c r="AU48" s="124" t="str">
        <f t="shared" si="24"/>
        <v/>
      </c>
      <c r="AV48" s="124" t="str">
        <f t="shared" si="24"/>
        <v/>
      </c>
      <c r="AW48" s="124" t="str">
        <f t="shared" si="24"/>
        <v/>
      </c>
      <c r="AX48" s="124" t="str">
        <f t="shared" si="24"/>
        <v/>
      </c>
      <c r="AY48" s="124" t="str">
        <f t="shared" si="24"/>
        <v/>
      </c>
      <c r="AZ48" s="124" t="str">
        <f t="shared" si="24"/>
        <v/>
      </c>
      <c r="BA48" s="124" t="str">
        <f t="shared" si="24"/>
        <v/>
      </c>
    </row>
    <row r="49" spans="1:53" s="123" customFormat="1" x14ac:dyDescent="0.25">
      <c r="A49" s="123" t="s">
        <v>121</v>
      </c>
      <c r="B49" s="128" t="e">
        <f t="shared" si="16"/>
        <v>#DIV/0!</v>
      </c>
      <c r="C49" s="126"/>
      <c r="D49" s="124" t="str">
        <f>+IF(AND(D10="Masculino",D15&gt;0),D15,"")</f>
        <v/>
      </c>
      <c r="E49" s="124" t="str">
        <f t="shared" ref="E49:AG49" si="25">+IF(AND(E10="Masculino",E15&gt;0),E15,"")</f>
        <v/>
      </c>
      <c r="F49" s="124" t="str">
        <f t="shared" si="25"/>
        <v/>
      </c>
      <c r="G49" s="124" t="str">
        <f t="shared" si="25"/>
        <v/>
      </c>
      <c r="H49" s="124" t="str">
        <f t="shared" si="25"/>
        <v/>
      </c>
      <c r="I49" s="124" t="str">
        <f t="shared" si="25"/>
        <v/>
      </c>
      <c r="J49" s="124" t="str">
        <f t="shared" si="25"/>
        <v/>
      </c>
      <c r="K49" s="124" t="str">
        <f t="shared" si="25"/>
        <v/>
      </c>
      <c r="L49" s="124" t="str">
        <f t="shared" si="25"/>
        <v/>
      </c>
      <c r="M49" s="124" t="str">
        <f t="shared" si="25"/>
        <v/>
      </c>
      <c r="N49" s="124" t="str">
        <f t="shared" si="25"/>
        <v/>
      </c>
      <c r="O49" s="124" t="str">
        <f t="shared" si="25"/>
        <v/>
      </c>
      <c r="P49" s="124" t="str">
        <f t="shared" si="25"/>
        <v/>
      </c>
      <c r="Q49" s="124" t="str">
        <f t="shared" si="25"/>
        <v/>
      </c>
      <c r="R49" s="124" t="str">
        <f t="shared" si="25"/>
        <v/>
      </c>
      <c r="S49" s="124" t="str">
        <f t="shared" si="25"/>
        <v/>
      </c>
      <c r="T49" s="124" t="str">
        <f t="shared" si="25"/>
        <v/>
      </c>
      <c r="U49" s="124" t="str">
        <f t="shared" si="25"/>
        <v/>
      </c>
      <c r="V49" s="124" t="str">
        <f t="shared" si="25"/>
        <v/>
      </c>
      <c r="W49" s="124" t="str">
        <f t="shared" si="25"/>
        <v/>
      </c>
      <c r="X49" s="124" t="str">
        <f t="shared" si="25"/>
        <v/>
      </c>
      <c r="Y49" s="124" t="str">
        <f t="shared" si="25"/>
        <v/>
      </c>
      <c r="Z49" s="124" t="str">
        <f t="shared" si="25"/>
        <v/>
      </c>
      <c r="AA49" s="124" t="str">
        <f t="shared" si="25"/>
        <v/>
      </c>
      <c r="AB49" s="124" t="str">
        <f t="shared" si="25"/>
        <v/>
      </c>
      <c r="AC49" s="124" t="str">
        <f t="shared" si="25"/>
        <v/>
      </c>
      <c r="AD49" s="124" t="str">
        <f t="shared" si="25"/>
        <v/>
      </c>
      <c r="AE49" s="124" t="str">
        <f t="shared" si="25"/>
        <v/>
      </c>
      <c r="AF49" s="124" t="str">
        <f t="shared" si="25"/>
        <v/>
      </c>
      <c r="AG49" s="124" t="str">
        <f t="shared" si="25"/>
        <v/>
      </c>
      <c r="AH49" s="124" t="str">
        <f t="shared" ref="AH49:BA49" si="26">+IF(AND(AH10="Masculino",AH15&gt;0),AH15,"")</f>
        <v/>
      </c>
      <c r="AI49" s="124" t="str">
        <f t="shared" si="26"/>
        <v/>
      </c>
      <c r="AJ49" s="124" t="str">
        <f t="shared" si="26"/>
        <v/>
      </c>
      <c r="AK49" s="124" t="str">
        <f t="shared" si="26"/>
        <v/>
      </c>
      <c r="AL49" s="124" t="str">
        <f t="shared" si="26"/>
        <v/>
      </c>
      <c r="AM49" s="124" t="str">
        <f t="shared" si="26"/>
        <v/>
      </c>
      <c r="AN49" s="124" t="str">
        <f t="shared" si="26"/>
        <v/>
      </c>
      <c r="AO49" s="124" t="str">
        <f t="shared" si="26"/>
        <v/>
      </c>
      <c r="AP49" s="124" t="str">
        <f t="shared" si="26"/>
        <v/>
      </c>
      <c r="AQ49" s="124" t="str">
        <f t="shared" si="26"/>
        <v/>
      </c>
      <c r="AR49" s="124" t="str">
        <f t="shared" si="26"/>
        <v/>
      </c>
      <c r="AS49" s="124" t="str">
        <f t="shared" si="26"/>
        <v/>
      </c>
      <c r="AT49" s="124" t="str">
        <f t="shared" si="26"/>
        <v/>
      </c>
      <c r="AU49" s="124" t="str">
        <f t="shared" si="26"/>
        <v/>
      </c>
      <c r="AV49" s="124" t="str">
        <f t="shared" si="26"/>
        <v/>
      </c>
      <c r="AW49" s="124" t="str">
        <f t="shared" si="26"/>
        <v/>
      </c>
      <c r="AX49" s="124" t="str">
        <f t="shared" si="26"/>
        <v/>
      </c>
      <c r="AY49" s="124" t="str">
        <f t="shared" si="26"/>
        <v/>
      </c>
      <c r="AZ49" s="124" t="str">
        <f t="shared" si="26"/>
        <v/>
      </c>
      <c r="BA49" s="124" t="str">
        <f t="shared" si="26"/>
        <v/>
      </c>
    </row>
    <row r="50" spans="1:53" s="123" customFormat="1" x14ac:dyDescent="0.25">
      <c r="A50" s="123" t="s">
        <v>115</v>
      </c>
      <c r="B50" s="128" t="e">
        <f t="shared" si="16"/>
        <v>#DIV/0!</v>
      </c>
      <c r="C50" s="126"/>
      <c r="D50" s="124" t="str">
        <f>+IF(D14&gt;0,(D15/(D14/100)^2),"")</f>
        <v/>
      </c>
      <c r="E50" s="124" t="str">
        <f t="shared" ref="E50:AG50" si="27">+IF(E14&gt;0,(E15/(E14/100)^2),"")</f>
        <v/>
      </c>
      <c r="F50" s="124" t="str">
        <f t="shared" si="27"/>
        <v/>
      </c>
      <c r="G50" s="124" t="str">
        <f t="shared" si="27"/>
        <v/>
      </c>
      <c r="H50" s="124" t="str">
        <f t="shared" si="27"/>
        <v/>
      </c>
      <c r="I50" s="124" t="str">
        <f t="shared" si="27"/>
        <v/>
      </c>
      <c r="J50" s="124" t="str">
        <f t="shared" si="27"/>
        <v/>
      </c>
      <c r="K50" s="124" t="str">
        <f t="shared" si="27"/>
        <v/>
      </c>
      <c r="L50" s="124" t="str">
        <f t="shared" si="27"/>
        <v/>
      </c>
      <c r="M50" s="124" t="str">
        <f t="shared" si="27"/>
        <v/>
      </c>
      <c r="N50" s="124" t="str">
        <f t="shared" si="27"/>
        <v/>
      </c>
      <c r="O50" s="124" t="str">
        <f t="shared" si="27"/>
        <v/>
      </c>
      <c r="P50" s="124" t="str">
        <f t="shared" si="27"/>
        <v/>
      </c>
      <c r="Q50" s="124" t="str">
        <f t="shared" si="27"/>
        <v/>
      </c>
      <c r="R50" s="124" t="str">
        <f t="shared" si="27"/>
        <v/>
      </c>
      <c r="S50" s="124" t="str">
        <f t="shared" si="27"/>
        <v/>
      </c>
      <c r="T50" s="124" t="str">
        <f t="shared" si="27"/>
        <v/>
      </c>
      <c r="U50" s="124" t="str">
        <f t="shared" si="27"/>
        <v/>
      </c>
      <c r="V50" s="124" t="str">
        <f t="shared" si="27"/>
        <v/>
      </c>
      <c r="W50" s="124" t="str">
        <f t="shared" si="27"/>
        <v/>
      </c>
      <c r="X50" s="124" t="str">
        <f t="shared" si="27"/>
        <v/>
      </c>
      <c r="Y50" s="124" t="str">
        <f t="shared" si="27"/>
        <v/>
      </c>
      <c r="Z50" s="124" t="str">
        <f t="shared" si="27"/>
        <v/>
      </c>
      <c r="AA50" s="124" t="str">
        <f t="shared" si="27"/>
        <v/>
      </c>
      <c r="AB50" s="124" t="str">
        <f t="shared" si="27"/>
        <v/>
      </c>
      <c r="AC50" s="124" t="str">
        <f t="shared" si="27"/>
        <v/>
      </c>
      <c r="AD50" s="124" t="str">
        <f t="shared" si="27"/>
        <v/>
      </c>
      <c r="AE50" s="124" t="str">
        <f t="shared" si="27"/>
        <v/>
      </c>
      <c r="AF50" s="124" t="str">
        <f t="shared" si="27"/>
        <v/>
      </c>
      <c r="AG50" s="124" t="str">
        <f t="shared" si="27"/>
        <v/>
      </c>
      <c r="AH50" s="124" t="str">
        <f t="shared" ref="AH50:BA50" si="28">+IF(AH14&gt;0,(AH15/(AH14/100)^2),"")</f>
        <v/>
      </c>
      <c r="AI50" s="124" t="str">
        <f t="shared" si="28"/>
        <v/>
      </c>
      <c r="AJ50" s="124" t="str">
        <f t="shared" si="28"/>
        <v/>
      </c>
      <c r="AK50" s="124" t="str">
        <f t="shared" si="28"/>
        <v/>
      </c>
      <c r="AL50" s="124" t="str">
        <f t="shared" si="28"/>
        <v/>
      </c>
      <c r="AM50" s="124" t="str">
        <f t="shared" si="28"/>
        <v/>
      </c>
      <c r="AN50" s="124" t="str">
        <f t="shared" si="28"/>
        <v/>
      </c>
      <c r="AO50" s="124" t="str">
        <f t="shared" si="28"/>
        <v/>
      </c>
      <c r="AP50" s="124" t="str">
        <f t="shared" si="28"/>
        <v/>
      </c>
      <c r="AQ50" s="124" t="str">
        <f t="shared" si="28"/>
        <v/>
      </c>
      <c r="AR50" s="124" t="str">
        <f t="shared" si="28"/>
        <v/>
      </c>
      <c r="AS50" s="124" t="str">
        <f t="shared" si="28"/>
        <v/>
      </c>
      <c r="AT50" s="124" t="str">
        <f t="shared" si="28"/>
        <v/>
      </c>
      <c r="AU50" s="124" t="str">
        <f t="shared" si="28"/>
        <v/>
      </c>
      <c r="AV50" s="124" t="str">
        <f t="shared" si="28"/>
        <v/>
      </c>
      <c r="AW50" s="124" t="str">
        <f t="shared" si="28"/>
        <v/>
      </c>
      <c r="AX50" s="124" t="str">
        <f t="shared" si="28"/>
        <v/>
      </c>
      <c r="AY50" s="124" t="str">
        <f t="shared" si="28"/>
        <v/>
      </c>
      <c r="AZ50" s="124" t="str">
        <f t="shared" si="28"/>
        <v/>
      </c>
      <c r="BA50" s="124" t="str">
        <f t="shared" si="28"/>
        <v/>
      </c>
    </row>
    <row r="51" spans="1:53" s="123" customFormat="1" x14ac:dyDescent="0.25">
      <c r="A51" s="123" t="s">
        <v>122</v>
      </c>
      <c r="B51" s="128" t="e">
        <f t="shared" si="16"/>
        <v>#DIV/0!</v>
      </c>
      <c r="C51" s="126"/>
      <c r="D51" s="124" t="str">
        <f>+IF(AND(D10="Femenino",D14&gt;0),D50,"")</f>
        <v/>
      </c>
      <c r="E51" s="124" t="str">
        <f t="shared" ref="E51:AG51" si="29">+IF(AND(E10="Femenino",E14&gt;0),E50,"")</f>
        <v/>
      </c>
      <c r="F51" s="124" t="str">
        <f t="shared" si="29"/>
        <v/>
      </c>
      <c r="G51" s="124" t="str">
        <f t="shared" si="29"/>
        <v/>
      </c>
      <c r="H51" s="124" t="str">
        <f t="shared" si="29"/>
        <v/>
      </c>
      <c r="I51" s="124" t="str">
        <f t="shared" si="29"/>
        <v/>
      </c>
      <c r="J51" s="124" t="str">
        <f t="shared" si="29"/>
        <v/>
      </c>
      <c r="K51" s="124" t="str">
        <f t="shared" si="29"/>
        <v/>
      </c>
      <c r="L51" s="124" t="str">
        <f t="shared" si="29"/>
        <v/>
      </c>
      <c r="M51" s="124" t="str">
        <f t="shared" si="29"/>
        <v/>
      </c>
      <c r="N51" s="124" t="str">
        <f t="shared" si="29"/>
        <v/>
      </c>
      <c r="O51" s="124" t="str">
        <f t="shared" si="29"/>
        <v/>
      </c>
      <c r="P51" s="124" t="str">
        <f t="shared" si="29"/>
        <v/>
      </c>
      <c r="Q51" s="124" t="str">
        <f t="shared" si="29"/>
        <v/>
      </c>
      <c r="R51" s="124" t="str">
        <f t="shared" si="29"/>
        <v/>
      </c>
      <c r="S51" s="124" t="str">
        <f t="shared" si="29"/>
        <v/>
      </c>
      <c r="T51" s="124" t="str">
        <f t="shared" si="29"/>
        <v/>
      </c>
      <c r="U51" s="124" t="str">
        <f t="shared" si="29"/>
        <v/>
      </c>
      <c r="V51" s="124" t="str">
        <f t="shared" si="29"/>
        <v/>
      </c>
      <c r="W51" s="124" t="str">
        <f t="shared" si="29"/>
        <v/>
      </c>
      <c r="X51" s="124" t="str">
        <f t="shared" si="29"/>
        <v/>
      </c>
      <c r="Y51" s="124" t="str">
        <f t="shared" si="29"/>
        <v/>
      </c>
      <c r="Z51" s="124" t="str">
        <f t="shared" si="29"/>
        <v/>
      </c>
      <c r="AA51" s="124" t="str">
        <f t="shared" si="29"/>
        <v/>
      </c>
      <c r="AB51" s="124" t="str">
        <f t="shared" si="29"/>
        <v/>
      </c>
      <c r="AC51" s="124" t="str">
        <f t="shared" si="29"/>
        <v/>
      </c>
      <c r="AD51" s="124" t="str">
        <f t="shared" si="29"/>
        <v/>
      </c>
      <c r="AE51" s="124" t="str">
        <f t="shared" si="29"/>
        <v/>
      </c>
      <c r="AF51" s="124" t="str">
        <f t="shared" si="29"/>
        <v/>
      </c>
      <c r="AG51" s="124" t="str">
        <f t="shared" si="29"/>
        <v/>
      </c>
      <c r="AH51" s="124" t="str">
        <f t="shared" ref="AH51:BA51" si="30">+IF(AND(AH10="Femenino",AH14&gt;0),AH50,"")</f>
        <v/>
      </c>
      <c r="AI51" s="124" t="str">
        <f t="shared" si="30"/>
        <v/>
      </c>
      <c r="AJ51" s="124" t="str">
        <f t="shared" si="30"/>
        <v/>
      </c>
      <c r="AK51" s="124" t="str">
        <f t="shared" si="30"/>
        <v/>
      </c>
      <c r="AL51" s="124" t="str">
        <f t="shared" si="30"/>
        <v/>
      </c>
      <c r="AM51" s="124" t="str">
        <f t="shared" si="30"/>
        <v/>
      </c>
      <c r="AN51" s="124" t="str">
        <f t="shared" si="30"/>
        <v/>
      </c>
      <c r="AO51" s="124" t="str">
        <f t="shared" si="30"/>
        <v/>
      </c>
      <c r="AP51" s="124" t="str">
        <f t="shared" si="30"/>
        <v/>
      </c>
      <c r="AQ51" s="124" t="str">
        <f t="shared" si="30"/>
        <v/>
      </c>
      <c r="AR51" s="124" t="str">
        <f t="shared" si="30"/>
        <v/>
      </c>
      <c r="AS51" s="124" t="str">
        <f t="shared" si="30"/>
        <v/>
      </c>
      <c r="AT51" s="124" t="str">
        <f t="shared" si="30"/>
        <v/>
      </c>
      <c r="AU51" s="124" t="str">
        <f t="shared" si="30"/>
        <v/>
      </c>
      <c r="AV51" s="124" t="str">
        <f t="shared" si="30"/>
        <v/>
      </c>
      <c r="AW51" s="124" t="str">
        <f t="shared" si="30"/>
        <v/>
      </c>
      <c r="AX51" s="124" t="str">
        <f t="shared" si="30"/>
        <v/>
      </c>
      <c r="AY51" s="124" t="str">
        <f t="shared" si="30"/>
        <v/>
      </c>
      <c r="AZ51" s="124" t="str">
        <f t="shared" si="30"/>
        <v/>
      </c>
      <c r="BA51" s="124" t="str">
        <f t="shared" si="30"/>
        <v/>
      </c>
    </row>
    <row r="52" spans="1:53" x14ac:dyDescent="0.25">
      <c r="A52" s="123" t="s">
        <v>123</v>
      </c>
      <c r="B52" s="128" t="e">
        <f t="shared" si="16"/>
        <v>#DIV/0!</v>
      </c>
      <c r="C52" s="120"/>
      <c r="D52" s="124" t="str">
        <f>+IF(AND(D10="Masculino",D14&gt;0),D50,"")</f>
        <v/>
      </c>
      <c r="E52" s="124" t="str">
        <f t="shared" ref="E52:AG52" si="31">+IF(AND(E10="Masculino",E14&gt;0),E50,"")</f>
        <v/>
      </c>
      <c r="F52" s="124" t="str">
        <f t="shared" si="31"/>
        <v/>
      </c>
      <c r="G52" s="124" t="str">
        <f t="shared" si="31"/>
        <v/>
      </c>
      <c r="H52" s="124" t="str">
        <f t="shared" si="31"/>
        <v/>
      </c>
      <c r="I52" s="124" t="str">
        <f t="shared" si="31"/>
        <v/>
      </c>
      <c r="J52" s="124" t="str">
        <f t="shared" si="31"/>
        <v/>
      </c>
      <c r="K52" s="124" t="str">
        <f t="shared" si="31"/>
        <v/>
      </c>
      <c r="L52" s="124" t="str">
        <f t="shared" si="31"/>
        <v/>
      </c>
      <c r="M52" s="124" t="str">
        <f t="shared" si="31"/>
        <v/>
      </c>
      <c r="N52" s="124" t="str">
        <f t="shared" si="31"/>
        <v/>
      </c>
      <c r="O52" s="124" t="str">
        <f t="shared" si="31"/>
        <v/>
      </c>
      <c r="P52" s="124" t="str">
        <f t="shared" si="31"/>
        <v/>
      </c>
      <c r="Q52" s="124" t="str">
        <f t="shared" si="31"/>
        <v/>
      </c>
      <c r="R52" s="124" t="str">
        <f t="shared" si="31"/>
        <v/>
      </c>
      <c r="S52" s="124" t="str">
        <f t="shared" si="31"/>
        <v/>
      </c>
      <c r="T52" s="124" t="str">
        <f t="shared" si="31"/>
        <v/>
      </c>
      <c r="U52" s="124" t="str">
        <f t="shared" si="31"/>
        <v/>
      </c>
      <c r="V52" s="124" t="str">
        <f t="shared" si="31"/>
        <v/>
      </c>
      <c r="W52" s="124" t="str">
        <f t="shared" si="31"/>
        <v/>
      </c>
      <c r="X52" s="124" t="str">
        <f t="shared" si="31"/>
        <v/>
      </c>
      <c r="Y52" s="124" t="str">
        <f t="shared" si="31"/>
        <v/>
      </c>
      <c r="Z52" s="124" t="str">
        <f t="shared" si="31"/>
        <v/>
      </c>
      <c r="AA52" s="124" t="str">
        <f t="shared" si="31"/>
        <v/>
      </c>
      <c r="AB52" s="124" t="str">
        <f t="shared" si="31"/>
        <v/>
      </c>
      <c r="AC52" s="124" t="str">
        <f t="shared" si="31"/>
        <v/>
      </c>
      <c r="AD52" s="124" t="str">
        <f t="shared" si="31"/>
        <v/>
      </c>
      <c r="AE52" s="124" t="str">
        <f t="shared" si="31"/>
        <v/>
      </c>
      <c r="AF52" s="124" t="str">
        <f t="shared" si="31"/>
        <v/>
      </c>
      <c r="AG52" s="124" t="str">
        <f t="shared" si="31"/>
        <v/>
      </c>
      <c r="AH52" s="124" t="str">
        <f t="shared" ref="AH52:BA52" si="32">+IF(AND(AH10="Masculino",AH14&gt;0),AH50,"")</f>
        <v/>
      </c>
      <c r="AI52" s="124" t="str">
        <f t="shared" si="32"/>
        <v/>
      </c>
      <c r="AJ52" s="124" t="str">
        <f t="shared" si="32"/>
        <v/>
      </c>
      <c r="AK52" s="124" t="str">
        <f t="shared" si="32"/>
        <v/>
      </c>
      <c r="AL52" s="124" t="str">
        <f t="shared" si="32"/>
        <v/>
      </c>
      <c r="AM52" s="124" t="str">
        <f t="shared" si="32"/>
        <v/>
      </c>
      <c r="AN52" s="124" t="str">
        <f t="shared" si="32"/>
        <v/>
      </c>
      <c r="AO52" s="124" t="str">
        <f t="shared" si="32"/>
        <v/>
      </c>
      <c r="AP52" s="124" t="str">
        <f t="shared" si="32"/>
        <v/>
      </c>
      <c r="AQ52" s="124" t="str">
        <f t="shared" si="32"/>
        <v/>
      </c>
      <c r="AR52" s="124" t="str">
        <f t="shared" si="32"/>
        <v/>
      </c>
      <c r="AS52" s="124" t="str">
        <f t="shared" si="32"/>
        <v/>
      </c>
      <c r="AT52" s="124" t="str">
        <f t="shared" si="32"/>
        <v/>
      </c>
      <c r="AU52" s="124" t="str">
        <f t="shared" si="32"/>
        <v/>
      </c>
      <c r="AV52" s="124" t="str">
        <f t="shared" si="32"/>
        <v/>
      </c>
      <c r="AW52" s="124" t="str">
        <f t="shared" si="32"/>
        <v/>
      </c>
      <c r="AX52" s="124" t="str">
        <f t="shared" si="32"/>
        <v/>
      </c>
      <c r="AY52" s="124" t="str">
        <f t="shared" si="32"/>
        <v/>
      </c>
      <c r="AZ52" s="124" t="str">
        <f t="shared" si="32"/>
        <v/>
      </c>
      <c r="BA52" s="124" t="str">
        <f t="shared" si="32"/>
        <v/>
      </c>
    </row>
    <row r="53" spans="1:53" s="118" customFormat="1" x14ac:dyDescent="0.25">
      <c r="A53" s="125"/>
      <c r="B53" s="181"/>
      <c r="C53" s="120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126"/>
      <c r="AP53" s="126"/>
      <c r="AQ53" s="126"/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</row>
    <row r="54" spans="1:53" s="159" customFormat="1" x14ac:dyDescent="0.25">
      <c r="A54" s="158" t="s">
        <v>162</v>
      </c>
      <c r="B54" s="182" t="e">
        <f>+AVERAGE(D54:BA54)</f>
        <v>#DIV/0!</v>
      </c>
      <c r="C54" s="173"/>
      <c r="D54" s="172" t="str">
        <f>+IF(D16=0,"",IF(AND(D10="Femenino",D8&lt;18),D65,IF(AND(D10="Femenino",D8&gt;=18),D66,"")))</f>
        <v/>
      </c>
      <c r="E54" s="172" t="str">
        <f t="shared" ref="E54:AG54" si="33">+IF(E16=0,"",IF(AND(E10="Femenino",E8&lt;18),E65,IF(AND(E10="Femenino",E8&gt;=18),E66,"")))</f>
        <v/>
      </c>
      <c r="F54" s="172" t="str">
        <f t="shared" si="33"/>
        <v/>
      </c>
      <c r="G54" s="172" t="str">
        <f t="shared" si="33"/>
        <v/>
      </c>
      <c r="H54" s="172" t="str">
        <f t="shared" si="33"/>
        <v/>
      </c>
      <c r="I54" s="172" t="str">
        <f t="shared" si="33"/>
        <v/>
      </c>
      <c r="J54" s="172" t="str">
        <f t="shared" si="33"/>
        <v/>
      </c>
      <c r="K54" s="172" t="str">
        <f t="shared" si="33"/>
        <v/>
      </c>
      <c r="L54" s="172" t="str">
        <f t="shared" si="33"/>
        <v/>
      </c>
      <c r="M54" s="172" t="str">
        <f t="shared" si="33"/>
        <v/>
      </c>
      <c r="N54" s="172" t="str">
        <f t="shared" si="33"/>
        <v/>
      </c>
      <c r="O54" s="172" t="str">
        <f t="shared" si="33"/>
        <v/>
      </c>
      <c r="P54" s="172" t="str">
        <f t="shared" si="33"/>
        <v/>
      </c>
      <c r="Q54" s="172" t="str">
        <f t="shared" si="33"/>
        <v/>
      </c>
      <c r="R54" s="172" t="str">
        <f t="shared" si="33"/>
        <v/>
      </c>
      <c r="S54" s="172" t="str">
        <f t="shared" si="33"/>
        <v/>
      </c>
      <c r="T54" s="172" t="str">
        <f t="shared" si="33"/>
        <v/>
      </c>
      <c r="U54" s="172" t="str">
        <f t="shared" si="33"/>
        <v/>
      </c>
      <c r="V54" s="172" t="str">
        <f t="shared" si="33"/>
        <v/>
      </c>
      <c r="W54" s="172" t="str">
        <f t="shared" si="33"/>
        <v/>
      </c>
      <c r="X54" s="172" t="str">
        <f t="shared" si="33"/>
        <v/>
      </c>
      <c r="Y54" s="172" t="str">
        <f t="shared" si="33"/>
        <v/>
      </c>
      <c r="Z54" s="172" t="str">
        <f t="shared" si="33"/>
        <v/>
      </c>
      <c r="AA54" s="172" t="str">
        <f t="shared" si="33"/>
        <v/>
      </c>
      <c r="AB54" s="172" t="str">
        <f t="shared" si="33"/>
        <v/>
      </c>
      <c r="AC54" s="172" t="str">
        <f t="shared" si="33"/>
        <v/>
      </c>
      <c r="AD54" s="172" t="str">
        <f t="shared" si="33"/>
        <v/>
      </c>
      <c r="AE54" s="172" t="str">
        <f t="shared" si="33"/>
        <v/>
      </c>
      <c r="AF54" s="172" t="str">
        <f t="shared" si="33"/>
        <v/>
      </c>
      <c r="AG54" s="172" t="str">
        <f t="shared" si="33"/>
        <v/>
      </c>
      <c r="AH54" s="172" t="str">
        <f t="shared" ref="AH54:BA54" si="34">+IF(AH16=0,"",IF(AND(AH10="Femenino",AH8&lt;18),AH65,IF(AND(AH10="Femenino",AH8&gt;=18),AH66,"")))</f>
        <v/>
      </c>
      <c r="AI54" s="172" t="str">
        <f t="shared" si="34"/>
        <v/>
      </c>
      <c r="AJ54" s="172" t="str">
        <f t="shared" si="34"/>
        <v/>
      </c>
      <c r="AK54" s="172" t="str">
        <f t="shared" si="34"/>
        <v/>
      </c>
      <c r="AL54" s="172" t="str">
        <f t="shared" si="34"/>
        <v/>
      </c>
      <c r="AM54" s="172" t="str">
        <f t="shared" si="34"/>
        <v/>
      </c>
      <c r="AN54" s="172" t="str">
        <f t="shared" si="34"/>
        <v/>
      </c>
      <c r="AO54" s="172" t="str">
        <f t="shared" si="34"/>
        <v/>
      </c>
      <c r="AP54" s="172" t="str">
        <f t="shared" si="34"/>
        <v/>
      </c>
      <c r="AQ54" s="172" t="str">
        <f t="shared" si="34"/>
        <v/>
      </c>
      <c r="AR54" s="172" t="str">
        <f t="shared" si="34"/>
        <v/>
      </c>
      <c r="AS54" s="172" t="str">
        <f t="shared" si="34"/>
        <v/>
      </c>
      <c r="AT54" s="172" t="str">
        <f t="shared" si="34"/>
        <v/>
      </c>
      <c r="AU54" s="172" t="str">
        <f t="shared" si="34"/>
        <v/>
      </c>
      <c r="AV54" s="172" t="str">
        <f t="shared" si="34"/>
        <v/>
      </c>
      <c r="AW54" s="172" t="str">
        <f t="shared" si="34"/>
        <v/>
      </c>
      <c r="AX54" s="172" t="str">
        <f t="shared" si="34"/>
        <v/>
      </c>
      <c r="AY54" s="172" t="str">
        <f t="shared" si="34"/>
        <v/>
      </c>
      <c r="AZ54" s="172" t="str">
        <f t="shared" si="34"/>
        <v/>
      </c>
      <c r="BA54" s="172" t="str">
        <f t="shared" si="34"/>
        <v/>
      </c>
    </row>
    <row r="55" spans="1:53" s="159" customFormat="1" x14ac:dyDescent="0.25">
      <c r="A55" s="158" t="s">
        <v>163</v>
      </c>
      <c r="B55" s="182">
        <f>+MIN(D54:BA54)</f>
        <v>0</v>
      </c>
      <c r="C55" s="173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2"/>
      <c r="AS55" s="172"/>
      <c r="AT55" s="172"/>
      <c r="AU55" s="172"/>
      <c r="AV55" s="172"/>
      <c r="AW55" s="172"/>
      <c r="AX55" s="172"/>
      <c r="AY55" s="172"/>
      <c r="AZ55" s="172"/>
      <c r="BA55" s="172"/>
    </row>
    <row r="56" spans="1:53" s="159" customFormat="1" x14ac:dyDescent="0.25">
      <c r="A56" s="158" t="s">
        <v>164</v>
      </c>
      <c r="B56" s="182">
        <f>+MAX(D54:BA54)</f>
        <v>0</v>
      </c>
      <c r="C56" s="173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</row>
    <row r="57" spans="1:53" s="167" customFormat="1" x14ac:dyDescent="0.25">
      <c r="A57" s="164" t="s">
        <v>165</v>
      </c>
      <c r="B57" s="128"/>
      <c r="C57" s="165"/>
      <c r="D57" s="166">
        <f>+IF(D8&lt;19,D67,IF(D8&lt;31,D68,IF(D8&lt;50,D69,D70)))</f>
        <v>14.242999315456734</v>
      </c>
      <c r="E57" s="166">
        <f t="shared" ref="E57:AG57" si="35">+IF(E8&lt;19,E67,IF(E8&lt;31,E68,IF(E8&lt;50,E69,E70)))</f>
        <v>12.381168547303087</v>
      </c>
      <c r="F57" s="166">
        <f t="shared" si="35"/>
        <v>14.242999315456734</v>
      </c>
      <c r="G57" s="166">
        <f t="shared" si="35"/>
        <v>14.242999315456734</v>
      </c>
      <c r="H57" s="166">
        <f t="shared" si="35"/>
        <v>12.381168547303087</v>
      </c>
      <c r="I57" s="166">
        <f t="shared" si="35"/>
        <v>12.381168547303087</v>
      </c>
      <c r="J57" s="166">
        <f t="shared" si="35"/>
        <v>14.242999315456734</v>
      </c>
      <c r="K57" s="166">
        <f t="shared" si="35"/>
        <v>14.242999315456734</v>
      </c>
      <c r="L57" s="166">
        <f t="shared" si="35"/>
        <v>12.381168547303087</v>
      </c>
      <c r="M57" s="166">
        <f t="shared" si="35"/>
        <v>14.242999315456734</v>
      </c>
      <c r="N57" s="166">
        <f t="shared" si="35"/>
        <v>14.242999315456734</v>
      </c>
      <c r="O57" s="166">
        <f t="shared" si="35"/>
        <v>14.242999315456734</v>
      </c>
      <c r="P57" s="166">
        <f t="shared" si="35"/>
        <v>14.242999315456734</v>
      </c>
      <c r="Q57" s="166">
        <f t="shared" si="35"/>
        <v>14.242999315456734</v>
      </c>
      <c r="R57" s="166">
        <f t="shared" si="35"/>
        <v>12.381168547303087</v>
      </c>
      <c r="S57" s="166">
        <f t="shared" si="35"/>
        <v>14.242999315456734</v>
      </c>
      <c r="T57" s="166">
        <f t="shared" si="35"/>
        <v>14.242999315456734</v>
      </c>
      <c r="U57" s="166">
        <f t="shared" si="35"/>
        <v>12.381168547303087</v>
      </c>
      <c r="V57" s="166">
        <f t="shared" si="35"/>
        <v>14.242999315456734</v>
      </c>
      <c r="W57" s="166">
        <f t="shared" si="35"/>
        <v>12.381168547303087</v>
      </c>
      <c r="X57" s="166">
        <f t="shared" si="35"/>
        <v>12.381168547303087</v>
      </c>
      <c r="Y57" s="166">
        <f t="shared" si="35"/>
        <v>15.12565010714286</v>
      </c>
      <c r="Z57" s="166">
        <f t="shared" si="35"/>
        <v>15.12565010714286</v>
      </c>
      <c r="AA57" s="166">
        <f t="shared" si="35"/>
        <v>15.12565010714286</v>
      </c>
      <c r="AB57" s="166">
        <f t="shared" si="35"/>
        <v>15.12565010714286</v>
      </c>
      <c r="AC57" s="166">
        <f t="shared" si="35"/>
        <v>15.12565010714286</v>
      </c>
      <c r="AD57" s="166">
        <f t="shared" si="35"/>
        <v>15.12565010714286</v>
      </c>
      <c r="AE57" s="166">
        <f t="shared" si="35"/>
        <v>15.12565010714286</v>
      </c>
      <c r="AF57" s="166">
        <f t="shared" si="35"/>
        <v>15.12565010714286</v>
      </c>
      <c r="AG57" s="166">
        <f t="shared" si="35"/>
        <v>15.12565010714286</v>
      </c>
      <c r="AH57" s="166">
        <f t="shared" ref="AH57:BA57" si="36">+IF(AH8&lt;19,AH67,IF(AH8&lt;31,AH68,IF(AH8&lt;50,AH69,AH70)))</f>
        <v>15.12565010714286</v>
      </c>
      <c r="AI57" s="166">
        <f t="shared" si="36"/>
        <v>15.12565010714286</v>
      </c>
      <c r="AJ57" s="166">
        <f t="shared" si="36"/>
        <v>15.12565010714286</v>
      </c>
      <c r="AK57" s="166">
        <f t="shared" si="36"/>
        <v>15.12565010714286</v>
      </c>
      <c r="AL57" s="166">
        <f t="shared" si="36"/>
        <v>15.12565010714286</v>
      </c>
      <c r="AM57" s="166">
        <f t="shared" si="36"/>
        <v>15.12565010714286</v>
      </c>
      <c r="AN57" s="166">
        <f t="shared" si="36"/>
        <v>15.12565010714286</v>
      </c>
      <c r="AO57" s="166">
        <f t="shared" si="36"/>
        <v>15.12565010714286</v>
      </c>
      <c r="AP57" s="166">
        <f t="shared" si="36"/>
        <v>15.12565010714286</v>
      </c>
      <c r="AQ57" s="166">
        <f t="shared" si="36"/>
        <v>15.12565010714286</v>
      </c>
      <c r="AR57" s="166">
        <f t="shared" si="36"/>
        <v>15.12565010714286</v>
      </c>
      <c r="AS57" s="166">
        <f t="shared" si="36"/>
        <v>15.12565010714286</v>
      </c>
      <c r="AT57" s="166">
        <f t="shared" si="36"/>
        <v>15.12565010714286</v>
      </c>
      <c r="AU57" s="166">
        <f t="shared" si="36"/>
        <v>15.12565010714286</v>
      </c>
      <c r="AV57" s="166">
        <f t="shared" si="36"/>
        <v>15.12565010714286</v>
      </c>
      <c r="AW57" s="166">
        <f t="shared" si="36"/>
        <v>15.12565010714286</v>
      </c>
      <c r="AX57" s="166">
        <f t="shared" si="36"/>
        <v>15.12565010714286</v>
      </c>
      <c r="AY57" s="166">
        <f t="shared" si="36"/>
        <v>15.12565010714286</v>
      </c>
      <c r="AZ57" s="166">
        <f t="shared" si="36"/>
        <v>15.12565010714286</v>
      </c>
      <c r="BA57" s="166">
        <f t="shared" si="36"/>
        <v>15.12565010714286</v>
      </c>
    </row>
    <row r="58" spans="1:53" s="167" customFormat="1" x14ac:dyDescent="0.25">
      <c r="A58" s="164" t="s">
        <v>166</v>
      </c>
      <c r="B58" s="128"/>
      <c r="C58" s="165"/>
      <c r="D58" s="166">
        <f>+IF(D8&lt;19,D71,IF(D8&lt;31,D72,IF(D8&lt;50,D73,D74)))</f>
        <v>5.8936537107026066</v>
      </c>
      <c r="E58" s="166">
        <f t="shared" ref="E58:AG58" si="37">+IF(E8&lt;19,E71,IF(E8&lt;31,E72,IF(E8&lt;50,E73,E74)))</f>
        <v>4.3077838038387686</v>
      </c>
      <c r="F58" s="166">
        <f t="shared" si="37"/>
        <v>5.8936537107026066</v>
      </c>
      <c r="G58" s="166">
        <f t="shared" si="37"/>
        <v>5.8936537107026066</v>
      </c>
      <c r="H58" s="166">
        <f t="shared" si="37"/>
        <v>4.3077838038387686</v>
      </c>
      <c r="I58" s="166">
        <f t="shared" si="37"/>
        <v>4.3077838038387686</v>
      </c>
      <c r="J58" s="166">
        <f t="shared" si="37"/>
        <v>5.8936537107026066</v>
      </c>
      <c r="K58" s="166">
        <f t="shared" si="37"/>
        <v>5.8936537107026066</v>
      </c>
      <c r="L58" s="166">
        <f t="shared" si="37"/>
        <v>4.3077838038387686</v>
      </c>
      <c r="M58" s="166">
        <f t="shared" si="37"/>
        <v>5.8936537107026066</v>
      </c>
      <c r="N58" s="166">
        <f t="shared" si="37"/>
        <v>5.8936537107026066</v>
      </c>
      <c r="O58" s="166">
        <f t="shared" si="37"/>
        <v>5.8936537107026066</v>
      </c>
      <c r="P58" s="166">
        <f t="shared" si="37"/>
        <v>5.8936537107026066</v>
      </c>
      <c r="Q58" s="166">
        <f t="shared" si="37"/>
        <v>5.8936537107026066</v>
      </c>
      <c r="R58" s="166">
        <f t="shared" si="37"/>
        <v>4.3077838038387686</v>
      </c>
      <c r="S58" s="166">
        <f t="shared" si="37"/>
        <v>5.8936537107026066</v>
      </c>
      <c r="T58" s="166">
        <f t="shared" si="37"/>
        <v>5.8936537107026066</v>
      </c>
      <c r="U58" s="166">
        <f t="shared" si="37"/>
        <v>4.3077838038387686</v>
      </c>
      <c r="V58" s="166">
        <f t="shared" si="37"/>
        <v>5.8936537107026066</v>
      </c>
      <c r="W58" s="166">
        <f t="shared" si="37"/>
        <v>4.3077838038387686</v>
      </c>
      <c r="X58" s="166">
        <f t="shared" si="37"/>
        <v>4.3077838038387686</v>
      </c>
      <c r="Y58" s="166">
        <f t="shared" si="37"/>
        <v>4.701494184059662</v>
      </c>
      <c r="Z58" s="166">
        <f t="shared" si="37"/>
        <v>4.701494184059662</v>
      </c>
      <c r="AA58" s="166">
        <f t="shared" si="37"/>
        <v>4.701494184059662</v>
      </c>
      <c r="AB58" s="166">
        <f t="shared" si="37"/>
        <v>4.701494184059662</v>
      </c>
      <c r="AC58" s="166">
        <f t="shared" si="37"/>
        <v>4.701494184059662</v>
      </c>
      <c r="AD58" s="166">
        <f t="shared" si="37"/>
        <v>4.701494184059662</v>
      </c>
      <c r="AE58" s="166">
        <f t="shared" si="37"/>
        <v>4.701494184059662</v>
      </c>
      <c r="AF58" s="166">
        <f t="shared" si="37"/>
        <v>4.701494184059662</v>
      </c>
      <c r="AG58" s="166">
        <f t="shared" si="37"/>
        <v>4.701494184059662</v>
      </c>
      <c r="AH58" s="166">
        <f t="shared" ref="AH58:BA58" si="38">+IF(AH8&lt;19,AH71,IF(AH8&lt;31,AH72,IF(AH8&lt;50,AH73,AH74)))</f>
        <v>4.701494184059662</v>
      </c>
      <c r="AI58" s="166">
        <f t="shared" si="38"/>
        <v>4.701494184059662</v>
      </c>
      <c r="AJ58" s="166">
        <f t="shared" si="38"/>
        <v>4.701494184059662</v>
      </c>
      <c r="AK58" s="166">
        <f t="shared" si="38"/>
        <v>4.701494184059662</v>
      </c>
      <c r="AL58" s="166">
        <f t="shared" si="38"/>
        <v>4.701494184059662</v>
      </c>
      <c r="AM58" s="166">
        <f t="shared" si="38"/>
        <v>4.701494184059662</v>
      </c>
      <c r="AN58" s="166">
        <f t="shared" si="38"/>
        <v>4.701494184059662</v>
      </c>
      <c r="AO58" s="166">
        <f t="shared" si="38"/>
        <v>4.701494184059662</v>
      </c>
      <c r="AP58" s="166">
        <f t="shared" si="38"/>
        <v>4.701494184059662</v>
      </c>
      <c r="AQ58" s="166">
        <f t="shared" si="38"/>
        <v>4.701494184059662</v>
      </c>
      <c r="AR58" s="166">
        <f t="shared" si="38"/>
        <v>4.701494184059662</v>
      </c>
      <c r="AS58" s="166">
        <f t="shared" si="38"/>
        <v>4.701494184059662</v>
      </c>
      <c r="AT58" s="166">
        <f t="shared" si="38"/>
        <v>4.701494184059662</v>
      </c>
      <c r="AU58" s="166">
        <f t="shared" si="38"/>
        <v>4.701494184059662</v>
      </c>
      <c r="AV58" s="166">
        <f t="shared" si="38"/>
        <v>4.701494184059662</v>
      </c>
      <c r="AW58" s="166">
        <f t="shared" si="38"/>
        <v>4.701494184059662</v>
      </c>
      <c r="AX58" s="166">
        <f t="shared" si="38"/>
        <v>4.701494184059662</v>
      </c>
      <c r="AY58" s="166">
        <f t="shared" si="38"/>
        <v>4.701494184059662</v>
      </c>
      <c r="AZ58" s="166">
        <f t="shared" si="38"/>
        <v>4.701494184059662</v>
      </c>
      <c r="BA58" s="166">
        <f t="shared" si="38"/>
        <v>4.701494184059662</v>
      </c>
    </row>
    <row r="59" spans="1:53" s="167" customFormat="1" ht="15.75" x14ac:dyDescent="0.25">
      <c r="A59" s="160" t="s">
        <v>191</v>
      </c>
      <c r="B59" s="128"/>
      <c r="C59" s="165"/>
      <c r="D59" s="166" t="str">
        <f t="shared" ref="D59:AZ59" si="39">+IF(D54="","",(IF(D54&lt;D57-D58*1.5,"Excelente",IF(D54&lt;D57-D58/2,"Muy Buena",IF(D54&lt;=D57+D58/2,"Buena",IF(D54&lt;=D57+D58*1.5,"Regular","No Satisfactoria"))))))</f>
        <v/>
      </c>
      <c r="E59" s="166" t="str">
        <f t="shared" si="39"/>
        <v/>
      </c>
      <c r="F59" s="166" t="str">
        <f t="shared" si="39"/>
        <v/>
      </c>
      <c r="G59" s="166" t="str">
        <f t="shared" si="39"/>
        <v/>
      </c>
      <c r="H59" s="166" t="str">
        <f t="shared" si="39"/>
        <v/>
      </c>
      <c r="I59" s="166" t="str">
        <f t="shared" si="39"/>
        <v/>
      </c>
      <c r="J59" s="166" t="str">
        <f t="shared" si="39"/>
        <v/>
      </c>
      <c r="K59" s="166" t="str">
        <f t="shared" si="39"/>
        <v/>
      </c>
      <c r="L59" s="166" t="str">
        <f t="shared" si="39"/>
        <v/>
      </c>
      <c r="M59" s="166" t="str">
        <f t="shared" si="39"/>
        <v/>
      </c>
      <c r="N59" s="166" t="str">
        <f t="shared" si="39"/>
        <v/>
      </c>
      <c r="O59" s="166" t="str">
        <f t="shared" si="39"/>
        <v/>
      </c>
      <c r="P59" s="166" t="str">
        <f t="shared" si="39"/>
        <v/>
      </c>
      <c r="Q59" s="166" t="str">
        <f t="shared" si="39"/>
        <v/>
      </c>
      <c r="R59" s="166" t="str">
        <f t="shared" si="39"/>
        <v/>
      </c>
      <c r="S59" s="166" t="str">
        <f t="shared" si="39"/>
        <v/>
      </c>
      <c r="T59" s="166" t="str">
        <f t="shared" si="39"/>
        <v/>
      </c>
      <c r="U59" s="166" t="str">
        <f t="shared" si="39"/>
        <v/>
      </c>
      <c r="V59" s="166" t="str">
        <f t="shared" si="39"/>
        <v/>
      </c>
      <c r="W59" s="166" t="str">
        <f t="shared" si="39"/>
        <v/>
      </c>
      <c r="X59" s="166" t="str">
        <f t="shared" si="39"/>
        <v/>
      </c>
      <c r="Y59" s="166" t="str">
        <f t="shared" si="39"/>
        <v/>
      </c>
      <c r="Z59" s="166" t="str">
        <f t="shared" si="39"/>
        <v/>
      </c>
      <c r="AA59" s="166" t="str">
        <f t="shared" si="39"/>
        <v/>
      </c>
      <c r="AB59" s="166" t="str">
        <f t="shared" si="39"/>
        <v/>
      </c>
      <c r="AC59" s="166" t="str">
        <f t="shared" si="39"/>
        <v/>
      </c>
      <c r="AD59" s="166" t="str">
        <f t="shared" si="39"/>
        <v/>
      </c>
      <c r="AE59" s="166" t="str">
        <f t="shared" si="39"/>
        <v/>
      </c>
      <c r="AF59" s="166" t="str">
        <f t="shared" si="39"/>
        <v/>
      </c>
      <c r="AG59" s="166" t="str">
        <f t="shared" si="39"/>
        <v/>
      </c>
      <c r="AH59" s="166" t="str">
        <f t="shared" si="39"/>
        <v/>
      </c>
      <c r="AI59" s="166" t="str">
        <f t="shared" si="39"/>
        <v/>
      </c>
      <c r="AJ59" s="166" t="str">
        <f t="shared" si="39"/>
        <v/>
      </c>
      <c r="AK59" s="166" t="str">
        <f t="shared" si="39"/>
        <v/>
      </c>
      <c r="AL59" s="166" t="str">
        <f t="shared" si="39"/>
        <v/>
      </c>
      <c r="AM59" s="166" t="str">
        <f t="shared" si="39"/>
        <v/>
      </c>
      <c r="AN59" s="166" t="str">
        <f t="shared" si="39"/>
        <v/>
      </c>
      <c r="AO59" s="166" t="str">
        <f t="shared" si="39"/>
        <v/>
      </c>
      <c r="AP59" s="166" t="str">
        <f t="shared" si="39"/>
        <v/>
      </c>
      <c r="AQ59" s="166" t="str">
        <f t="shared" si="39"/>
        <v/>
      </c>
      <c r="AR59" s="166" t="str">
        <f t="shared" si="39"/>
        <v/>
      </c>
      <c r="AS59" s="166" t="str">
        <f t="shared" si="39"/>
        <v/>
      </c>
      <c r="AT59" s="166" t="str">
        <f t="shared" si="39"/>
        <v/>
      </c>
      <c r="AU59" s="166" t="str">
        <f t="shared" si="39"/>
        <v/>
      </c>
      <c r="AV59" s="166" t="str">
        <f t="shared" si="39"/>
        <v/>
      </c>
      <c r="AW59" s="166" t="str">
        <f t="shared" si="39"/>
        <v/>
      </c>
      <c r="AX59" s="166" t="str">
        <f t="shared" si="39"/>
        <v/>
      </c>
      <c r="AY59" s="166" t="str">
        <f t="shared" si="39"/>
        <v/>
      </c>
      <c r="AZ59" s="166" t="str">
        <f t="shared" si="39"/>
        <v/>
      </c>
      <c r="BA59" s="166" t="str">
        <f>+IF(BA54="","",(IF(BA54&lt;BA57-BA58*1.5,"Excelente",IF(BA54&lt;BA57-BA58/2,"Muy Buena",IF(BA54&lt;=BA57+BA58/2,"Buena",IF(BA54&lt;=BA57+BA58*1.5,"Regular","No Satisfactoria"))))))</f>
        <v/>
      </c>
    </row>
    <row r="60" spans="1:53" s="167" customFormat="1" ht="15.75" x14ac:dyDescent="0.25">
      <c r="A60" s="160" t="s">
        <v>142</v>
      </c>
      <c r="B60" s="228">
        <f>+SUM(D60:BA60)</f>
        <v>0</v>
      </c>
      <c r="C60" s="165"/>
      <c r="D60" s="166">
        <f>+IF(D59="Excelente",1,0)</f>
        <v>0</v>
      </c>
      <c r="E60" s="166">
        <f t="shared" ref="E60:AG60" si="40">+IF(E59="Excelente",1,0)</f>
        <v>0</v>
      </c>
      <c r="F60" s="166">
        <f t="shared" si="40"/>
        <v>0</v>
      </c>
      <c r="G60" s="166">
        <f t="shared" si="40"/>
        <v>0</v>
      </c>
      <c r="H60" s="166">
        <f t="shared" si="40"/>
        <v>0</v>
      </c>
      <c r="I60" s="166">
        <f t="shared" si="40"/>
        <v>0</v>
      </c>
      <c r="J60" s="166">
        <f t="shared" si="40"/>
        <v>0</v>
      </c>
      <c r="K60" s="166">
        <f t="shared" si="40"/>
        <v>0</v>
      </c>
      <c r="L60" s="166">
        <f t="shared" si="40"/>
        <v>0</v>
      </c>
      <c r="M60" s="166">
        <f t="shared" si="40"/>
        <v>0</v>
      </c>
      <c r="N60" s="166">
        <f t="shared" si="40"/>
        <v>0</v>
      </c>
      <c r="O60" s="166">
        <f t="shared" si="40"/>
        <v>0</v>
      </c>
      <c r="P60" s="166">
        <f t="shared" si="40"/>
        <v>0</v>
      </c>
      <c r="Q60" s="166">
        <f t="shared" si="40"/>
        <v>0</v>
      </c>
      <c r="R60" s="166">
        <f t="shared" si="40"/>
        <v>0</v>
      </c>
      <c r="S60" s="166">
        <f t="shared" si="40"/>
        <v>0</v>
      </c>
      <c r="T60" s="166">
        <f t="shared" si="40"/>
        <v>0</v>
      </c>
      <c r="U60" s="166">
        <f t="shared" si="40"/>
        <v>0</v>
      </c>
      <c r="V60" s="166">
        <f t="shared" si="40"/>
        <v>0</v>
      </c>
      <c r="W60" s="166">
        <f t="shared" si="40"/>
        <v>0</v>
      </c>
      <c r="X60" s="166">
        <f t="shared" si="40"/>
        <v>0</v>
      </c>
      <c r="Y60" s="166">
        <f t="shared" si="40"/>
        <v>0</v>
      </c>
      <c r="Z60" s="166">
        <f t="shared" si="40"/>
        <v>0</v>
      </c>
      <c r="AA60" s="166">
        <f t="shared" si="40"/>
        <v>0</v>
      </c>
      <c r="AB60" s="166">
        <f t="shared" si="40"/>
        <v>0</v>
      </c>
      <c r="AC60" s="166">
        <f t="shared" si="40"/>
        <v>0</v>
      </c>
      <c r="AD60" s="166">
        <f t="shared" si="40"/>
        <v>0</v>
      </c>
      <c r="AE60" s="166">
        <f t="shared" si="40"/>
        <v>0</v>
      </c>
      <c r="AF60" s="166">
        <f t="shared" si="40"/>
        <v>0</v>
      </c>
      <c r="AG60" s="166">
        <f t="shared" si="40"/>
        <v>0</v>
      </c>
      <c r="AH60" s="166">
        <f t="shared" ref="AH60:BA60" si="41">+IF(AH59="Excelente",1,0)</f>
        <v>0</v>
      </c>
      <c r="AI60" s="166">
        <f t="shared" si="41"/>
        <v>0</v>
      </c>
      <c r="AJ60" s="166">
        <f t="shared" si="41"/>
        <v>0</v>
      </c>
      <c r="AK60" s="166">
        <f t="shared" si="41"/>
        <v>0</v>
      </c>
      <c r="AL60" s="166">
        <f t="shared" si="41"/>
        <v>0</v>
      </c>
      <c r="AM60" s="166">
        <f t="shared" si="41"/>
        <v>0</v>
      </c>
      <c r="AN60" s="166">
        <f t="shared" si="41"/>
        <v>0</v>
      </c>
      <c r="AO60" s="166">
        <f t="shared" si="41"/>
        <v>0</v>
      </c>
      <c r="AP60" s="166">
        <f t="shared" si="41"/>
        <v>0</v>
      </c>
      <c r="AQ60" s="166">
        <f t="shared" si="41"/>
        <v>0</v>
      </c>
      <c r="AR60" s="166">
        <f t="shared" si="41"/>
        <v>0</v>
      </c>
      <c r="AS60" s="166">
        <f t="shared" si="41"/>
        <v>0</v>
      </c>
      <c r="AT60" s="166">
        <f t="shared" si="41"/>
        <v>0</v>
      </c>
      <c r="AU60" s="166">
        <f t="shared" si="41"/>
        <v>0</v>
      </c>
      <c r="AV60" s="166">
        <f t="shared" si="41"/>
        <v>0</v>
      </c>
      <c r="AW60" s="166">
        <f t="shared" si="41"/>
        <v>0</v>
      </c>
      <c r="AX60" s="166">
        <f t="shared" si="41"/>
        <v>0</v>
      </c>
      <c r="AY60" s="166">
        <f t="shared" si="41"/>
        <v>0</v>
      </c>
      <c r="AZ60" s="166">
        <f t="shared" si="41"/>
        <v>0</v>
      </c>
      <c r="BA60" s="166">
        <f t="shared" si="41"/>
        <v>0</v>
      </c>
    </row>
    <row r="61" spans="1:53" s="167" customFormat="1" ht="15.75" x14ac:dyDescent="0.25">
      <c r="A61" s="160" t="s">
        <v>144</v>
      </c>
      <c r="B61" s="228">
        <f>+SUM(D61:BA61)</f>
        <v>0</v>
      </c>
      <c r="C61" s="165"/>
      <c r="D61" s="166">
        <f>+IF(D59="Muy Buena",1,0)</f>
        <v>0</v>
      </c>
      <c r="E61" s="166">
        <f t="shared" ref="E61:AG61" si="42">+IF(E59="Muy Buena",1,0)</f>
        <v>0</v>
      </c>
      <c r="F61" s="166">
        <f t="shared" si="42"/>
        <v>0</v>
      </c>
      <c r="G61" s="166">
        <f t="shared" si="42"/>
        <v>0</v>
      </c>
      <c r="H61" s="166">
        <f t="shared" si="42"/>
        <v>0</v>
      </c>
      <c r="I61" s="166">
        <f t="shared" si="42"/>
        <v>0</v>
      </c>
      <c r="J61" s="166">
        <f t="shared" si="42"/>
        <v>0</v>
      </c>
      <c r="K61" s="166">
        <f t="shared" si="42"/>
        <v>0</v>
      </c>
      <c r="L61" s="166">
        <f t="shared" si="42"/>
        <v>0</v>
      </c>
      <c r="M61" s="166">
        <f t="shared" si="42"/>
        <v>0</v>
      </c>
      <c r="N61" s="166">
        <f t="shared" si="42"/>
        <v>0</v>
      </c>
      <c r="O61" s="166">
        <f t="shared" si="42"/>
        <v>0</v>
      </c>
      <c r="P61" s="166">
        <f t="shared" si="42"/>
        <v>0</v>
      </c>
      <c r="Q61" s="166">
        <f t="shared" si="42"/>
        <v>0</v>
      </c>
      <c r="R61" s="166">
        <f t="shared" si="42"/>
        <v>0</v>
      </c>
      <c r="S61" s="166">
        <f t="shared" si="42"/>
        <v>0</v>
      </c>
      <c r="T61" s="166">
        <f t="shared" si="42"/>
        <v>0</v>
      </c>
      <c r="U61" s="166">
        <f t="shared" si="42"/>
        <v>0</v>
      </c>
      <c r="V61" s="166">
        <f t="shared" si="42"/>
        <v>0</v>
      </c>
      <c r="W61" s="166">
        <f t="shared" si="42"/>
        <v>0</v>
      </c>
      <c r="X61" s="166">
        <f t="shared" si="42"/>
        <v>0</v>
      </c>
      <c r="Y61" s="166">
        <f t="shared" si="42"/>
        <v>0</v>
      </c>
      <c r="Z61" s="166">
        <f t="shared" si="42"/>
        <v>0</v>
      </c>
      <c r="AA61" s="166">
        <f t="shared" si="42"/>
        <v>0</v>
      </c>
      <c r="AB61" s="166">
        <f t="shared" si="42"/>
        <v>0</v>
      </c>
      <c r="AC61" s="166">
        <f t="shared" si="42"/>
        <v>0</v>
      </c>
      <c r="AD61" s="166">
        <f t="shared" si="42"/>
        <v>0</v>
      </c>
      <c r="AE61" s="166">
        <f t="shared" si="42"/>
        <v>0</v>
      </c>
      <c r="AF61" s="166">
        <f t="shared" si="42"/>
        <v>0</v>
      </c>
      <c r="AG61" s="166">
        <f t="shared" si="42"/>
        <v>0</v>
      </c>
      <c r="AH61" s="166">
        <f t="shared" ref="AH61:BA61" si="43">+IF(AH59="Muy Buena",1,0)</f>
        <v>0</v>
      </c>
      <c r="AI61" s="166">
        <f t="shared" si="43"/>
        <v>0</v>
      </c>
      <c r="AJ61" s="166">
        <f t="shared" si="43"/>
        <v>0</v>
      </c>
      <c r="AK61" s="166">
        <f t="shared" si="43"/>
        <v>0</v>
      </c>
      <c r="AL61" s="166">
        <f t="shared" si="43"/>
        <v>0</v>
      </c>
      <c r="AM61" s="166">
        <f t="shared" si="43"/>
        <v>0</v>
      </c>
      <c r="AN61" s="166">
        <f t="shared" si="43"/>
        <v>0</v>
      </c>
      <c r="AO61" s="166">
        <f t="shared" si="43"/>
        <v>0</v>
      </c>
      <c r="AP61" s="166">
        <f t="shared" si="43"/>
        <v>0</v>
      </c>
      <c r="AQ61" s="166">
        <f t="shared" si="43"/>
        <v>0</v>
      </c>
      <c r="AR61" s="166">
        <f t="shared" si="43"/>
        <v>0</v>
      </c>
      <c r="AS61" s="166">
        <f t="shared" si="43"/>
        <v>0</v>
      </c>
      <c r="AT61" s="166">
        <f t="shared" si="43"/>
        <v>0</v>
      </c>
      <c r="AU61" s="166">
        <f t="shared" si="43"/>
        <v>0</v>
      </c>
      <c r="AV61" s="166">
        <f t="shared" si="43"/>
        <v>0</v>
      </c>
      <c r="AW61" s="166">
        <f t="shared" si="43"/>
        <v>0</v>
      </c>
      <c r="AX61" s="166">
        <f t="shared" si="43"/>
        <v>0</v>
      </c>
      <c r="AY61" s="166">
        <f t="shared" si="43"/>
        <v>0</v>
      </c>
      <c r="AZ61" s="166">
        <f t="shared" si="43"/>
        <v>0</v>
      </c>
      <c r="BA61" s="166">
        <f t="shared" si="43"/>
        <v>0</v>
      </c>
    </row>
    <row r="62" spans="1:53" s="167" customFormat="1" ht="15.75" x14ac:dyDescent="0.25">
      <c r="A62" s="160" t="s">
        <v>145</v>
      </c>
      <c r="B62" s="228">
        <f>+SUM(D62:BA62)</f>
        <v>0</v>
      </c>
      <c r="C62" s="165"/>
      <c r="D62" s="166">
        <f>+IF(D59="Buena",1,0)</f>
        <v>0</v>
      </c>
      <c r="E62" s="166">
        <f t="shared" ref="E62:AG62" si="44">+IF(E59="Buena",1,0)</f>
        <v>0</v>
      </c>
      <c r="F62" s="166">
        <f t="shared" si="44"/>
        <v>0</v>
      </c>
      <c r="G62" s="166">
        <f t="shared" si="44"/>
        <v>0</v>
      </c>
      <c r="H62" s="166">
        <f t="shared" si="44"/>
        <v>0</v>
      </c>
      <c r="I62" s="166">
        <f t="shared" si="44"/>
        <v>0</v>
      </c>
      <c r="J62" s="166">
        <f t="shared" si="44"/>
        <v>0</v>
      </c>
      <c r="K62" s="166">
        <f t="shared" si="44"/>
        <v>0</v>
      </c>
      <c r="L62" s="166">
        <f t="shared" si="44"/>
        <v>0</v>
      </c>
      <c r="M62" s="166">
        <f t="shared" si="44"/>
        <v>0</v>
      </c>
      <c r="N62" s="166">
        <f t="shared" si="44"/>
        <v>0</v>
      </c>
      <c r="O62" s="166">
        <f t="shared" si="44"/>
        <v>0</v>
      </c>
      <c r="P62" s="166">
        <f t="shared" si="44"/>
        <v>0</v>
      </c>
      <c r="Q62" s="166">
        <f t="shared" si="44"/>
        <v>0</v>
      </c>
      <c r="R62" s="166">
        <f t="shared" si="44"/>
        <v>0</v>
      </c>
      <c r="S62" s="166">
        <f t="shared" si="44"/>
        <v>0</v>
      </c>
      <c r="T62" s="166">
        <f t="shared" si="44"/>
        <v>0</v>
      </c>
      <c r="U62" s="166">
        <f t="shared" si="44"/>
        <v>0</v>
      </c>
      <c r="V62" s="166">
        <f t="shared" si="44"/>
        <v>0</v>
      </c>
      <c r="W62" s="166">
        <f t="shared" si="44"/>
        <v>0</v>
      </c>
      <c r="X62" s="166">
        <f t="shared" si="44"/>
        <v>0</v>
      </c>
      <c r="Y62" s="166">
        <f t="shared" si="44"/>
        <v>0</v>
      </c>
      <c r="Z62" s="166">
        <f t="shared" si="44"/>
        <v>0</v>
      </c>
      <c r="AA62" s="166">
        <f t="shared" si="44"/>
        <v>0</v>
      </c>
      <c r="AB62" s="166">
        <f t="shared" si="44"/>
        <v>0</v>
      </c>
      <c r="AC62" s="166">
        <f t="shared" si="44"/>
        <v>0</v>
      </c>
      <c r="AD62" s="166">
        <f t="shared" si="44"/>
        <v>0</v>
      </c>
      <c r="AE62" s="166">
        <f t="shared" si="44"/>
        <v>0</v>
      </c>
      <c r="AF62" s="166">
        <f t="shared" si="44"/>
        <v>0</v>
      </c>
      <c r="AG62" s="166">
        <f t="shared" si="44"/>
        <v>0</v>
      </c>
      <c r="AH62" s="166">
        <f t="shared" ref="AH62:BA62" si="45">+IF(AH59="Buena",1,0)</f>
        <v>0</v>
      </c>
      <c r="AI62" s="166">
        <f t="shared" si="45"/>
        <v>0</v>
      </c>
      <c r="AJ62" s="166">
        <f t="shared" si="45"/>
        <v>0</v>
      </c>
      <c r="AK62" s="166">
        <f t="shared" si="45"/>
        <v>0</v>
      </c>
      <c r="AL62" s="166">
        <f t="shared" si="45"/>
        <v>0</v>
      </c>
      <c r="AM62" s="166">
        <f t="shared" si="45"/>
        <v>0</v>
      </c>
      <c r="AN62" s="166">
        <f t="shared" si="45"/>
        <v>0</v>
      </c>
      <c r="AO62" s="166">
        <f t="shared" si="45"/>
        <v>0</v>
      </c>
      <c r="AP62" s="166">
        <f t="shared" si="45"/>
        <v>0</v>
      </c>
      <c r="AQ62" s="166">
        <f t="shared" si="45"/>
        <v>0</v>
      </c>
      <c r="AR62" s="166">
        <f t="shared" si="45"/>
        <v>0</v>
      </c>
      <c r="AS62" s="166">
        <f t="shared" si="45"/>
        <v>0</v>
      </c>
      <c r="AT62" s="166">
        <f t="shared" si="45"/>
        <v>0</v>
      </c>
      <c r="AU62" s="166">
        <f t="shared" si="45"/>
        <v>0</v>
      </c>
      <c r="AV62" s="166">
        <f t="shared" si="45"/>
        <v>0</v>
      </c>
      <c r="AW62" s="166">
        <f t="shared" si="45"/>
        <v>0</v>
      </c>
      <c r="AX62" s="166">
        <f t="shared" si="45"/>
        <v>0</v>
      </c>
      <c r="AY62" s="166">
        <f t="shared" si="45"/>
        <v>0</v>
      </c>
      <c r="AZ62" s="166">
        <f t="shared" si="45"/>
        <v>0</v>
      </c>
      <c r="BA62" s="166">
        <f t="shared" si="45"/>
        <v>0</v>
      </c>
    </row>
    <row r="63" spans="1:53" s="167" customFormat="1" ht="15.75" x14ac:dyDescent="0.25">
      <c r="A63" s="160" t="s">
        <v>143</v>
      </c>
      <c r="B63" s="228">
        <f>+SUM(D63:BA63)</f>
        <v>0</v>
      </c>
      <c r="C63" s="165"/>
      <c r="D63" s="166">
        <f>+IF(D59="Regular",1,0)</f>
        <v>0</v>
      </c>
      <c r="E63" s="166">
        <f t="shared" ref="E63:AG63" si="46">+IF(E59="Regular",1,0)</f>
        <v>0</v>
      </c>
      <c r="F63" s="166">
        <f t="shared" si="46"/>
        <v>0</v>
      </c>
      <c r="G63" s="166">
        <f t="shared" si="46"/>
        <v>0</v>
      </c>
      <c r="H63" s="166">
        <f t="shared" si="46"/>
        <v>0</v>
      </c>
      <c r="I63" s="166">
        <f t="shared" si="46"/>
        <v>0</v>
      </c>
      <c r="J63" s="166">
        <f t="shared" si="46"/>
        <v>0</v>
      </c>
      <c r="K63" s="166">
        <f t="shared" si="46"/>
        <v>0</v>
      </c>
      <c r="L63" s="166">
        <f t="shared" si="46"/>
        <v>0</v>
      </c>
      <c r="M63" s="166">
        <f t="shared" si="46"/>
        <v>0</v>
      </c>
      <c r="N63" s="166">
        <f t="shared" si="46"/>
        <v>0</v>
      </c>
      <c r="O63" s="166">
        <f t="shared" si="46"/>
        <v>0</v>
      </c>
      <c r="P63" s="166">
        <f t="shared" si="46"/>
        <v>0</v>
      </c>
      <c r="Q63" s="166">
        <f t="shared" si="46"/>
        <v>0</v>
      </c>
      <c r="R63" s="166">
        <f t="shared" si="46"/>
        <v>0</v>
      </c>
      <c r="S63" s="166">
        <f t="shared" si="46"/>
        <v>0</v>
      </c>
      <c r="T63" s="166">
        <f t="shared" si="46"/>
        <v>0</v>
      </c>
      <c r="U63" s="166">
        <f t="shared" si="46"/>
        <v>0</v>
      </c>
      <c r="V63" s="166">
        <f t="shared" si="46"/>
        <v>0</v>
      </c>
      <c r="W63" s="166">
        <f t="shared" si="46"/>
        <v>0</v>
      </c>
      <c r="X63" s="166">
        <f t="shared" si="46"/>
        <v>0</v>
      </c>
      <c r="Y63" s="166">
        <f t="shared" si="46"/>
        <v>0</v>
      </c>
      <c r="Z63" s="166">
        <f t="shared" si="46"/>
        <v>0</v>
      </c>
      <c r="AA63" s="166">
        <f t="shared" si="46"/>
        <v>0</v>
      </c>
      <c r="AB63" s="166">
        <f t="shared" si="46"/>
        <v>0</v>
      </c>
      <c r="AC63" s="166">
        <f t="shared" si="46"/>
        <v>0</v>
      </c>
      <c r="AD63" s="166">
        <f t="shared" si="46"/>
        <v>0</v>
      </c>
      <c r="AE63" s="166">
        <f t="shared" si="46"/>
        <v>0</v>
      </c>
      <c r="AF63" s="166">
        <f t="shared" si="46"/>
        <v>0</v>
      </c>
      <c r="AG63" s="166">
        <f t="shared" si="46"/>
        <v>0</v>
      </c>
      <c r="AH63" s="166">
        <f t="shared" ref="AH63:BA63" si="47">+IF(AH59="Regular",1,0)</f>
        <v>0</v>
      </c>
      <c r="AI63" s="166">
        <f t="shared" si="47"/>
        <v>0</v>
      </c>
      <c r="AJ63" s="166">
        <f t="shared" si="47"/>
        <v>0</v>
      </c>
      <c r="AK63" s="166">
        <f t="shared" si="47"/>
        <v>0</v>
      </c>
      <c r="AL63" s="166">
        <f t="shared" si="47"/>
        <v>0</v>
      </c>
      <c r="AM63" s="166">
        <f t="shared" si="47"/>
        <v>0</v>
      </c>
      <c r="AN63" s="166">
        <f t="shared" si="47"/>
        <v>0</v>
      </c>
      <c r="AO63" s="166">
        <f t="shared" si="47"/>
        <v>0</v>
      </c>
      <c r="AP63" s="166">
        <f t="shared" si="47"/>
        <v>0</v>
      </c>
      <c r="AQ63" s="166">
        <f t="shared" si="47"/>
        <v>0</v>
      </c>
      <c r="AR63" s="166">
        <f t="shared" si="47"/>
        <v>0</v>
      </c>
      <c r="AS63" s="166">
        <f t="shared" si="47"/>
        <v>0</v>
      </c>
      <c r="AT63" s="166">
        <f t="shared" si="47"/>
        <v>0</v>
      </c>
      <c r="AU63" s="166">
        <f t="shared" si="47"/>
        <v>0</v>
      </c>
      <c r="AV63" s="166">
        <f t="shared" si="47"/>
        <v>0</v>
      </c>
      <c r="AW63" s="166">
        <f t="shared" si="47"/>
        <v>0</v>
      </c>
      <c r="AX63" s="166">
        <f t="shared" si="47"/>
        <v>0</v>
      </c>
      <c r="AY63" s="166">
        <f t="shared" si="47"/>
        <v>0</v>
      </c>
      <c r="AZ63" s="166">
        <f t="shared" si="47"/>
        <v>0</v>
      </c>
      <c r="BA63" s="166">
        <f t="shared" si="47"/>
        <v>0</v>
      </c>
    </row>
    <row r="64" spans="1:53" s="167" customFormat="1" ht="15.75" x14ac:dyDescent="0.25">
      <c r="A64" s="160" t="s">
        <v>146</v>
      </c>
      <c r="B64" s="228">
        <f>+SUM(D64:BA64)</f>
        <v>0</v>
      </c>
      <c r="C64" s="165"/>
      <c r="D64" s="166">
        <f>+IF(D59="No Satisfactoria",1,0)</f>
        <v>0</v>
      </c>
      <c r="E64" s="166">
        <f t="shared" ref="E64:AG64" si="48">+IF(E59="No Satisfactoria",1,0)</f>
        <v>0</v>
      </c>
      <c r="F64" s="166">
        <f t="shared" si="48"/>
        <v>0</v>
      </c>
      <c r="G64" s="166">
        <f t="shared" si="48"/>
        <v>0</v>
      </c>
      <c r="H64" s="166">
        <f t="shared" si="48"/>
        <v>0</v>
      </c>
      <c r="I64" s="166">
        <f t="shared" si="48"/>
        <v>0</v>
      </c>
      <c r="J64" s="166">
        <f t="shared" si="48"/>
        <v>0</v>
      </c>
      <c r="K64" s="166">
        <f t="shared" si="48"/>
        <v>0</v>
      </c>
      <c r="L64" s="166">
        <f t="shared" si="48"/>
        <v>0</v>
      </c>
      <c r="M64" s="166">
        <f t="shared" si="48"/>
        <v>0</v>
      </c>
      <c r="N64" s="166">
        <f t="shared" si="48"/>
        <v>0</v>
      </c>
      <c r="O64" s="166">
        <f t="shared" si="48"/>
        <v>0</v>
      </c>
      <c r="P64" s="166">
        <f t="shared" si="48"/>
        <v>0</v>
      </c>
      <c r="Q64" s="166">
        <f t="shared" si="48"/>
        <v>0</v>
      </c>
      <c r="R64" s="166">
        <f t="shared" si="48"/>
        <v>0</v>
      </c>
      <c r="S64" s="166">
        <f t="shared" si="48"/>
        <v>0</v>
      </c>
      <c r="T64" s="166">
        <f t="shared" si="48"/>
        <v>0</v>
      </c>
      <c r="U64" s="166">
        <f t="shared" si="48"/>
        <v>0</v>
      </c>
      <c r="V64" s="166">
        <f t="shared" si="48"/>
        <v>0</v>
      </c>
      <c r="W64" s="166">
        <f t="shared" si="48"/>
        <v>0</v>
      </c>
      <c r="X64" s="166">
        <f t="shared" si="48"/>
        <v>0</v>
      </c>
      <c r="Y64" s="166">
        <f t="shared" si="48"/>
        <v>0</v>
      </c>
      <c r="Z64" s="166">
        <f t="shared" si="48"/>
        <v>0</v>
      </c>
      <c r="AA64" s="166">
        <f t="shared" si="48"/>
        <v>0</v>
      </c>
      <c r="AB64" s="166">
        <f t="shared" si="48"/>
        <v>0</v>
      </c>
      <c r="AC64" s="166">
        <f t="shared" si="48"/>
        <v>0</v>
      </c>
      <c r="AD64" s="166">
        <f t="shared" si="48"/>
        <v>0</v>
      </c>
      <c r="AE64" s="166">
        <f t="shared" si="48"/>
        <v>0</v>
      </c>
      <c r="AF64" s="166">
        <f t="shared" si="48"/>
        <v>0</v>
      </c>
      <c r="AG64" s="166">
        <f t="shared" si="48"/>
        <v>0</v>
      </c>
      <c r="AH64" s="166">
        <f t="shared" ref="AH64:BA64" si="49">+IF(AH59="No Satisfactoria",1,0)</f>
        <v>0</v>
      </c>
      <c r="AI64" s="166">
        <f t="shared" si="49"/>
        <v>0</v>
      </c>
      <c r="AJ64" s="166">
        <f t="shared" si="49"/>
        <v>0</v>
      </c>
      <c r="AK64" s="166">
        <f t="shared" si="49"/>
        <v>0</v>
      </c>
      <c r="AL64" s="166">
        <f t="shared" si="49"/>
        <v>0</v>
      </c>
      <c r="AM64" s="166">
        <f t="shared" si="49"/>
        <v>0</v>
      </c>
      <c r="AN64" s="166">
        <f t="shared" si="49"/>
        <v>0</v>
      </c>
      <c r="AO64" s="166">
        <f t="shared" si="49"/>
        <v>0</v>
      </c>
      <c r="AP64" s="166">
        <f t="shared" si="49"/>
        <v>0</v>
      </c>
      <c r="AQ64" s="166">
        <f t="shared" si="49"/>
        <v>0</v>
      </c>
      <c r="AR64" s="166">
        <f t="shared" si="49"/>
        <v>0</v>
      </c>
      <c r="AS64" s="166">
        <f t="shared" si="49"/>
        <v>0</v>
      </c>
      <c r="AT64" s="166">
        <f t="shared" si="49"/>
        <v>0</v>
      </c>
      <c r="AU64" s="166">
        <f t="shared" si="49"/>
        <v>0</v>
      </c>
      <c r="AV64" s="166">
        <f t="shared" si="49"/>
        <v>0</v>
      </c>
      <c r="AW64" s="166">
        <f t="shared" si="49"/>
        <v>0</v>
      </c>
      <c r="AX64" s="166">
        <f t="shared" si="49"/>
        <v>0</v>
      </c>
      <c r="AY64" s="166">
        <f t="shared" si="49"/>
        <v>0</v>
      </c>
      <c r="AZ64" s="166">
        <f t="shared" si="49"/>
        <v>0</v>
      </c>
      <c r="BA64" s="166">
        <f t="shared" si="49"/>
        <v>0</v>
      </c>
    </row>
    <row r="65" spans="1:53" s="170" customFormat="1" ht="15.75" x14ac:dyDescent="0.25">
      <c r="A65" s="168" t="s">
        <v>136</v>
      </c>
      <c r="B65" s="183"/>
      <c r="C65" s="169"/>
      <c r="D65" s="177">
        <f>(0.61*(D16+D21)+5.1)*D15/100</f>
        <v>0</v>
      </c>
      <c r="E65" s="177">
        <f t="shared" ref="E65:AG65" si="50">(0.61*(E16+E21)+5.1)*E15/100</f>
        <v>0</v>
      </c>
      <c r="F65" s="177">
        <f t="shared" si="50"/>
        <v>0</v>
      </c>
      <c r="G65" s="177">
        <f t="shared" si="50"/>
        <v>0</v>
      </c>
      <c r="H65" s="177">
        <f t="shared" si="50"/>
        <v>0</v>
      </c>
      <c r="I65" s="177">
        <f t="shared" si="50"/>
        <v>0</v>
      </c>
      <c r="J65" s="177">
        <f t="shared" si="50"/>
        <v>0</v>
      </c>
      <c r="K65" s="177">
        <f t="shared" si="50"/>
        <v>0</v>
      </c>
      <c r="L65" s="177">
        <f t="shared" si="50"/>
        <v>0</v>
      </c>
      <c r="M65" s="177">
        <f t="shared" si="50"/>
        <v>0</v>
      </c>
      <c r="N65" s="177">
        <f t="shared" si="50"/>
        <v>0</v>
      </c>
      <c r="O65" s="177">
        <f t="shared" si="50"/>
        <v>0</v>
      </c>
      <c r="P65" s="177">
        <f t="shared" si="50"/>
        <v>0</v>
      </c>
      <c r="Q65" s="177">
        <f t="shared" si="50"/>
        <v>0</v>
      </c>
      <c r="R65" s="177">
        <f t="shared" si="50"/>
        <v>0</v>
      </c>
      <c r="S65" s="177">
        <f t="shared" si="50"/>
        <v>0</v>
      </c>
      <c r="T65" s="177">
        <f t="shared" si="50"/>
        <v>0</v>
      </c>
      <c r="U65" s="177">
        <f t="shared" si="50"/>
        <v>0</v>
      </c>
      <c r="V65" s="177">
        <f t="shared" si="50"/>
        <v>0</v>
      </c>
      <c r="W65" s="177">
        <f t="shared" si="50"/>
        <v>0</v>
      </c>
      <c r="X65" s="177">
        <f t="shared" si="50"/>
        <v>0</v>
      </c>
      <c r="Y65" s="177">
        <f t="shared" si="50"/>
        <v>0</v>
      </c>
      <c r="Z65" s="177">
        <f t="shared" si="50"/>
        <v>0</v>
      </c>
      <c r="AA65" s="177">
        <f t="shared" si="50"/>
        <v>0</v>
      </c>
      <c r="AB65" s="177">
        <f t="shared" si="50"/>
        <v>0</v>
      </c>
      <c r="AC65" s="177">
        <f t="shared" si="50"/>
        <v>0</v>
      </c>
      <c r="AD65" s="177">
        <f t="shared" si="50"/>
        <v>0</v>
      </c>
      <c r="AE65" s="177">
        <f t="shared" si="50"/>
        <v>0</v>
      </c>
      <c r="AF65" s="177">
        <f t="shared" si="50"/>
        <v>0</v>
      </c>
      <c r="AG65" s="177">
        <f t="shared" si="50"/>
        <v>0</v>
      </c>
      <c r="AH65" s="177">
        <f t="shared" ref="AH65:BA65" si="51">(0.61*(AH16+AH21)+5.1)*AH15/100</f>
        <v>0</v>
      </c>
      <c r="AI65" s="177">
        <f t="shared" si="51"/>
        <v>0</v>
      </c>
      <c r="AJ65" s="177">
        <f t="shared" si="51"/>
        <v>0</v>
      </c>
      <c r="AK65" s="177">
        <f t="shared" si="51"/>
        <v>0</v>
      </c>
      <c r="AL65" s="177">
        <f t="shared" si="51"/>
        <v>0</v>
      </c>
      <c r="AM65" s="177">
        <f t="shared" si="51"/>
        <v>0</v>
      </c>
      <c r="AN65" s="177">
        <f t="shared" si="51"/>
        <v>0</v>
      </c>
      <c r="AO65" s="177">
        <f t="shared" si="51"/>
        <v>0</v>
      </c>
      <c r="AP65" s="177">
        <f t="shared" si="51"/>
        <v>0</v>
      </c>
      <c r="AQ65" s="177">
        <f t="shared" si="51"/>
        <v>0</v>
      </c>
      <c r="AR65" s="177">
        <f t="shared" si="51"/>
        <v>0</v>
      </c>
      <c r="AS65" s="177">
        <f t="shared" si="51"/>
        <v>0</v>
      </c>
      <c r="AT65" s="177">
        <f t="shared" si="51"/>
        <v>0</v>
      </c>
      <c r="AU65" s="177">
        <f t="shared" si="51"/>
        <v>0</v>
      </c>
      <c r="AV65" s="177">
        <f t="shared" si="51"/>
        <v>0</v>
      </c>
      <c r="AW65" s="177">
        <f t="shared" si="51"/>
        <v>0</v>
      </c>
      <c r="AX65" s="177">
        <f t="shared" si="51"/>
        <v>0</v>
      </c>
      <c r="AY65" s="177">
        <f t="shared" si="51"/>
        <v>0</v>
      </c>
      <c r="AZ65" s="177">
        <f t="shared" si="51"/>
        <v>0</v>
      </c>
      <c r="BA65" s="177">
        <f t="shared" si="51"/>
        <v>0</v>
      </c>
    </row>
    <row r="66" spans="1:53" s="170" customFormat="1" ht="15.75" x14ac:dyDescent="0.25">
      <c r="A66" s="168" t="s">
        <v>137</v>
      </c>
      <c r="B66" s="183"/>
      <c r="C66" s="171"/>
      <c r="D66" s="178">
        <f>+(0.29669*(D16+D18+D19+D20)-(0.00043*((D16+D18+D19+D20)^2))+(0.02963*D8)+1.4072)*D15/100</f>
        <v>0</v>
      </c>
      <c r="E66" s="178">
        <f t="shared" ref="E66:AG66" si="52">+(0.29669*(E16+E18+E19+E20)-(0.00043*((E16+E18+E19+E20)^2))+(0.02963*E8)+1.4072)*E15/100</f>
        <v>0</v>
      </c>
      <c r="F66" s="178">
        <f t="shared" si="52"/>
        <v>0</v>
      </c>
      <c r="G66" s="178">
        <f t="shared" si="52"/>
        <v>0</v>
      </c>
      <c r="H66" s="178">
        <f t="shared" si="52"/>
        <v>0</v>
      </c>
      <c r="I66" s="178">
        <f t="shared" si="52"/>
        <v>0</v>
      </c>
      <c r="J66" s="178">
        <f t="shared" si="52"/>
        <v>0</v>
      </c>
      <c r="K66" s="178">
        <f t="shared" si="52"/>
        <v>0</v>
      </c>
      <c r="L66" s="178">
        <f t="shared" si="52"/>
        <v>0</v>
      </c>
      <c r="M66" s="178">
        <f t="shared" si="52"/>
        <v>0</v>
      </c>
      <c r="N66" s="178">
        <f t="shared" si="52"/>
        <v>0</v>
      </c>
      <c r="O66" s="178">
        <f t="shared" si="52"/>
        <v>0</v>
      </c>
      <c r="P66" s="178">
        <f t="shared" si="52"/>
        <v>0</v>
      </c>
      <c r="Q66" s="178">
        <f t="shared" si="52"/>
        <v>0</v>
      </c>
      <c r="R66" s="178">
        <f t="shared" si="52"/>
        <v>0</v>
      </c>
      <c r="S66" s="178">
        <f t="shared" si="52"/>
        <v>0</v>
      </c>
      <c r="T66" s="178">
        <f t="shared" si="52"/>
        <v>0</v>
      </c>
      <c r="U66" s="178">
        <f t="shared" si="52"/>
        <v>0</v>
      </c>
      <c r="V66" s="178">
        <f t="shared" si="52"/>
        <v>0</v>
      </c>
      <c r="W66" s="178">
        <f t="shared" si="52"/>
        <v>0</v>
      </c>
      <c r="X66" s="178">
        <f t="shared" si="52"/>
        <v>0</v>
      </c>
      <c r="Y66" s="178">
        <f t="shared" si="52"/>
        <v>0</v>
      </c>
      <c r="Z66" s="178">
        <f t="shared" si="52"/>
        <v>0</v>
      </c>
      <c r="AA66" s="178">
        <f t="shared" si="52"/>
        <v>0</v>
      </c>
      <c r="AB66" s="178">
        <f t="shared" si="52"/>
        <v>0</v>
      </c>
      <c r="AC66" s="178">
        <f t="shared" si="52"/>
        <v>0</v>
      </c>
      <c r="AD66" s="178">
        <f t="shared" si="52"/>
        <v>0</v>
      </c>
      <c r="AE66" s="178">
        <f t="shared" si="52"/>
        <v>0</v>
      </c>
      <c r="AF66" s="178">
        <f t="shared" si="52"/>
        <v>0</v>
      </c>
      <c r="AG66" s="178">
        <f t="shared" si="52"/>
        <v>0</v>
      </c>
      <c r="AH66" s="178">
        <f t="shared" ref="AH66:BA66" si="53">+(0.29669*(AH16+AH18+AH19+AH20)-(0.00043*((AH16+AH18+AH19+AH20)^2))+(0.02963*AH8)+1.4072)*AH15/100</f>
        <v>0</v>
      </c>
      <c r="AI66" s="178">
        <f t="shared" si="53"/>
        <v>0</v>
      </c>
      <c r="AJ66" s="178">
        <f t="shared" si="53"/>
        <v>0</v>
      </c>
      <c r="AK66" s="178">
        <f t="shared" si="53"/>
        <v>0</v>
      </c>
      <c r="AL66" s="178">
        <f t="shared" si="53"/>
        <v>0</v>
      </c>
      <c r="AM66" s="178">
        <f t="shared" si="53"/>
        <v>0</v>
      </c>
      <c r="AN66" s="178">
        <f t="shared" si="53"/>
        <v>0</v>
      </c>
      <c r="AO66" s="178">
        <f t="shared" si="53"/>
        <v>0</v>
      </c>
      <c r="AP66" s="178">
        <f t="shared" si="53"/>
        <v>0</v>
      </c>
      <c r="AQ66" s="178">
        <f t="shared" si="53"/>
        <v>0</v>
      </c>
      <c r="AR66" s="178">
        <f t="shared" si="53"/>
        <v>0</v>
      </c>
      <c r="AS66" s="178">
        <f t="shared" si="53"/>
        <v>0</v>
      </c>
      <c r="AT66" s="178">
        <f t="shared" si="53"/>
        <v>0</v>
      </c>
      <c r="AU66" s="178">
        <f t="shared" si="53"/>
        <v>0</v>
      </c>
      <c r="AV66" s="178">
        <f t="shared" si="53"/>
        <v>0</v>
      </c>
      <c r="AW66" s="178">
        <f t="shared" si="53"/>
        <v>0</v>
      </c>
      <c r="AX66" s="178">
        <f t="shared" si="53"/>
        <v>0</v>
      </c>
      <c r="AY66" s="178">
        <f t="shared" si="53"/>
        <v>0</v>
      </c>
      <c r="AZ66" s="178">
        <f t="shared" si="53"/>
        <v>0</v>
      </c>
      <c r="BA66" s="178">
        <f t="shared" si="53"/>
        <v>0</v>
      </c>
    </row>
    <row r="67" spans="1:53" ht="15.75" x14ac:dyDescent="0.25">
      <c r="A67" s="160" t="s">
        <v>154</v>
      </c>
      <c r="B67" s="123"/>
      <c r="C67" s="161"/>
      <c r="D67" s="179">
        <v>15.12565010714286</v>
      </c>
      <c r="E67" s="179">
        <v>15.12565010714286</v>
      </c>
      <c r="F67" s="179">
        <v>15.12565010714286</v>
      </c>
      <c r="G67" s="179">
        <v>15.12565010714286</v>
      </c>
      <c r="H67" s="179">
        <v>15.12565010714286</v>
      </c>
      <c r="I67" s="179">
        <v>15.12565010714286</v>
      </c>
      <c r="J67" s="179">
        <v>15.12565010714286</v>
      </c>
      <c r="K67" s="179">
        <v>15.12565010714286</v>
      </c>
      <c r="L67" s="179">
        <v>15.12565010714286</v>
      </c>
      <c r="M67" s="179">
        <v>15.12565010714286</v>
      </c>
      <c r="N67" s="179">
        <v>15.12565010714286</v>
      </c>
      <c r="O67" s="179">
        <v>15.12565010714286</v>
      </c>
      <c r="P67" s="179">
        <v>15.12565010714286</v>
      </c>
      <c r="Q67" s="179">
        <v>15.12565010714286</v>
      </c>
      <c r="R67" s="179">
        <v>15.12565010714286</v>
      </c>
      <c r="S67" s="179">
        <v>15.12565010714286</v>
      </c>
      <c r="T67" s="179">
        <v>15.12565010714286</v>
      </c>
      <c r="U67" s="179">
        <v>15.12565010714286</v>
      </c>
      <c r="V67" s="179">
        <v>15.12565010714286</v>
      </c>
      <c r="W67" s="179">
        <v>15.12565010714286</v>
      </c>
      <c r="X67" s="179">
        <v>15.12565010714286</v>
      </c>
      <c r="Y67" s="179">
        <v>15.12565010714286</v>
      </c>
      <c r="Z67" s="179">
        <v>15.12565010714286</v>
      </c>
      <c r="AA67" s="179">
        <v>15.12565010714286</v>
      </c>
      <c r="AB67" s="179">
        <v>15.12565010714286</v>
      </c>
      <c r="AC67" s="179">
        <v>15.12565010714286</v>
      </c>
      <c r="AD67" s="179">
        <v>15.12565010714286</v>
      </c>
      <c r="AE67" s="179">
        <v>15.12565010714286</v>
      </c>
      <c r="AF67" s="179">
        <v>15.12565010714286</v>
      </c>
      <c r="AG67" s="179">
        <v>15.12565010714286</v>
      </c>
      <c r="AH67" s="179">
        <v>15.12565010714286</v>
      </c>
      <c r="AI67" s="179">
        <v>15.12565010714286</v>
      </c>
      <c r="AJ67" s="179">
        <v>15.12565010714286</v>
      </c>
      <c r="AK67" s="179">
        <v>15.12565010714286</v>
      </c>
      <c r="AL67" s="179">
        <v>15.12565010714286</v>
      </c>
      <c r="AM67" s="179">
        <v>15.12565010714286</v>
      </c>
      <c r="AN67" s="179">
        <v>15.12565010714286</v>
      </c>
      <c r="AO67" s="179">
        <v>15.12565010714286</v>
      </c>
      <c r="AP67" s="179">
        <v>15.12565010714286</v>
      </c>
      <c r="AQ67" s="179">
        <v>15.12565010714286</v>
      </c>
      <c r="AR67" s="179">
        <v>15.12565010714286</v>
      </c>
      <c r="AS67" s="179">
        <v>15.12565010714286</v>
      </c>
      <c r="AT67" s="179">
        <v>15.12565010714286</v>
      </c>
      <c r="AU67" s="179">
        <v>15.12565010714286</v>
      </c>
      <c r="AV67" s="179">
        <v>15.12565010714286</v>
      </c>
      <c r="AW67" s="179">
        <v>15.12565010714286</v>
      </c>
      <c r="AX67" s="179">
        <v>15.12565010714286</v>
      </c>
      <c r="AY67" s="179">
        <v>15.12565010714286</v>
      </c>
      <c r="AZ67" s="179">
        <v>15.12565010714286</v>
      </c>
      <c r="BA67" s="179">
        <v>15.12565010714286</v>
      </c>
    </row>
    <row r="68" spans="1:53" ht="15.75" x14ac:dyDescent="0.25">
      <c r="A68" s="160" t="s">
        <v>155</v>
      </c>
      <c r="B68" s="123"/>
      <c r="C68" s="161"/>
      <c r="D68" s="179">
        <v>12.381168547303087</v>
      </c>
      <c r="E68" s="179">
        <v>12.381168547303087</v>
      </c>
      <c r="F68" s="179">
        <v>12.381168547303087</v>
      </c>
      <c r="G68" s="179">
        <v>12.381168547303087</v>
      </c>
      <c r="H68" s="179">
        <v>12.381168547303087</v>
      </c>
      <c r="I68" s="179">
        <v>12.381168547303087</v>
      </c>
      <c r="J68" s="179">
        <v>12.381168547303087</v>
      </c>
      <c r="K68" s="179">
        <v>12.381168547303087</v>
      </c>
      <c r="L68" s="179">
        <v>12.381168547303087</v>
      </c>
      <c r="M68" s="179">
        <v>12.381168547303087</v>
      </c>
      <c r="N68" s="179">
        <v>12.381168547303087</v>
      </c>
      <c r="O68" s="179">
        <v>12.381168547303087</v>
      </c>
      <c r="P68" s="179">
        <v>12.381168547303087</v>
      </c>
      <c r="Q68" s="179">
        <v>12.381168547303087</v>
      </c>
      <c r="R68" s="179">
        <v>12.381168547303087</v>
      </c>
      <c r="S68" s="179">
        <v>12.381168547303087</v>
      </c>
      <c r="T68" s="179">
        <v>12.381168547303087</v>
      </c>
      <c r="U68" s="179">
        <v>12.381168547303087</v>
      </c>
      <c r="V68" s="179">
        <v>12.381168547303087</v>
      </c>
      <c r="W68" s="179">
        <v>12.381168547303087</v>
      </c>
      <c r="X68" s="179">
        <v>12.381168547303087</v>
      </c>
      <c r="Y68" s="179">
        <v>12.381168547303087</v>
      </c>
      <c r="Z68" s="179">
        <v>12.381168547303087</v>
      </c>
      <c r="AA68" s="179">
        <v>12.381168547303087</v>
      </c>
      <c r="AB68" s="179">
        <v>12.381168547303087</v>
      </c>
      <c r="AC68" s="179">
        <v>12.381168547303087</v>
      </c>
      <c r="AD68" s="179">
        <v>12.381168547303087</v>
      </c>
      <c r="AE68" s="179">
        <v>12.381168547303087</v>
      </c>
      <c r="AF68" s="179">
        <v>12.381168547303087</v>
      </c>
      <c r="AG68" s="179">
        <v>12.381168547303087</v>
      </c>
      <c r="AH68" s="179">
        <v>12.381168547303087</v>
      </c>
      <c r="AI68" s="179">
        <v>12.381168547303087</v>
      </c>
      <c r="AJ68" s="179">
        <v>12.381168547303087</v>
      </c>
      <c r="AK68" s="179">
        <v>12.381168547303087</v>
      </c>
      <c r="AL68" s="179">
        <v>12.381168547303087</v>
      </c>
      <c r="AM68" s="179">
        <v>12.381168547303087</v>
      </c>
      <c r="AN68" s="179">
        <v>12.381168547303087</v>
      </c>
      <c r="AO68" s="179">
        <v>12.381168547303087</v>
      </c>
      <c r="AP68" s="179">
        <v>12.381168547303087</v>
      </c>
      <c r="AQ68" s="179">
        <v>12.381168547303087</v>
      </c>
      <c r="AR68" s="179">
        <v>12.381168547303087</v>
      </c>
      <c r="AS68" s="179">
        <v>12.381168547303087</v>
      </c>
      <c r="AT68" s="179">
        <v>12.381168547303087</v>
      </c>
      <c r="AU68" s="179">
        <v>12.381168547303087</v>
      </c>
      <c r="AV68" s="179">
        <v>12.381168547303087</v>
      </c>
      <c r="AW68" s="179">
        <v>12.381168547303087</v>
      </c>
      <c r="AX68" s="179">
        <v>12.381168547303087</v>
      </c>
      <c r="AY68" s="179">
        <v>12.381168547303087</v>
      </c>
      <c r="AZ68" s="179">
        <v>12.381168547303087</v>
      </c>
      <c r="BA68" s="179">
        <v>12.381168547303087</v>
      </c>
    </row>
    <row r="69" spans="1:53" ht="15.75" x14ac:dyDescent="0.25">
      <c r="A69" s="160" t="s">
        <v>156</v>
      </c>
      <c r="B69" s="123"/>
      <c r="C69" s="161"/>
      <c r="D69" s="180">
        <v>14.242999315456734</v>
      </c>
      <c r="E69" s="180">
        <v>14.242999315456734</v>
      </c>
      <c r="F69" s="180">
        <v>14.242999315456734</v>
      </c>
      <c r="G69" s="180">
        <v>14.242999315456734</v>
      </c>
      <c r="H69" s="180">
        <v>14.242999315456734</v>
      </c>
      <c r="I69" s="180">
        <v>14.242999315456734</v>
      </c>
      <c r="J69" s="180">
        <v>14.242999315456734</v>
      </c>
      <c r="K69" s="180">
        <v>14.242999315456734</v>
      </c>
      <c r="L69" s="180">
        <v>14.242999315456734</v>
      </c>
      <c r="M69" s="180">
        <v>14.242999315456734</v>
      </c>
      <c r="N69" s="180">
        <v>14.242999315456734</v>
      </c>
      <c r="O69" s="180">
        <v>14.242999315456734</v>
      </c>
      <c r="P69" s="180">
        <v>14.242999315456734</v>
      </c>
      <c r="Q69" s="180">
        <v>14.242999315456734</v>
      </c>
      <c r="R69" s="180">
        <v>14.242999315456734</v>
      </c>
      <c r="S69" s="180">
        <v>14.242999315456734</v>
      </c>
      <c r="T69" s="180">
        <v>14.242999315456734</v>
      </c>
      <c r="U69" s="180">
        <v>14.242999315456734</v>
      </c>
      <c r="V69" s="180">
        <v>14.242999315456734</v>
      </c>
      <c r="W69" s="180">
        <v>14.242999315456734</v>
      </c>
      <c r="X69" s="180">
        <v>14.242999315456734</v>
      </c>
      <c r="Y69" s="180">
        <v>14.242999315456734</v>
      </c>
      <c r="Z69" s="180">
        <v>14.242999315456734</v>
      </c>
      <c r="AA69" s="180">
        <v>14.242999315456734</v>
      </c>
      <c r="AB69" s="180">
        <v>14.242999315456734</v>
      </c>
      <c r="AC69" s="180">
        <v>14.242999315456734</v>
      </c>
      <c r="AD69" s="180">
        <v>14.242999315456734</v>
      </c>
      <c r="AE69" s="180">
        <v>14.242999315456734</v>
      </c>
      <c r="AF69" s="180">
        <v>14.242999315456734</v>
      </c>
      <c r="AG69" s="180">
        <v>14.242999315456734</v>
      </c>
      <c r="AH69" s="180">
        <v>14.242999315456734</v>
      </c>
      <c r="AI69" s="180">
        <v>14.242999315456734</v>
      </c>
      <c r="AJ69" s="180">
        <v>14.242999315456734</v>
      </c>
      <c r="AK69" s="180">
        <v>14.242999315456734</v>
      </c>
      <c r="AL69" s="180">
        <v>14.242999315456734</v>
      </c>
      <c r="AM69" s="180">
        <v>14.242999315456734</v>
      </c>
      <c r="AN69" s="180">
        <v>14.242999315456734</v>
      </c>
      <c r="AO69" s="180">
        <v>14.242999315456734</v>
      </c>
      <c r="AP69" s="180">
        <v>14.242999315456734</v>
      </c>
      <c r="AQ69" s="180">
        <v>14.242999315456734</v>
      </c>
      <c r="AR69" s="180">
        <v>14.242999315456734</v>
      </c>
      <c r="AS69" s="180">
        <v>14.242999315456734</v>
      </c>
      <c r="AT69" s="180">
        <v>14.242999315456734</v>
      </c>
      <c r="AU69" s="180">
        <v>14.242999315456734</v>
      </c>
      <c r="AV69" s="180">
        <v>14.242999315456734</v>
      </c>
      <c r="AW69" s="180">
        <v>14.242999315456734</v>
      </c>
      <c r="AX69" s="180">
        <v>14.242999315456734</v>
      </c>
      <c r="AY69" s="180">
        <v>14.242999315456734</v>
      </c>
      <c r="AZ69" s="180">
        <v>14.242999315456734</v>
      </c>
      <c r="BA69" s="180">
        <v>14.242999315456734</v>
      </c>
    </row>
    <row r="70" spans="1:53" ht="15.75" x14ac:dyDescent="0.25">
      <c r="A70" s="160" t="s">
        <v>157</v>
      </c>
      <c r="B70" s="123"/>
      <c r="C70" s="161"/>
      <c r="D70" s="180">
        <v>21.006161111524609</v>
      </c>
      <c r="E70" s="180">
        <v>21.006161111524609</v>
      </c>
      <c r="F70" s="180">
        <v>21.006161111524609</v>
      </c>
      <c r="G70" s="180">
        <v>21.006161111524609</v>
      </c>
      <c r="H70" s="180">
        <v>21.006161111524609</v>
      </c>
      <c r="I70" s="180">
        <v>21.006161111524609</v>
      </c>
      <c r="J70" s="180">
        <v>21.006161111524609</v>
      </c>
      <c r="K70" s="180">
        <v>21.006161111524609</v>
      </c>
      <c r="L70" s="180">
        <v>21.006161111524609</v>
      </c>
      <c r="M70" s="180">
        <v>21.006161111524609</v>
      </c>
      <c r="N70" s="180">
        <v>21.006161111524609</v>
      </c>
      <c r="O70" s="180">
        <v>21.006161111524609</v>
      </c>
      <c r="P70" s="180">
        <v>21.006161111524609</v>
      </c>
      <c r="Q70" s="180">
        <v>21.006161111524609</v>
      </c>
      <c r="R70" s="180">
        <v>21.006161111524609</v>
      </c>
      <c r="S70" s="180">
        <v>21.006161111524609</v>
      </c>
      <c r="T70" s="180">
        <v>21.006161111524609</v>
      </c>
      <c r="U70" s="180">
        <v>21.006161111524609</v>
      </c>
      <c r="V70" s="180">
        <v>21.006161111524609</v>
      </c>
      <c r="W70" s="180">
        <v>21.006161111524609</v>
      </c>
      <c r="X70" s="180">
        <v>21.006161111524609</v>
      </c>
      <c r="Y70" s="180">
        <v>21.006161111524609</v>
      </c>
      <c r="Z70" s="180">
        <v>21.006161111524609</v>
      </c>
      <c r="AA70" s="180">
        <v>21.006161111524609</v>
      </c>
      <c r="AB70" s="180">
        <v>21.006161111524609</v>
      </c>
      <c r="AC70" s="180">
        <v>21.006161111524609</v>
      </c>
      <c r="AD70" s="180">
        <v>21.006161111524609</v>
      </c>
      <c r="AE70" s="180">
        <v>21.006161111524609</v>
      </c>
      <c r="AF70" s="180">
        <v>21.006161111524609</v>
      </c>
      <c r="AG70" s="180">
        <v>21.006161111524609</v>
      </c>
      <c r="AH70" s="180">
        <v>21.006161111524609</v>
      </c>
      <c r="AI70" s="180">
        <v>21.006161111524609</v>
      </c>
      <c r="AJ70" s="180">
        <v>21.006161111524609</v>
      </c>
      <c r="AK70" s="180">
        <v>21.006161111524609</v>
      </c>
      <c r="AL70" s="180">
        <v>21.006161111524609</v>
      </c>
      <c r="AM70" s="180">
        <v>21.006161111524609</v>
      </c>
      <c r="AN70" s="180">
        <v>21.006161111524609</v>
      </c>
      <c r="AO70" s="180">
        <v>21.006161111524609</v>
      </c>
      <c r="AP70" s="180">
        <v>21.006161111524609</v>
      </c>
      <c r="AQ70" s="180">
        <v>21.006161111524609</v>
      </c>
      <c r="AR70" s="180">
        <v>21.006161111524609</v>
      </c>
      <c r="AS70" s="180">
        <v>21.006161111524609</v>
      </c>
      <c r="AT70" s="180">
        <v>21.006161111524609</v>
      </c>
      <c r="AU70" s="180">
        <v>21.006161111524609</v>
      </c>
      <c r="AV70" s="180">
        <v>21.006161111524609</v>
      </c>
      <c r="AW70" s="180">
        <v>21.006161111524609</v>
      </c>
      <c r="AX70" s="180">
        <v>21.006161111524609</v>
      </c>
      <c r="AY70" s="180">
        <v>21.006161111524609</v>
      </c>
      <c r="AZ70" s="180">
        <v>21.006161111524609</v>
      </c>
      <c r="BA70" s="180">
        <v>21.006161111524609</v>
      </c>
    </row>
    <row r="71" spans="1:53" ht="15.75" x14ac:dyDescent="0.25">
      <c r="A71" s="160" t="s">
        <v>158</v>
      </c>
      <c r="B71" s="123"/>
      <c r="C71" s="161"/>
      <c r="D71" s="179">
        <v>4.701494184059662</v>
      </c>
      <c r="E71" s="179">
        <v>4.701494184059662</v>
      </c>
      <c r="F71" s="179">
        <v>4.701494184059662</v>
      </c>
      <c r="G71" s="179">
        <v>4.701494184059662</v>
      </c>
      <c r="H71" s="179">
        <v>4.701494184059662</v>
      </c>
      <c r="I71" s="179">
        <v>4.701494184059662</v>
      </c>
      <c r="J71" s="179">
        <v>4.701494184059662</v>
      </c>
      <c r="K71" s="179">
        <v>4.701494184059662</v>
      </c>
      <c r="L71" s="179">
        <v>4.701494184059662</v>
      </c>
      <c r="M71" s="179">
        <v>4.701494184059662</v>
      </c>
      <c r="N71" s="179">
        <v>4.701494184059662</v>
      </c>
      <c r="O71" s="179">
        <v>4.701494184059662</v>
      </c>
      <c r="P71" s="179">
        <v>4.701494184059662</v>
      </c>
      <c r="Q71" s="179">
        <v>4.701494184059662</v>
      </c>
      <c r="R71" s="179">
        <v>4.701494184059662</v>
      </c>
      <c r="S71" s="179">
        <v>4.701494184059662</v>
      </c>
      <c r="T71" s="179">
        <v>4.701494184059662</v>
      </c>
      <c r="U71" s="179">
        <v>4.701494184059662</v>
      </c>
      <c r="V71" s="179">
        <v>4.701494184059662</v>
      </c>
      <c r="W71" s="179">
        <v>4.701494184059662</v>
      </c>
      <c r="X71" s="179">
        <v>4.701494184059662</v>
      </c>
      <c r="Y71" s="179">
        <v>4.701494184059662</v>
      </c>
      <c r="Z71" s="179">
        <v>4.701494184059662</v>
      </c>
      <c r="AA71" s="179">
        <v>4.701494184059662</v>
      </c>
      <c r="AB71" s="179">
        <v>4.701494184059662</v>
      </c>
      <c r="AC71" s="179">
        <v>4.701494184059662</v>
      </c>
      <c r="AD71" s="179">
        <v>4.701494184059662</v>
      </c>
      <c r="AE71" s="179">
        <v>4.701494184059662</v>
      </c>
      <c r="AF71" s="179">
        <v>4.701494184059662</v>
      </c>
      <c r="AG71" s="179">
        <v>4.701494184059662</v>
      </c>
      <c r="AH71" s="179">
        <v>4.701494184059662</v>
      </c>
      <c r="AI71" s="179">
        <v>4.701494184059662</v>
      </c>
      <c r="AJ71" s="179">
        <v>4.701494184059662</v>
      </c>
      <c r="AK71" s="179">
        <v>4.701494184059662</v>
      </c>
      <c r="AL71" s="179">
        <v>4.701494184059662</v>
      </c>
      <c r="AM71" s="179">
        <v>4.701494184059662</v>
      </c>
      <c r="AN71" s="179">
        <v>4.701494184059662</v>
      </c>
      <c r="AO71" s="179">
        <v>4.701494184059662</v>
      </c>
      <c r="AP71" s="179">
        <v>4.701494184059662</v>
      </c>
      <c r="AQ71" s="179">
        <v>4.701494184059662</v>
      </c>
      <c r="AR71" s="179">
        <v>4.701494184059662</v>
      </c>
      <c r="AS71" s="179">
        <v>4.701494184059662</v>
      </c>
      <c r="AT71" s="179">
        <v>4.701494184059662</v>
      </c>
      <c r="AU71" s="179">
        <v>4.701494184059662</v>
      </c>
      <c r="AV71" s="179">
        <v>4.701494184059662</v>
      </c>
      <c r="AW71" s="179">
        <v>4.701494184059662</v>
      </c>
      <c r="AX71" s="179">
        <v>4.701494184059662</v>
      </c>
      <c r="AY71" s="179">
        <v>4.701494184059662</v>
      </c>
      <c r="AZ71" s="179">
        <v>4.701494184059662</v>
      </c>
      <c r="BA71" s="179">
        <v>4.701494184059662</v>
      </c>
    </row>
    <row r="72" spans="1:53" ht="15.75" x14ac:dyDescent="0.25">
      <c r="A72" s="160" t="s">
        <v>159</v>
      </c>
      <c r="B72" s="123"/>
      <c r="C72" s="161"/>
      <c r="D72" s="179">
        <v>4.3077838038387686</v>
      </c>
      <c r="E72" s="179">
        <v>4.3077838038387686</v>
      </c>
      <c r="F72" s="179">
        <v>4.3077838038387686</v>
      </c>
      <c r="G72" s="179">
        <v>4.3077838038387686</v>
      </c>
      <c r="H72" s="179">
        <v>4.3077838038387686</v>
      </c>
      <c r="I72" s="179">
        <v>4.3077838038387686</v>
      </c>
      <c r="J72" s="179">
        <v>4.3077838038387686</v>
      </c>
      <c r="K72" s="179">
        <v>4.3077838038387686</v>
      </c>
      <c r="L72" s="179">
        <v>4.3077838038387686</v>
      </c>
      <c r="M72" s="179">
        <v>4.3077838038387686</v>
      </c>
      <c r="N72" s="179">
        <v>4.3077838038387686</v>
      </c>
      <c r="O72" s="179">
        <v>4.3077838038387686</v>
      </c>
      <c r="P72" s="179">
        <v>4.3077838038387686</v>
      </c>
      <c r="Q72" s="179">
        <v>4.3077838038387686</v>
      </c>
      <c r="R72" s="179">
        <v>4.3077838038387686</v>
      </c>
      <c r="S72" s="179">
        <v>4.3077838038387686</v>
      </c>
      <c r="T72" s="179">
        <v>4.3077838038387686</v>
      </c>
      <c r="U72" s="179">
        <v>4.3077838038387686</v>
      </c>
      <c r="V72" s="179">
        <v>4.3077838038387686</v>
      </c>
      <c r="W72" s="179">
        <v>4.3077838038387686</v>
      </c>
      <c r="X72" s="179">
        <v>4.3077838038387686</v>
      </c>
      <c r="Y72" s="179">
        <v>4.3077838038387686</v>
      </c>
      <c r="Z72" s="179">
        <v>4.3077838038387686</v>
      </c>
      <c r="AA72" s="179">
        <v>4.3077838038387686</v>
      </c>
      <c r="AB72" s="179">
        <v>4.3077838038387686</v>
      </c>
      <c r="AC72" s="179">
        <v>4.3077838038387686</v>
      </c>
      <c r="AD72" s="179">
        <v>4.3077838038387686</v>
      </c>
      <c r="AE72" s="179">
        <v>4.3077838038387686</v>
      </c>
      <c r="AF72" s="179">
        <v>4.3077838038387686</v>
      </c>
      <c r="AG72" s="179">
        <v>4.3077838038387686</v>
      </c>
      <c r="AH72" s="179">
        <v>4.3077838038387686</v>
      </c>
      <c r="AI72" s="179">
        <v>4.3077838038387686</v>
      </c>
      <c r="AJ72" s="179">
        <v>4.3077838038387686</v>
      </c>
      <c r="AK72" s="179">
        <v>4.3077838038387686</v>
      </c>
      <c r="AL72" s="179">
        <v>4.3077838038387686</v>
      </c>
      <c r="AM72" s="179">
        <v>4.3077838038387686</v>
      </c>
      <c r="AN72" s="179">
        <v>4.3077838038387686</v>
      </c>
      <c r="AO72" s="179">
        <v>4.3077838038387686</v>
      </c>
      <c r="AP72" s="179">
        <v>4.3077838038387686</v>
      </c>
      <c r="AQ72" s="179">
        <v>4.3077838038387686</v>
      </c>
      <c r="AR72" s="179">
        <v>4.3077838038387686</v>
      </c>
      <c r="AS72" s="179">
        <v>4.3077838038387686</v>
      </c>
      <c r="AT72" s="179">
        <v>4.3077838038387686</v>
      </c>
      <c r="AU72" s="179">
        <v>4.3077838038387686</v>
      </c>
      <c r="AV72" s="179">
        <v>4.3077838038387686</v>
      </c>
      <c r="AW72" s="179">
        <v>4.3077838038387686</v>
      </c>
      <c r="AX72" s="179">
        <v>4.3077838038387686</v>
      </c>
      <c r="AY72" s="179">
        <v>4.3077838038387686</v>
      </c>
      <c r="AZ72" s="179">
        <v>4.3077838038387686</v>
      </c>
      <c r="BA72" s="179">
        <v>4.3077838038387686</v>
      </c>
    </row>
    <row r="73" spans="1:53" ht="15.75" x14ac:dyDescent="0.25">
      <c r="A73" s="160" t="s">
        <v>160</v>
      </c>
      <c r="B73" s="123"/>
      <c r="C73" s="161"/>
      <c r="D73" s="180">
        <v>5.8936537107026066</v>
      </c>
      <c r="E73" s="180">
        <v>5.8936537107026066</v>
      </c>
      <c r="F73" s="180">
        <v>5.8936537107026066</v>
      </c>
      <c r="G73" s="180">
        <v>5.8936537107026066</v>
      </c>
      <c r="H73" s="180">
        <v>5.8936537107026066</v>
      </c>
      <c r="I73" s="180">
        <v>5.8936537107026066</v>
      </c>
      <c r="J73" s="180">
        <v>5.8936537107026066</v>
      </c>
      <c r="K73" s="180">
        <v>5.8936537107026066</v>
      </c>
      <c r="L73" s="180">
        <v>5.8936537107026066</v>
      </c>
      <c r="M73" s="180">
        <v>5.8936537107026066</v>
      </c>
      <c r="N73" s="180">
        <v>5.8936537107026066</v>
      </c>
      <c r="O73" s="180">
        <v>5.8936537107026066</v>
      </c>
      <c r="P73" s="180">
        <v>5.8936537107026066</v>
      </c>
      <c r="Q73" s="180">
        <v>5.8936537107026066</v>
      </c>
      <c r="R73" s="180">
        <v>5.8936537107026066</v>
      </c>
      <c r="S73" s="180">
        <v>5.8936537107026066</v>
      </c>
      <c r="T73" s="180">
        <v>5.8936537107026066</v>
      </c>
      <c r="U73" s="180">
        <v>5.8936537107026066</v>
      </c>
      <c r="V73" s="180">
        <v>5.8936537107026066</v>
      </c>
      <c r="W73" s="180">
        <v>5.8936537107026066</v>
      </c>
      <c r="X73" s="180">
        <v>5.8936537107026066</v>
      </c>
      <c r="Y73" s="180">
        <v>5.8936537107026066</v>
      </c>
      <c r="Z73" s="180">
        <v>5.8936537107026066</v>
      </c>
      <c r="AA73" s="180">
        <v>5.8936537107026066</v>
      </c>
      <c r="AB73" s="180">
        <v>5.8936537107026066</v>
      </c>
      <c r="AC73" s="180">
        <v>5.8936537107026066</v>
      </c>
      <c r="AD73" s="180">
        <v>5.8936537107026066</v>
      </c>
      <c r="AE73" s="180">
        <v>5.8936537107026066</v>
      </c>
      <c r="AF73" s="180">
        <v>5.8936537107026066</v>
      </c>
      <c r="AG73" s="180">
        <v>5.8936537107026066</v>
      </c>
      <c r="AH73" s="180">
        <v>5.8936537107026066</v>
      </c>
      <c r="AI73" s="180">
        <v>5.8936537107026066</v>
      </c>
      <c r="AJ73" s="180">
        <v>5.8936537107026066</v>
      </c>
      <c r="AK73" s="180">
        <v>5.8936537107026066</v>
      </c>
      <c r="AL73" s="180">
        <v>5.8936537107026066</v>
      </c>
      <c r="AM73" s="180">
        <v>5.8936537107026066</v>
      </c>
      <c r="AN73" s="180">
        <v>5.8936537107026066</v>
      </c>
      <c r="AO73" s="180">
        <v>5.8936537107026066</v>
      </c>
      <c r="AP73" s="180">
        <v>5.8936537107026066</v>
      </c>
      <c r="AQ73" s="180">
        <v>5.8936537107026066</v>
      </c>
      <c r="AR73" s="180">
        <v>5.8936537107026066</v>
      </c>
      <c r="AS73" s="180">
        <v>5.8936537107026066</v>
      </c>
      <c r="AT73" s="180">
        <v>5.8936537107026066</v>
      </c>
      <c r="AU73" s="180">
        <v>5.8936537107026066</v>
      </c>
      <c r="AV73" s="180">
        <v>5.8936537107026066</v>
      </c>
      <c r="AW73" s="180">
        <v>5.8936537107026066</v>
      </c>
      <c r="AX73" s="180">
        <v>5.8936537107026066</v>
      </c>
      <c r="AY73" s="180">
        <v>5.8936537107026066</v>
      </c>
      <c r="AZ73" s="180">
        <v>5.8936537107026066</v>
      </c>
      <c r="BA73" s="180">
        <v>5.8936537107026066</v>
      </c>
    </row>
    <row r="74" spans="1:53" ht="15.75" x14ac:dyDescent="0.25">
      <c r="A74" s="160" t="s">
        <v>161</v>
      </c>
      <c r="B74" s="123"/>
      <c r="C74" s="161"/>
      <c r="D74" s="180">
        <v>6.2233102642700349</v>
      </c>
      <c r="E74" s="180">
        <v>6.2233102642700349</v>
      </c>
      <c r="F74" s="180">
        <v>6.2233102642700349</v>
      </c>
      <c r="G74" s="180">
        <v>6.2233102642700349</v>
      </c>
      <c r="H74" s="180">
        <v>6.2233102642700349</v>
      </c>
      <c r="I74" s="180">
        <v>6.2233102642700349</v>
      </c>
      <c r="J74" s="180">
        <v>6.2233102642700349</v>
      </c>
      <c r="K74" s="180">
        <v>6.2233102642700349</v>
      </c>
      <c r="L74" s="180">
        <v>6.2233102642700349</v>
      </c>
      <c r="M74" s="180">
        <v>6.2233102642700349</v>
      </c>
      <c r="N74" s="180">
        <v>6.2233102642700349</v>
      </c>
      <c r="O74" s="180">
        <v>6.2233102642700349</v>
      </c>
      <c r="P74" s="180">
        <v>6.2233102642700349</v>
      </c>
      <c r="Q74" s="180">
        <v>6.2233102642700349</v>
      </c>
      <c r="R74" s="180">
        <v>6.2233102642700349</v>
      </c>
      <c r="S74" s="180">
        <v>6.2233102642700349</v>
      </c>
      <c r="T74" s="180">
        <v>6.2233102642700349</v>
      </c>
      <c r="U74" s="180">
        <v>6.2233102642700349</v>
      </c>
      <c r="V74" s="180">
        <v>6.2233102642700349</v>
      </c>
      <c r="W74" s="180">
        <v>6.2233102642700349</v>
      </c>
      <c r="X74" s="180">
        <v>6.2233102642700349</v>
      </c>
      <c r="Y74" s="180">
        <v>6.2233102642700349</v>
      </c>
      <c r="Z74" s="180">
        <v>6.2233102642700349</v>
      </c>
      <c r="AA74" s="180">
        <v>6.2233102642700349</v>
      </c>
      <c r="AB74" s="180">
        <v>6.2233102642700349</v>
      </c>
      <c r="AC74" s="180">
        <v>6.2233102642700349</v>
      </c>
      <c r="AD74" s="180">
        <v>6.2233102642700349</v>
      </c>
      <c r="AE74" s="180">
        <v>6.2233102642700349</v>
      </c>
      <c r="AF74" s="180">
        <v>6.2233102642700349</v>
      </c>
      <c r="AG74" s="180">
        <v>6.2233102642700349</v>
      </c>
      <c r="AH74" s="180">
        <v>6.2233102642700349</v>
      </c>
      <c r="AI74" s="180">
        <v>6.2233102642700349</v>
      </c>
      <c r="AJ74" s="180">
        <v>6.2233102642700349</v>
      </c>
      <c r="AK74" s="180">
        <v>6.2233102642700349</v>
      </c>
      <c r="AL74" s="180">
        <v>6.2233102642700349</v>
      </c>
      <c r="AM74" s="180">
        <v>6.2233102642700349</v>
      </c>
      <c r="AN74" s="180">
        <v>6.2233102642700349</v>
      </c>
      <c r="AO74" s="180">
        <v>6.2233102642700349</v>
      </c>
      <c r="AP74" s="180">
        <v>6.2233102642700349</v>
      </c>
      <c r="AQ74" s="180">
        <v>6.2233102642700349</v>
      </c>
      <c r="AR74" s="180">
        <v>6.2233102642700349</v>
      </c>
      <c r="AS74" s="180">
        <v>6.2233102642700349</v>
      </c>
      <c r="AT74" s="180">
        <v>6.2233102642700349</v>
      </c>
      <c r="AU74" s="180">
        <v>6.2233102642700349</v>
      </c>
      <c r="AV74" s="180">
        <v>6.2233102642700349</v>
      </c>
      <c r="AW74" s="180">
        <v>6.2233102642700349</v>
      </c>
      <c r="AX74" s="180">
        <v>6.2233102642700349</v>
      </c>
      <c r="AY74" s="180">
        <v>6.2233102642700349</v>
      </c>
      <c r="AZ74" s="180">
        <v>6.2233102642700349</v>
      </c>
      <c r="BA74" s="180">
        <v>6.2233102642700349</v>
      </c>
    </row>
    <row r="75" spans="1:53" s="176" customFormat="1" x14ac:dyDescent="0.25">
      <c r="A75" s="174" t="s">
        <v>167</v>
      </c>
      <c r="B75" s="184" t="e">
        <f>+AVERAGE(D75:BA75)</f>
        <v>#DIV/0!</v>
      </c>
      <c r="C75" s="173"/>
      <c r="D75" s="175" t="str">
        <f>+IF(D16=0,"",IF(AND(D10="Masculino",D8&lt;18),D86,IF(AND(D10="Masculino",D8&gt;=18),D87,"")))</f>
        <v/>
      </c>
      <c r="E75" s="175" t="str">
        <f t="shared" ref="E75:AG75" si="54">+IF(E16=0,"",IF(AND(E10="Masculino",E8&lt;18),E86,IF(AND(E10="Masculino",E8&gt;=18),E87,"")))</f>
        <v/>
      </c>
      <c r="F75" s="175" t="str">
        <f t="shared" si="54"/>
        <v/>
      </c>
      <c r="G75" s="175" t="str">
        <f t="shared" si="54"/>
        <v/>
      </c>
      <c r="H75" s="175" t="str">
        <f t="shared" si="54"/>
        <v/>
      </c>
      <c r="I75" s="175" t="str">
        <f t="shared" si="54"/>
        <v/>
      </c>
      <c r="J75" s="175" t="str">
        <f t="shared" si="54"/>
        <v/>
      </c>
      <c r="K75" s="175" t="str">
        <f t="shared" si="54"/>
        <v/>
      </c>
      <c r="L75" s="175" t="str">
        <f t="shared" si="54"/>
        <v/>
      </c>
      <c r="M75" s="175" t="str">
        <f t="shared" si="54"/>
        <v/>
      </c>
      <c r="N75" s="175" t="str">
        <f t="shared" si="54"/>
        <v/>
      </c>
      <c r="O75" s="175" t="str">
        <f t="shared" si="54"/>
        <v/>
      </c>
      <c r="P75" s="175" t="str">
        <f t="shared" si="54"/>
        <v/>
      </c>
      <c r="Q75" s="175" t="str">
        <f t="shared" si="54"/>
        <v/>
      </c>
      <c r="R75" s="175" t="str">
        <f t="shared" si="54"/>
        <v/>
      </c>
      <c r="S75" s="175" t="str">
        <f t="shared" si="54"/>
        <v/>
      </c>
      <c r="T75" s="175" t="str">
        <f t="shared" si="54"/>
        <v/>
      </c>
      <c r="U75" s="175" t="str">
        <f t="shared" si="54"/>
        <v/>
      </c>
      <c r="V75" s="175" t="str">
        <f t="shared" si="54"/>
        <v/>
      </c>
      <c r="W75" s="175" t="str">
        <f t="shared" si="54"/>
        <v/>
      </c>
      <c r="X75" s="175" t="str">
        <f t="shared" si="54"/>
        <v/>
      </c>
      <c r="Y75" s="175" t="str">
        <f t="shared" si="54"/>
        <v/>
      </c>
      <c r="Z75" s="175" t="str">
        <f t="shared" si="54"/>
        <v/>
      </c>
      <c r="AA75" s="175" t="str">
        <f t="shared" si="54"/>
        <v/>
      </c>
      <c r="AB75" s="175" t="str">
        <f t="shared" si="54"/>
        <v/>
      </c>
      <c r="AC75" s="175" t="str">
        <f t="shared" si="54"/>
        <v/>
      </c>
      <c r="AD75" s="175" t="str">
        <f t="shared" si="54"/>
        <v/>
      </c>
      <c r="AE75" s="175" t="str">
        <f t="shared" si="54"/>
        <v/>
      </c>
      <c r="AF75" s="175" t="str">
        <f t="shared" si="54"/>
        <v/>
      </c>
      <c r="AG75" s="175" t="str">
        <f t="shared" si="54"/>
        <v/>
      </c>
      <c r="AH75" s="175" t="str">
        <f t="shared" ref="AH75:BA75" si="55">+IF(AH16=0,"",IF(AND(AH10="Masculino",AH8&lt;18),AH86,IF(AND(AH10="Masculino",AH8&gt;=18),AH87,"")))</f>
        <v/>
      </c>
      <c r="AI75" s="175" t="str">
        <f t="shared" si="55"/>
        <v/>
      </c>
      <c r="AJ75" s="175" t="str">
        <f t="shared" si="55"/>
        <v/>
      </c>
      <c r="AK75" s="175" t="str">
        <f t="shared" si="55"/>
        <v/>
      </c>
      <c r="AL75" s="175" t="str">
        <f t="shared" si="55"/>
        <v/>
      </c>
      <c r="AM75" s="175" t="str">
        <f t="shared" si="55"/>
        <v/>
      </c>
      <c r="AN75" s="175" t="str">
        <f t="shared" si="55"/>
        <v/>
      </c>
      <c r="AO75" s="175" t="str">
        <f t="shared" si="55"/>
        <v/>
      </c>
      <c r="AP75" s="175" t="str">
        <f t="shared" si="55"/>
        <v/>
      </c>
      <c r="AQ75" s="175" t="str">
        <f t="shared" si="55"/>
        <v/>
      </c>
      <c r="AR75" s="175" t="str">
        <f t="shared" si="55"/>
        <v/>
      </c>
      <c r="AS75" s="175" t="str">
        <f t="shared" si="55"/>
        <v/>
      </c>
      <c r="AT75" s="175" t="str">
        <f t="shared" si="55"/>
        <v/>
      </c>
      <c r="AU75" s="175" t="str">
        <f t="shared" si="55"/>
        <v/>
      </c>
      <c r="AV75" s="175" t="str">
        <f t="shared" si="55"/>
        <v/>
      </c>
      <c r="AW75" s="175" t="str">
        <f t="shared" si="55"/>
        <v/>
      </c>
      <c r="AX75" s="175" t="str">
        <f t="shared" si="55"/>
        <v/>
      </c>
      <c r="AY75" s="175" t="str">
        <f t="shared" si="55"/>
        <v/>
      </c>
      <c r="AZ75" s="175" t="str">
        <f t="shared" si="55"/>
        <v/>
      </c>
      <c r="BA75" s="175" t="str">
        <f t="shared" si="55"/>
        <v/>
      </c>
    </row>
    <row r="76" spans="1:53" s="176" customFormat="1" x14ac:dyDescent="0.25">
      <c r="A76" s="174" t="s">
        <v>168</v>
      </c>
      <c r="B76" s="184">
        <f>+MIN(D75:BA75)</f>
        <v>0</v>
      </c>
      <c r="C76" s="173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</row>
    <row r="77" spans="1:53" s="176" customFormat="1" x14ac:dyDescent="0.25">
      <c r="A77" s="174" t="s">
        <v>169</v>
      </c>
      <c r="B77" s="184">
        <f>+MAX(D75:BA75)</f>
        <v>0</v>
      </c>
      <c r="C77" s="173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75"/>
      <c r="Z77" s="175"/>
      <c r="AA77" s="175"/>
      <c r="AB77" s="175"/>
      <c r="AC77" s="175"/>
      <c r="AD77" s="175"/>
      <c r="AE77" s="175"/>
      <c r="AF77" s="175"/>
      <c r="AG77" s="175"/>
      <c r="AH77" s="175"/>
      <c r="AI77" s="175"/>
      <c r="AJ77" s="175"/>
      <c r="AK77" s="175"/>
      <c r="AL77" s="175"/>
      <c r="AM77" s="175"/>
      <c r="AN77" s="175"/>
      <c r="AO77" s="175"/>
      <c r="AP77" s="175"/>
      <c r="AQ77" s="175"/>
      <c r="AR77" s="175"/>
      <c r="AS77" s="175"/>
      <c r="AT77" s="175"/>
      <c r="AU77" s="175"/>
      <c r="AV77" s="175"/>
      <c r="AW77" s="175"/>
      <c r="AX77" s="175"/>
      <c r="AY77" s="175"/>
      <c r="AZ77" s="175"/>
      <c r="BA77" s="175"/>
    </row>
    <row r="78" spans="1:53" x14ac:dyDescent="0.25">
      <c r="A78" s="164" t="s">
        <v>170</v>
      </c>
      <c r="B78" s="123"/>
      <c r="D78" s="166">
        <f>+IF(D8&lt;19,D88,IF(D8&lt;31,D89,IF(D8&lt;50,D90,D91)))</f>
        <v>16.69318618975808</v>
      </c>
      <c r="E78" s="166">
        <f t="shared" ref="E78:AG78" si="56">+IF(E8&lt;19,E88,IF(E8&lt;31,E89,IF(E8&lt;50,E90,E91)))</f>
        <v>10.920300647023778</v>
      </c>
      <c r="F78" s="166">
        <f t="shared" si="56"/>
        <v>16.69318618975808</v>
      </c>
      <c r="G78" s="166">
        <f t="shared" si="56"/>
        <v>16.69318618975808</v>
      </c>
      <c r="H78" s="166">
        <f t="shared" si="56"/>
        <v>10.920300647023778</v>
      </c>
      <c r="I78" s="166">
        <f t="shared" si="56"/>
        <v>10.920300647023778</v>
      </c>
      <c r="J78" s="166">
        <f t="shared" si="56"/>
        <v>16.69318618975808</v>
      </c>
      <c r="K78" s="166">
        <f t="shared" si="56"/>
        <v>16.69318618975808</v>
      </c>
      <c r="L78" s="166">
        <f t="shared" si="56"/>
        <v>10.920300647023778</v>
      </c>
      <c r="M78" s="166">
        <f t="shared" si="56"/>
        <v>16.69318618975808</v>
      </c>
      <c r="N78" s="166">
        <f t="shared" si="56"/>
        <v>16.69318618975808</v>
      </c>
      <c r="O78" s="166">
        <f t="shared" si="56"/>
        <v>16.69318618975808</v>
      </c>
      <c r="P78" s="166">
        <f t="shared" si="56"/>
        <v>16.69318618975808</v>
      </c>
      <c r="Q78" s="166">
        <f t="shared" si="56"/>
        <v>16.69318618975808</v>
      </c>
      <c r="R78" s="166">
        <f t="shared" si="56"/>
        <v>10.920300647023778</v>
      </c>
      <c r="S78" s="166">
        <f t="shared" si="56"/>
        <v>16.69318618975808</v>
      </c>
      <c r="T78" s="166">
        <f t="shared" si="56"/>
        <v>16.69318618975808</v>
      </c>
      <c r="U78" s="166">
        <f t="shared" si="56"/>
        <v>10.920300647023778</v>
      </c>
      <c r="V78" s="166">
        <f t="shared" si="56"/>
        <v>16.69318618975808</v>
      </c>
      <c r="W78" s="166">
        <f t="shared" si="56"/>
        <v>10.920300647023778</v>
      </c>
      <c r="X78" s="166">
        <f t="shared" si="56"/>
        <v>10.920300647023778</v>
      </c>
      <c r="Y78" s="166">
        <f t="shared" si="56"/>
        <v>10.6961691826923</v>
      </c>
      <c r="Z78" s="166">
        <f t="shared" si="56"/>
        <v>10.6961691826923</v>
      </c>
      <c r="AA78" s="166">
        <f t="shared" si="56"/>
        <v>10.6961691826923</v>
      </c>
      <c r="AB78" s="166">
        <f t="shared" si="56"/>
        <v>10.6961691826923</v>
      </c>
      <c r="AC78" s="166">
        <f t="shared" si="56"/>
        <v>10.6961691826923</v>
      </c>
      <c r="AD78" s="166">
        <f t="shared" si="56"/>
        <v>10.6961691826923</v>
      </c>
      <c r="AE78" s="166">
        <f t="shared" si="56"/>
        <v>10.6961691826923</v>
      </c>
      <c r="AF78" s="166">
        <f t="shared" si="56"/>
        <v>10.6961691826923</v>
      </c>
      <c r="AG78" s="166">
        <f t="shared" si="56"/>
        <v>10.6961691826923</v>
      </c>
      <c r="AH78" s="166">
        <f t="shared" ref="AH78:BA78" si="57">+IF(AH8&lt;19,AH88,IF(AH8&lt;31,AH89,IF(AH8&lt;50,AH90,AH91)))</f>
        <v>10.6961691826923</v>
      </c>
      <c r="AI78" s="166">
        <f t="shared" si="57"/>
        <v>10.6961691826923</v>
      </c>
      <c r="AJ78" s="166">
        <f t="shared" si="57"/>
        <v>10.6961691826923</v>
      </c>
      <c r="AK78" s="166">
        <f t="shared" si="57"/>
        <v>10.6961691826923</v>
      </c>
      <c r="AL78" s="166">
        <f t="shared" si="57"/>
        <v>10.6961691826923</v>
      </c>
      <c r="AM78" s="166">
        <f t="shared" si="57"/>
        <v>10.6961691826923</v>
      </c>
      <c r="AN78" s="166">
        <f t="shared" si="57"/>
        <v>10.6961691826923</v>
      </c>
      <c r="AO78" s="166">
        <f t="shared" si="57"/>
        <v>10.6961691826923</v>
      </c>
      <c r="AP78" s="166">
        <f t="shared" si="57"/>
        <v>10.6961691826923</v>
      </c>
      <c r="AQ78" s="166">
        <f t="shared" si="57"/>
        <v>10.6961691826923</v>
      </c>
      <c r="AR78" s="166">
        <f t="shared" si="57"/>
        <v>10.6961691826923</v>
      </c>
      <c r="AS78" s="166">
        <f t="shared" si="57"/>
        <v>10.6961691826923</v>
      </c>
      <c r="AT78" s="166">
        <f t="shared" si="57"/>
        <v>10.6961691826923</v>
      </c>
      <c r="AU78" s="166">
        <f t="shared" si="57"/>
        <v>10.6961691826923</v>
      </c>
      <c r="AV78" s="166">
        <f t="shared" si="57"/>
        <v>10.6961691826923</v>
      </c>
      <c r="AW78" s="166">
        <f t="shared" si="57"/>
        <v>10.6961691826923</v>
      </c>
      <c r="AX78" s="166">
        <f t="shared" si="57"/>
        <v>10.6961691826923</v>
      </c>
      <c r="AY78" s="166">
        <f t="shared" si="57"/>
        <v>10.6961691826923</v>
      </c>
      <c r="AZ78" s="166">
        <f t="shared" si="57"/>
        <v>10.6961691826923</v>
      </c>
      <c r="BA78" s="166">
        <f t="shared" si="57"/>
        <v>10.6961691826923</v>
      </c>
    </row>
    <row r="79" spans="1:53" x14ac:dyDescent="0.25">
      <c r="A79" s="164" t="s">
        <v>171</v>
      </c>
      <c r="B79" s="123"/>
      <c r="D79" s="166">
        <f>+IF(D8&lt;19,D92,IF(D8&lt;31,D93,IF(D8&lt;50,D94,D95)))</f>
        <v>8.1510109223794895</v>
      </c>
      <c r="E79" s="166">
        <f t="shared" ref="E79:AG79" si="58">+IF(E8&lt;19,E92,IF(E8&lt;31,E93,IF(E8&lt;50,E94,E95)))</f>
        <v>7.1803910547822269</v>
      </c>
      <c r="F79" s="166">
        <f t="shared" si="58"/>
        <v>8.1510109223794895</v>
      </c>
      <c r="G79" s="166">
        <f t="shared" si="58"/>
        <v>8.1510109223794895</v>
      </c>
      <c r="H79" s="166">
        <f t="shared" si="58"/>
        <v>7.1803910547822269</v>
      </c>
      <c r="I79" s="166">
        <f t="shared" si="58"/>
        <v>7.1803910547822269</v>
      </c>
      <c r="J79" s="166">
        <f t="shared" si="58"/>
        <v>8.1510109223794895</v>
      </c>
      <c r="K79" s="166">
        <f t="shared" si="58"/>
        <v>8.1510109223794895</v>
      </c>
      <c r="L79" s="166">
        <f t="shared" si="58"/>
        <v>7.1803910547822269</v>
      </c>
      <c r="M79" s="166">
        <f t="shared" si="58"/>
        <v>8.1510109223794895</v>
      </c>
      <c r="N79" s="166">
        <f t="shared" si="58"/>
        <v>8.1510109223794895</v>
      </c>
      <c r="O79" s="166">
        <f t="shared" si="58"/>
        <v>8.1510109223794895</v>
      </c>
      <c r="P79" s="166">
        <f t="shared" si="58"/>
        <v>8.1510109223794895</v>
      </c>
      <c r="Q79" s="166">
        <f t="shared" si="58"/>
        <v>8.1510109223794895</v>
      </c>
      <c r="R79" s="166">
        <f t="shared" si="58"/>
        <v>7.1803910547822269</v>
      </c>
      <c r="S79" s="166">
        <f t="shared" si="58"/>
        <v>8.1510109223794895</v>
      </c>
      <c r="T79" s="166">
        <f t="shared" si="58"/>
        <v>8.1510109223794895</v>
      </c>
      <c r="U79" s="166">
        <f t="shared" si="58"/>
        <v>7.1803910547822269</v>
      </c>
      <c r="V79" s="166">
        <f t="shared" si="58"/>
        <v>8.1510109223794895</v>
      </c>
      <c r="W79" s="166">
        <f t="shared" si="58"/>
        <v>7.1803910547822269</v>
      </c>
      <c r="X79" s="166">
        <f t="shared" si="58"/>
        <v>7.1803910547822269</v>
      </c>
      <c r="Y79" s="166">
        <f t="shared" si="58"/>
        <v>5.1149451728217201</v>
      </c>
      <c r="Z79" s="166">
        <f t="shared" si="58"/>
        <v>5.1149451728217201</v>
      </c>
      <c r="AA79" s="166">
        <f t="shared" si="58"/>
        <v>5.1149451728217201</v>
      </c>
      <c r="AB79" s="166">
        <f t="shared" si="58"/>
        <v>5.1149451728217201</v>
      </c>
      <c r="AC79" s="166">
        <f t="shared" si="58"/>
        <v>5.1149451728217201</v>
      </c>
      <c r="AD79" s="166">
        <f t="shared" si="58"/>
        <v>5.1149451728217201</v>
      </c>
      <c r="AE79" s="166">
        <f t="shared" si="58"/>
        <v>5.1149451728217201</v>
      </c>
      <c r="AF79" s="166">
        <f t="shared" si="58"/>
        <v>5.1149451728217201</v>
      </c>
      <c r="AG79" s="166">
        <f t="shared" si="58"/>
        <v>5.1149451728217201</v>
      </c>
      <c r="AH79" s="166">
        <f t="shared" ref="AH79:BA79" si="59">+IF(AH8&lt;19,AH92,IF(AH8&lt;31,AH93,IF(AH8&lt;50,AH94,AH95)))</f>
        <v>5.1149451728217201</v>
      </c>
      <c r="AI79" s="166">
        <f t="shared" si="59"/>
        <v>5.1149451728217201</v>
      </c>
      <c r="AJ79" s="166">
        <f t="shared" si="59"/>
        <v>5.1149451728217201</v>
      </c>
      <c r="AK79" s="166">
        <f t="shared" si="59"/>
        <v>5.1149451728217201</v>
      </c>
      <c r="AL79" s="166">
        <f t="shared" si="59"/>
        <v>5.1149451728217201</v>
      </c>
      <c r="AM79" s="166">
        <f t="shared" si="59"/>
        <v>5.1149451728217201</v>
      </c>
      <c r="AN79" s="166">
        <f t="shared" si="59"/>
        <v>5.1149451728217201</v>
      </c>
      <c r="AO79" s="166">
        <f t="shared" si="59"/>
        <v>5.1149451728217201</v>
      </c>
      <c r="AP79" s="166">
        <f t="shared" si="59"/>
        <v>5.1149451728217201</v>
      </c>
      <c r="AQ79" s="166">
        <f t="shared" si="59"/>
        <v>5.1149451728217201</v>
      </c>
      <c r="AR79" s="166">
        <f t="shared" si="59"/>
        <v>5.1149451728217201</v>
      </c>
      <c r="AS79" s="166">
        <f t="shared" si="59"/>
        <v>5.1149451728217201</v>
      </c>
      <c r="AT79" s="166">
        <f t="shared" si="59"/>
        <v>5.1149451728217201</v>
      </c>
      <c r="AU79" s="166">
        <f t="shared" si="59"/>
        <v>5.1149451728217201</v>
      </c>
      <c r="AV79" s="166">
        <f t="shared" si="59"/>
        <v>5.1149451728217201</v>
      </c>
      <c r="AW79" s="166">
        <f t="shared" si="59"/>
        <v>5.1149451728217201</v>
      </c>
      <c r="AX79" s="166">
        <f t="shared" si="59"/>
        <v>5.1149451728217201</v>
      </c>
      <c r="AY79" s="166">
        <f t="shared" si="59"/>
        <v>5.1149451728217201</v>
      </c>
      <c r="AZ79" s="166">
        <f t="shared" si="59"/>
        <v>5.1149451728217201</v>
      </c>
      <c r="BA79" s="166">
        <f t="shared" si="59"/>
        <v>5.1149451728217201</v>
      </c>
    </row>
    <row r="80" spans="1:53" ht="15.75" x14ac:dyDescent="0.25">
      <c r="A80" s="160" t="s">
        <v>191</v>
      </c>
      <c r="B80" s="123"/>
      <c r="D80" s="166" t="str">
        <f>+IF(D75="","",(IF(D75&lt;D78-D79*1.5,"Excelente",IF(D75&lt;D78-D79/2,"Muy Buena",IF(D75&lt;=D78+D79/2,"Buena",IF(D75&lt;=D78+D79*1.5,"Regular","No Satisfactoria"))))))</f>
        <v/>
      </c>
      <c r="E80" s="166" t="str">
        <f t="shared" ref="E80:BA80" si="60">+IF(E75="","",(IF(E75&lt;E78-E79*1.5,"Excelente",IF(E75&lt;E78-E79/2,"Muy Buena",IF(E75&lt;=E78+E79/2,"Buena",IF(E75&lt;=E78+E79*1.5,"Regular","No Satisfactoria"))))))</f>
        <v/>
      </c>
      <c r="F80" s="166" t="str">
        <f t="shared" si="60"/>
        <v/>
      </c>
      <c r="G80" s="166" t="str">
        <f t="shared" si="60"/>
        <v/>
      </c>
      <c r="H80" s="166" t="str">
        <f t="shared" si="60"/>
        <v/>
      </c>
      <c r="I80" s="166" t="str">
        <f t="shared" si="60"/>
        <v/>
      </c>
      <c r="J80" s="166" t="str">
        <f t="shared" si="60"/>
        <v/>
      </c>
      <c r="K80" s="166" t="str">
        <f t="shared" si="60"/>
        <v/>
      </c>
      <c r="L80" s="166" t="str">
        <f t="shared" si="60"/>
        <v/>
      </c>
      <c r="M80" s="166" t="str">
        <f t="shared" si="60"/>
        <v/>
      </c>
      <c r="N80" s="166" t="str">
        <f t="shared" si="60"/>
        <v/>
      </c>
      <c r="O80" s="166" t="str">
        <f t="shared" si="60"/>
        <v/>
      </c>
      <c r="P80" s="166" t="str">
        <f t="shared" si="60"/>
        <v/>
      </c>
      <c r="Q80" s="166" t="str">
        <f t="shared" si="60"/>
        <v/>
      </c>
      <c r="R80" s="166" t="str">
        <f t="shared" si="60"/>
        <v/>
      </c>
      <c r="S80" s="166" t="str">
        <f t="shared" si="60"/>
        <v/>
      </c>
      <c r="T80" s="166" t="str">
        <f t="shared" si="60"/>
        <v/>
      </c>
      <c r="U80" s="166" t="str">
        <f t="shared" si="60"/>
        <v/>
      </c>
      <c r="V80" s="166" t="str">
        <f t="shared" si="60"/>
        <v/>
      </c>
      <c r="W80" s="166" t="str">
        <f t="shared" si="60"/>
        <v/>
      </c>
      <c r="X80" s="166" t="str">
        <f t="shared" si="60"/>
        <v/>
      </c>
      <c r="Y80" s="166" t="str">
        <f t="shared" si="60"/>
        <v/>
      </c>
      <c r="Z80" s="166" t="str">
        <f t="shared" si="60"/>
        <v/>
      </c>
      <c r="AA80" s="166" t="str">
        <f t="shared" si="60"/>
        <v/>
      </c>
      <c r="AB80" s="166" t="str">
        <f t="shared" si="60"/>
        <v/>
      </c>
      <c r="AC80" s="166" t="str">
        <f t="shared" si="60"/>
        <v/>
      </c>
      <c r="AD80" s="166" t="str">
        <f t="shared" si="60"/>
        <v/>
      </c>
      <c r="AE80" s="166" t="str">
        <f t="shared" si="60"/>
        <v/>
      </c>
      <c r="AF80" s="166" t="str">
        <f t="shared" si="60"/>
        <v/>
      </c>
      <c r="AG80" s="166" t="str">
        <f t="shared" si="60"/>
        <v/>
      </c>
      <c r="AH80" s="166" t="str">
        <f t="shared" si="60"/>
        <v/>
      </c>
      <c r="AI80" s="166" t="str">
        <f t="shared" si="60"/>
        <v/>
      </c>
      <c r="AJ80" s="166" t="str">
        <f t="shared" si="60"/>
        <v/>
      </c>
      <c r="AK80" s="166" t="str">
        <f t="shared" si="60"/>
        <v/>
      </c>
      <c r="AL80" s="166" t="str">
        <f t="shared" si="60"/>
        <v/>
      </c>
      <c r="AM80" s="166" t="str">
        <f t="shared" si="60"/>
        <v/>
      </c>
      <c r="AN80" s="166" t="str">
        <f t="shared" si="60"/>
        <v/>
      </c>
      <c r="AO80" s="166" t="str">
        <f t="shared" si="60"/>
        <v/>
      </c>
      <c r="AP80" s="166" t="str">
        <f t="shared" si="60"/>
        <v/>
      </c>
      <c r="AQ80" s="166" t="str">
        <f t="shared" si="60"/>
        <v/>
      </c>
      <c r="AR80" s="166" t="str">
        <f t="shared" si="60"/>
        <v/>
      </c>
      <c r="AS80" s="166" t="str">
        <f t="shared" si="60"/>
        <v/>
      </c>
      <c r="AT80" s="166" t="str">
        <f t="shared" si="60"/>
        <v/>
      </c>
      <c r="AU80" s="166" t="str">
        <f t="shared" si="60"/>
        <v/>
      </c>
      <c r="AV80" s="166" t="str">
        <f t="shared" si="60"/>
        <v/>
      </c>
      <c r="AW80" s="166" t="str">
        <f t="shared" si="60"/>
        <v/>
      </c>
      <c r="AX80" s="166" t="str">
        <f t="shared" si="60"/>
        <v/>
      </c>
      <c r="AY80" s="166" t="str">
        <f t="shared" si="60"/>
        <v/>
      </c>
      <c r="AZ80" s="166" t="str">
        <f t="shared" si="60"/>
        <v/>
      </c>
      <c r="BA80" s="166" t="str">
        <f t="shared" si="60"/>
        <v/>
      </c>
    </row>
    <row r="81" spans="1:53" ht="15.75" x14ac:dyDescent="0.25">
      <c r="A81" s="160" t="s">
        <v>147</v>
      </c>
      <c r="B81" s="228">
        <f>+SUM(D81:BA81)</f>
        <v>0</v>
      </c>
      <c r="D81" s="166">
        <f>+IF(D80="Excelente",1,0)</f>
        <v>0</v>
      </c>
      <c r="E81" s="166">
        <f t="shared" ref="E81:AG81" si="61">+IF(E80="Excelente",1,0)</f>
        <v>0</v>
      </c>
      <c r="F81" s="166">
        <f t="shared" si="61"/>
        <v>0</v>
      </c>
      <c r="G81" s="166">
        <f t="shared" si="61"/>
        <v>0</v>
      </c>
      <c r="H81" s="166">
        <f t="shared" si="61"/>
        <v>0</v>
      </c>
      <c r="I81" s="166">
        <f t="shared" si="61"/>
        <v>0</v>
      </c>
      <c r="J81" s="166">
        <f t="shared" si="61"/>
        <v>0</v>
      </c>
      <c r="K81" s="166">
        <f t="shared" si="61"/>
        <v>0</v>
      </c>
      <c r="L81" s="166">
        <f t="shared" si="61"/>
        <v>0</v>
      </c>
      <c r="M81" s="166">
        <f t="shared" si="61"/>
        <v>0</v>
      </c>
      <c r="N81" s="166">
        <f t="shared" si="61"/>
        <v>0</v>
      </c>
      <c r="O81" s="166">
        <f t="shared" si="61"/>
        <v>0</v>
      </c>
      <c r="P81" s="166">
        <f t="shared" si="61"/>
        <v>0</v>
      </c>
      <c r="Q81" s="166">
        <f t="shared" si="61"/>
        <v>0</v>
      </c>
      <c r="R81" s="166">
        <f t="shared" si="61"/>
        <v>0</v>
      </c>
      <c r="S81" s="166">
        <f t="shared" si="61"/>
        <v>0</v>
      </c>
      <c r="T81" s="166">
        <f t="shared" si="61"/>
        <v>0</v>
      </c>
      <c r="U81" s="166">
        <f t="shared" si="61"/>
        <v>0</v>
      </c>
      <c r="V81" s="166">
        <f t="shared" si="61"/>
        <v>0</v>
      </c>
      <c r="W81" s="166">
        <f t="shared" si="61"/>
        <v>0</v>
      </c>
      <c r="X81" s="166">
        <f t="shared" si="61"/>
        <v>0</v>
      </c>
      <c r="Y81" s="166">
        <f t="shared" si="61"/>
        <v>0</v>
      </c>
      <c r="Z81" s="166">
        <f t="shared" si="61"/>
        <v>0</v>
      </c>
      <c r="AA81" s="166">
        <f t="shared" si="61"/>
        <v>0</v>
      </c>
      <c r="AB81" s="166">
        <f t="shared" si="61"/>
        <v>0</v>
      </c>
      <c r="AC81" s="166">
        <f t="shared" si="61"/>
        <v>0</v>
      </c>
      <c r="AD81" s="166">
        <f t="shared" si="61"/>
        <v>0</v>
      </c>
      <c r="AE81" s="166">
        <f t="shared" si="61"/>
        <v>0</v>
      </c>
      <c r="AF81" s="166">
        <f t="shared" si="61"/>
        <v>0</v>
      </c>
      <c r="AG81" s="166">
        <f t="shared" si="61"/>
        <v>0</v>
      </c>
      <c r="AH81" s="166">
        <f t="shared" ref="AH81:BA81" si="62">+IF(AH80="Excelente",1,0)</f>
        <v>0</v>
      </c>
      <c r="AI81" s="166">
        <f t="shared" si="62"/>
        <v>0</v>
      </c>
      <c r="AJ81" s="166">
        <f t="shared" si="62"/>
        <v>0</v>
      </c>
      <c r="AK81" s="166">
        <f t="shared" si="62"/>
        <v>0</v>
      </c>
      <c r="AL81" s="166">
        <f t="shared" si="62"/>
        <v>0</v>
      </c>
      <c r="AM81" s="166">
        <f t="shared" si="62"/>
        <v>0</v>
      </c>
      <c r="AN81" s="166">
        <f t="shared" si="62"/>
        <v>0</v>
      </c>
      <c r="AO81" s="166">
        <f t="shared" si="62"/>
        <v>0</v>
      </c>
      <c r="AP81" s="166">
        <f t="shared" si="62"/>
        <v>0</v>
      </c>
      <c r="AQ81" s="166">
        <f t="shared" si="62"/>
        <v>0</v>
      </c>
      <c r="AR81" s="166">
        <f t="shared" si="62"/>
        <v>0</v>
      </c>
      <c r="AS81" s="166">
        <f t="shared" si="62"/>
        <v>0</v>
      </c>
      <c r="AT81" s="166">
        <f t="shared" si="62"/>
        <v>0</v>
      </c>
      <c r="AU81" s="166">
        <f t="shared" si="62"/>
        <v>0</v>
      </c>
      <c r="AV81" s="166">
        <f t="shared" si="62"/>
        <v>0</v>
      </c>
      <c r="AW81" s="166">
        <f t="shared" si="62"/>
        <v>0</v>
      </c>
      <c r="AX81" s="166">
        <f t="shared" si="62"/>
        <v>0</v>
      </c>
      <c r="AY81" s="166">
        <f t="shared" si="62"/>
        <v>0</v>
      </c>
      <c r="AZ81" s="166">
        <f t="shared" si="62"/>
        <v>0</v>
      </c>
      <c r="BA81" s="166">
        <f t="shared" si="62"/>
        <v>0</v>
      </c>
    </row>
    <row r="82" spans="1:53" ht="15.75" x14ac:dyDescent="0.25">
      <c r="A82" s="160" t="s">
        <v>148</v>
      </c>
      <c r="B82" s="228">
        <f>+SUM(D82:BA82)</f>
        <v>0</v>
      </c>
      <c r="D82" s="166">
        <f>+IF(D80="Muy Buena",1,0)</f>
        <v>0</v>
      </c>
      <c r="E82" s="166">
        <f t="shared" ref="E82:AG82" si="63">+IF(E80="Muy Buena",1,0)</f>
        <v>0</v>
      </c>
      <c r="F82" s="166">
        <f t="shared" si="63"/>
        <v>0</v>
      </c>
      <c r="G82" s="166">
        <f t="shared" si="63"/>
        <v>0</v>
      </c>
      <c r="H82" s="166">
        <f t="shared" si="63"/>
        <v>0</v>
      </c>
      <c r="I82" s="166">
        <f t="shared" si="63"/>
        <v>0</v>
      </c>
      <c r="J82" s="166">
        <f t="shared" si="63"/>
        <v>0</v>
      </c>
      <c r="K82" s="166">
        <f t="shared" si="63"/>
        <v>0</v>
      </c>
      <c r="L82" s="166">
        <f t="shared" si="63"/>
        <v>0</v>
      </c>
      <c r="M82" s="166">
        <f t="shared" si="63"/>
        <v>0</v>
      </c>
      <c r="N82" s="166">
        <f t="shared" si="63"/>
        <v>0</v>
      </c>
      <c r="O82" s="166">
        <f t="shared" si="63"/>
        <v>0</v>
      </c>
      <c r="P82" s="166">
        <f t="shared" si="63"/>
        <v>0</v>
      </c>
      <c r="Q82" s="166">
        <f t="shared" si="63"/>
        <v>0</v>
      </c>
      <c r="R82" s="166">
        <f t="shared" si="63"/>
        <v>0</v>
      </c>
      <c r="S82" s="166">
        <f t="shared" si="63"/>
        <v>0</v>
      </c>
      <c r="T82" s="166">
        <f t="shared" si="63"/>
        <v>0</v>
      </c>
      <c r="U82" s="166">
        <f t="shared" si="63"/>
        <v>0</v>
      </c>
      <c r="V82" s="166">
        <f t="shared" si="63"/>
        <v>0</v>
      </c>
      <c r="W82" s="166">
        <f t="shared" si="63"/>
        <v>0</v>
      </c>
      <c r="X82" s="166">
        <f t="shared" si="63"/>
        <v>0</v>
      </c>
      <c r="Y82" s="166">
        <f t="shared" si="63"/>
        <v>0</v>
      </c>
      <c r="Z82" s="166">
        <f t="shared" si="63"/>
        <v>0</v>
      </c>
      <c r="AA82" s="166">
        <f t="shared" si="63"/>
        <v>0</v>
      </c>
      <c r="AB82" s="166">
        <f t="shared" si="63"/>
        <v>0</v>
      </c>
      <c r="AC82" s="166">
        <f t="shared" si="63"/>
        <v>0</v>
      </c>
      <c r="AD82" s="166">
        <f t="shared" si="63"/>
        <v>0</v>
      </c>
      <c r="AE82" s="166">
        <f t="shared" si="63"/>
        <v>0</v>
      </c>
      <c r="AF82" s="166">
        <f t="shared" si="63"/>
        <v>0</v>
      </c>
      <c r="AG82" s="166">
        <f t="shared" si="63"/>
        <v>0</v>
      </c>
      <c r="AH82" s="166">
        <f t="shared" ref="AH82:BA82" si="64">+IF(AH80="Muy Buena",1,0)</f>
        <v>0</v>
      </c>
      <c r="AI82" s="166">
        <f t="shared" si="64"/>
        <v>0</v>
      </c>
      <c r="AJ82" s="166">
        <f t="shared" si="64"/>
        <v>0</v>
      </c>
      <c r="AK82" s="166">
        <f t="shared" si="64"/>
        <v>0</v>
      </c>
      <c r="AL82" s="166">
        <f t="shared" si="64"/>
        <v>0</v>
      </c>
      <c r="AM82" s="166">
        <f t="shared" si="64"/>
        <v>0</v>
      </c>
      <c r="AN82" s="166">
        <f t="shared" si="64"/>
        <v>0</v>
      </c>
      <c r="AO82" s="166">
        <f t="shared" si="64"/>
        <v>0</v>
      </c>
      <c r="AP82" s="166">
        <f t="shared" si="64"/>
        <v>0</v>
      </c>
      <c r="AQ82" s="166">
        <f t="shared" si="64"/>
        <v>0</v>
      </c>
      <c r="AR82" s="166">
        <f t="shared" si="64"/>
        <v>0</v>
      </c>
      <c r="AS82" s="166">
        <f t="shared" si="64"/>
        <v>0</v>
      </c>
      <c r="AT82" s="166">
        <f t="shared" si="64"/>
        <v>0</v>
      </c>
      <c r="AU82" s="166">
        <f t="shared" si="64"/>
        <v>0</v>
      </c>
      <c r="AV82" s="166">
        <f t="shared" si="64"/>
        <v>0</v>
      </c>
      <c r="AW82" s="166">
        <f t="shared" si="64"/>
        <v>0</v>
      </c>
      <c r="AX82" s="166">
        <f t="shared" si="64"/>
        <v>0</v>
      </c>
      <c r="AY82" s="166">
        <f t="shared" si="64"/>
        <v>0</v>
      </c>
      <c r="AZ82" s="166">
        <f t="shared" si="64"/>
        <v>0</v>
      </c>
      <c r="BA82" s="166">
        <f t="shared" si="64"/>
        <v>0</v>
      </c>
    </row>
    <row r="83" spans="1:53" ht="15.75" x14ac:dyDescent="0.25">
      <c r="A83" s="160" t="s">
        <v>149</v>
      </c>
      <c r="B83" s="228">
        <f>+SUM(D83:BA83)</f>
        <v>0</v>
      </c>
      <c r="D83" s="166">
        <f>+IF(D80="Buena",1,0)</f>
        <v>0</v>
      </c>
      <c r="E83" s="166">
        <f t="shared" ref="E83:AG83" si="65">+IF(E80="Buena",1,0)</f>
        <v>0</v>
      </c>
      <c r="F83" s="166">
        <f t="shared" si="65"/>
        <v>0</v>
      </c>
      <c r="G83" s="166">
        <f t="shared" si="65"/>
        <v>0</v>
      </c>
      <c r="H83" s="166">
        <f t="shared" si="65"/>
        <v>0</v>
      </c>
      <c r="I83" s="166">
        <f t="shared" si="65"/>
        <v>0</v>
      </c>
      <c r="J83" s="166">
        <f t="shared" si="65"/>
        <v>0</v>
      </c>
      <c r="K83" s="166">
        <f t="shared" si="65"/>
        <v>0</v>
      </c>
      <c r="L83" s="166">
        <f t="shared" si="65"/>
        <v>0</v>
      </c>
      <c r="M83" s="166">
        <f t="shared" si="65"/>
        <v>0</v>
      </c>
      <c r="N83" s="166">
        <f t="shared" si="65"/>
        <v>0</v>
      </c>
      <c r="O83" s="166">
        <f t="shared" si="65"/>
        <v>0</v>
      </c>
      <c r="P83" s="166">
        <f t="shared" si="65"/>
        <v>0</v>
      </c>
      <c r="Q83" s="166">
        <f t="shared" si="65"/>
        <v>0</v>
      </c>
      <c r="R83" s="166">
        <f t="shared" si="65"/>
        <v>0</v>
      </c>
      <c r="S83" s="166">
        <f t="shared" si="65"/>
        <v>0</v>
      </c>
      <c r="T83" s="166">
        <f t="shared" si="65"/>
        <v>0</v>
      </c>
      <c r="U83" s="166">
        <f t="shared" si="65"/>
        <v>0</v>
      </c>
      <c r="V83" s="166">
        <f t="shared" si="65"/>
        <v>0</v>
      </c>
      <c r="W83" s="166">
        <f t="shared" si="65"/>
        <v>0</v>
      </c>
      <c r="X83" s="166">
        <f t="shared" si="65"/>
        <v>0</v>
      </c>
      <c r="Y83" s="166">
        <f t="shared" si="65"/>
        <v>0</v>
      </c>
      <c r="Z83" s="166">
        <f t="shared" si="65"/>
        <v>0</v>
      </c>
      <c r="AA83" s="166">
        <f t="shared" si="65"/>
        <v>0</v>
      </c>
      <c r="AB83" s="166">
        <f t="shared" si="65"/>
        <v>0</v>
      </c>
      <c r="AC83" s="166">
        <f t="shared" si="65"/>
        <v>0</v>
      </c>
      <c r="AD83" s="166">
        <f t="shared" si="65"/>
        <v>0</v>
      </c>
      <c r="AE83" s="166">
        <f t="shared" si="65"/>
        <v>0</v>
      </c>
      <c r="AF83" s="166">
        <f t="shared" si="65"/>
        <v>0</v>
      </c>
      <c r="AG83" s="166">
        <f t="shared" si="65"/>
        <v>0</v>
      </c>
      <c r="AH83" s="166">
        <f t="shared" ref="AH83:BA83" si="66">+IF(AH80="Buena",1,0)</f>
        <v>0</v>
      </c>
      <c r="AI83" s="166">
        <f t="shared" si="66"/>
        <v>0</v>
      </c>
      <c r="AJ83" s="166">
        <f t="shared" si="66"/>
        <v>0</v>
      </c>
      <c r="AK83" s="166">
        <f t="shared" si="66"/>
        <v>0</v>
      </c>
      <c r="AL83" s="166">
        <f t="shared" si="66"/>
        <v>0</v>
      </c>
      <c r="AM83" s="166">
        <f t="shared" si="66"/>
        <v>0</v>
      </c>
      <c r="AN83" s="166">
        <f t="shared" si="66"/>
        <v>0</v>
      </c>
      <c r="AO83" s="166">
        <f t="shared" si="66"/>
        <v>0</v>
      </c>
      <c r="AP83" s="166">
        <f t="shared" si="66"/>
        <v>0</v>
      </c>
      <c r="AQ83" s="166">
        <f t="shared" si="66"/>
        <v>0</v>
      </c>
      <c r="AR83" s="166">
        <f t="shared" si="66"/>
        <v>0</v>
      </c>
      <c r="AS83" s="166">
        <f t="shared" si="66"/>
        <v>0</v>
      </c>
      <c r="AT83" s="166">
        <f t="shared" si="66"/>
        <v>0</v>
      </c>
      <c r="AU83" s="166">
        <f t="shared" si="66"/>
        <v>0</v>
      </c>
      <c r="AV83" s="166">
        <f t="shared" si="66"/>
        <v>0</v>
      </c>
      <c r="AW83" s="166">
        <f t="shared" si="66"/>
        <v>0</v>
      </c>
      <c r="AX83" s="166">
        <f t="shared" si="66"/>
        <v>0</v>
      </c>
      <c r="AY83" s="166">
        <f t="shared" si="66"/>
        <v>0</v>
      </c>
      <c r="AZ83" s="166">
        <f t="shared" si="66"/>
        <v>0</v>
      </c>
      <c r="BA83" s="166">
        <f t="shared" si="66"/>
        <v>0</v>
      </c>
    </row>
    <row r="84" spans="1:53" ht="15.75" x14ac:dyDescent="0.25">
      <c r="A84" s="160" t="s">
        <v>150</v>
      </c>
      <c r="B84" s="228">
        <f>+SUM(D84:BA84)</f>
        <v>0</v>
      </c>
      <c r="D84" s="166">
        <f>+IF(D80="Regular",1,0)</f>
        <v>0</v>
      </c>
      <c r="E84" s="166">
        <f t="shared" ref="E84:AG84" si="67">+IF(E80="Regular",1,0)</f>
        <v>0</v>
      </c>
      <c r="F84" s="166">
        <f t="shared" si="67"/>
        <v>0</v>
      </c>
      <c r="G84" s="166">
        <f t="shared" si="67"/>
        <v>0</v>
      </c>
      <c r="H84" s="166">
        <f t="shared" si="67"/>
        <v>0</v>
      </c>
      <c r="I84" s="166">
        <f t="shared" si="67"/>
        <v>0</v>
      </c>
      <c r="J84" s="166">
        <f t="shared" si="67"/>
        <v>0</v>
      </c>
      <c r="K84" s="166">
        <f t="shared" si="67"/>
        <v>0</v>
      </c>
      <c r="L84" s="166">
        <f t="shared" si="67"/>
        <v>0</v>
      </c>
      <c r="M84" s="166">
        <f t="shared" si="67"/>
        <v>0</v>
      </c>
      <c r="N84" s="166">
        <f t="shared" si="67"/>
        <v>0</v>
      </c>
      <c r="O84" s="166">
        <f t="shared" si="67"/>
        <v>0</v>
      </c>
      <c r="P84" s="166">
        <f t="shared" si="67"/>
        <v>0</v>
      </c>
      <c r="Q84" s="166">
        <f t="shared" si="67"/>
        <v>0</v>
      </c>
      <c r="R84" s="166">
        <f t="shared" si="67"/>
        <v>0</v>
      </c>
      <c r="S84" s="166">
        <f t="shared" si="67"/>
        <v>0</v>
      </c>
      <c r="T84" s="166">
        <f t="shared" si="67"/>
        <v>0</v>
      </c>
      <c r="U84" s="166">
        <f t="shared" si="67"/>
        <v>0</v>
      </c>
      <c r="V84" s="166">
        <f t="shared" si="67"/>
        <v>0</v>
      </c>
      <c r="W84" s="166">
        <f t="shared" si="67"/>
        <v>0</v>
      </c>
      <c r="X84" s="166">
        <f t="shared" si="67"/>
        <v>0</v>
      </c>
      <c r="Y84" s="166">
        <f t="shared" si="67"/>
        <v>0</v>
      </c>
      <c r="Z84" s="166">
        <f t="shared" si="67"/>
        <v>0</v>
      </c>
      <c r="AA84" s="166">
        <f t="shared" si="67"/>
        <v>0</v>
      </c>
      <c r="AB84" s="166">
        <f t="shared" si="67"/>
        <v>0</v>
      </c>
      <c r="AC84" s="166">
        <f t="shared" si="67"/>
        <v>0</v>
      </c>
      <c r="AD84" s="166">
        <f t="shared" si="67"/>
        <v>0</v>
      </c>
      <c r="AE84" s="166">
        <f t="shared" si="67"/>
        <v>0</v>
      </c>
      <c r="AF84" s="166">
        <f t="shared" si="67"/>
        <v>0</v>
      </c>
      <c r="AG84" s="166">
        <f t="shared" si="67"/>
        <v>0</v>
      </c>
      <c r="AH84" s="166">
        <f t="shared" ref="AH84:BA84" si="68">+IF(AH80="Regular",1,0)</f>
        <v>0</v>
      </c>
      <c r="AI84" s="166">
        <f t="shared" si="68"/>
        <v>0</v>
      </c>
      <c r="AJ84" s="166">
        <f t="shared" si="68"/>
        <v>0</v>
      </c>
      <c r="AK84" s="166">
        <f t="shared" si="68"/>
        <v>0</v>
      </c>
      <c r="AL84" s="166">
        <f t="shared" si="68"/>
        <v>0</v>
      </c>
      <c r="AM84" s="166">
        <f t="shared" si="68"/>
        <v>0</v>
      </c>
      <c r="AN84" s="166">
        <f t="shared" si="68"/>
        <v>0</v>
      </c>
      <c r="AO84" s="166">
        <f t="shared" si="68"/>
        <v>0</v>
      </c>
      <c r="AP84" s="166">
        <f t="shared" si="68"/>
        <v>0</v>
      </c>
      <c r="AQ84" s="166">
        <f t="shared" si="68"/>
        <v>0</v>
      </c>
      <c r="AR84" s="166">
        <f t="shared" si="68"/>
        <v>0</v>
      </c>
      <c r="AS84" s="166">
        <f t="shared" si="68"/>
        <v>0</v>
      </c>
      <c r="AT84" s="166">
        <f t="shared" si="68"/>
        <v>0</v>
      </c>
      <c r="AU84" s="166">
        <f t="shared" si="68"/>
        <v>0</v>
      </c>
      <c r="AV84" s="166">
        <f t="shared" si="68"/>
        <v>0</v>
      </c>
      <c r="AW84" s="166">
        <f t="shared" si="68"/>
        <v>0</v>
      </c>
      <c r="AX84" s="166">
        <f t="shared" si="68"/>
        <v>0</v>
      </c>
      <c r="AY84" s="166">
        <f t="shared" si="68"/>
        <v>0</v>
      </c>
      <c r="AZ84" s="166">
        <f t="shared" si="68"/>
        <v>0</v>
      </c>
      <c r="BA84" s="166">
        <f t="shared" si="68"/>
        <v>0</v>
      </c>
    </row>
    <row r="85" spans="1:53" ht="15.75" x14ac:dyDescent="0.25">
      <c r="A85" s="160" t="s">
        <v>151</v>
      </c>
      <c r="B85" s="228">
        <f>+SUM(D85:BA85)</f>
        <v>0</v>
      </c>
      <c r="D85" s="166">
        <f>+IF(D80="No Satisfactoria",1,0)</f>
        <v>0</v>
      </c>
      <c r="E85" s="166">
        <f t="shared" ref="E85:AG85" si="69">+IF(E80="No Satisfactoria",1,0)</f>
        <v>0</v>
      </c>
      <c r="F85" s="166">
        <f t="shared" si="69"/>
        <v>0</v>
      </c>
      <c r="G85" s="166">
        <f t="shared" si="69"/>
        <v>0</v>
      </c>
      <c r="H85" s="166">
        <f t="shared" si="69"/>
        <v>0</v>
      </c>
      <c r="I85" s="166">
        <f t="shared" si="69"/>
        <v>0</v>
      </c>
      <c r="J85" s="166">
        <f t="shared" si="69"/>
        <v>0</v>
      </c>
      <c r="K85" s="166">
        <f t="shared" si="69"/>
        <v>0</v>
      </c>
      <c r="L85" s="166">
        <f t="shared" si="69"/>
        <v>0</v>
      </c>
      <c r="M85" s="166">
        <f t="shared" si="69"/>
        <v>0</v>
      </c>
      <c r="N85" s="166">
        <f t="shared" si="69"/>
        <v>0</v>
      </c>
      <c r="O85" s="166">
        <f t="shared" si="69"/>
        <v>0</v>
      </c>
      <c r="P85" s="166">
        <f t="shared" si="69"/>
        <v>0</v>
      </c>
      <c r="Q85" s="166">
        <f t="shared" si="69"/>
        <v>0</v>
      </c>
      <c r="R85" s="166">
        <f t="shared" si="69"/>
        <v>0</v>
      </c>
      <c r="S85" s="166">
        <f t="shared" si="69"/>
        <v>0</v>
      </c>
      <c r="T85" s="166">
        <f t="shared" si="69"/>
        <v>0</v>
      </c>
      <c r="U85" s="166">
        <f t="shared" si="69"/>
        <v>0</v>
      </c>
      <c r="V85" s="166">
        <f t="shared" si="69"/>
        <v>0</v>
      </c>
      <c r="W85" s="166">
        <f t="shared" si="69"/>
        <v>0</v>
      </c>
      <c r="X85" s="166">
        <f t="shared" si="69"/>
        <v>0</v>
      </c>
      <c r="Y85" s="166">
        <f t="shared" si="69"/>
        <v>0</v>
      </c>
      <c r="Z85" s="166">
        <f t="shared" si="69"/>
        <v>0</v>
      </c>
      <c r="AA85" s="166">
        <f t="shared" si="69"/>
        <v>0</v>
      </c>
      <c r="AB85" s="166">
        <f t="shared" si="69"/>
        <v>0</v>
      </c>
      <c r="AC85" s="166">
        <f t="shared" si="69"/>
        <v>0</v>
      </c>
      <c r="AD85" s="166">
        <f t="shared" si="69"/>
        <v>0</v>
      </c>
      <c r="AE85" s="166">
        <f t="shared" si="69"/>
        <v>0</v>
      </c>
      <c r="AF85" s="166">
        <f t="shared" si="69"/>
        <v>0</v>
      </c>
      <c r="AG85" s="166">
        <f t="shared" si="69"/>
        <v>0</v>
      </c>
      <c r="AH85" s="166">
        <f t="shared" ref="AH85:BA85" si="70">+IF(AH80="No Satisfactoria",1,0)</f>
        <v>0</v>
      </c>
      <c r="AI85" s="166">
        <f t="shared" si="70"/>
        <v>0</v>
      </c>
      <c r="AJ85" s="166">
        <f t="shared" si="70"/>
        <v>0</v>
      </c>
      <c r="AK85" s="166">
        <f t="shared" si="70"/>
        <v>0</v>
      </c>
      <c r="AL85" s="166">
        <f t="shared" si="70"/>
        <v>0</v>
      </c>
      <c r="AM85" s="166">
        <f t="shared" si="70"/>
        <v>0</v>
      </c>
      <c r="AN85" s="166">
        <f t="shared" si="70"/>
        <v>0</v>
      </c>
      <c r="AO85" s="166">
        <f t="shared" si="70"/>
        <v>0</v>
      </c>
      <c r="AP85" s="166">
        <f t="shared" si="70"/>
        <v>0</v>
      </c>
      <c r="AQ85" s="166">
        <f t="shared" si="70"/>
        <v>0</v>
      </c>
      <c r="AR85" s="166">
        <f t="shared" si="70"/>
        <v>0</v>
      </c>
      <c r="AS85" s="166">
        <f t="shared" si="70"/>
        <v>0</v>
      </c>
      <c r="AT85" s="166">
        <f t="shared" si="70"/>
        <v>0</v>
      </c>
      <c r="AU85" s="166">
        <f t="shared" si="70"/>
        <v>0</v>
      </c>
      <c r="AV85" s="166">
        <f t="shared" si="70"/>
        <v>0</v>
      </c>
      <c r="AW85" s="166">
        <f t="shared" si="70"/>
        <v>0</v>
      </c>
      <c r="AX85" s="166">
        <f t="shared" si="70"/>
        <v>0</v>
      </c>
      <c r="AY85" s="166">
        <f t="shared" si="70"/>
        <v>0</v>
      </c>
      <c r="AZ85" s="166">
        <f t="shared" si="70"/>
        <v>0</v>
      </c>
      <c r="BA85" s="166">
        <f t="shared" si="70"/>
        <v>0</v>
      </c>
    </row>
    <row r="86" spans="1:53" s="170" customFormat="1" ht="15.75" x14ac:dyDescent="0.25">
      <c r="A86" s="168" t="s">
        <v>135</v>
      </c>
      <c r="B86" s="183"/>
      <c r="C86" s="169"/>
      <c r="D86" s="177">
        <f>(0.735*(D16+D21)+1)*D15/100</f>
        <v>0</v>
      </c>
      <c r="E86" s="177">
        <f t="shared" ref="E86:AG86" si="71">(0.735*(E16+E21)+1)*E15/100</f>
        <v>0</v>
      </c>
      <c r="F86" s="177">
        <f t="shared" si="71"/>
        <v>0</v>
      </c>
      <c r="G86" s="177">
        <f t="shared" si="71"/>
        <v>0</v>
      </c>
      <c r="H86" s="177">
        <f t="shared" si="71"/>
        <v>0</v>
      </c>
      <c r="I86" s="177">
        <f t="shared" si="71"/>
        <v>0</v>
      </c>
      <c r="J86" s="177">
        <f t="shared" si="71"/>
        <v>0</v>
      </c>
      <c r="K86" s="177">
        <f t="shared" si="71"/>
        <v>0</v>
      </c>
      <c r="L86" s="177">
        <f t="shared" si="71"/>
        <v>0</v>
      </c>
      <c r="M86" s="177">
        <f t="shared" si="71"/>
        <v>0</v>
      </c>
      <c r="N86" s="177">
        <f t="shared" si="71"/>
        <v>0</v>
      </c>
      <c r="O86" s="177">
        <f t="shared" si="71"/>
        <v>0</v>
      </c>
      <c r="P86" s="177">
        <f t="shared" si="71"/>
        <v>0</v>
      </c>
      <c r="Q86" s="177">
        <f t="shared" si="71"/>
        <v>0</v>
      </c>
      <c r="R86" s="177">
        <f t="shared" si="71"/>
        <v>0</v>
      </c>
      <c r="S86" s="177">
        <f t="shared" si="71"/>
        <v>0</v>
      </c>
      <c r="T86" s="177">
        <f t="shared" si="71"/>
        <v>0</v>
      </c>
      <c r="U86" s="177">
        <f t="shared" si="71"/>
        <v>0</v>
      </c>
      <c r="V86" s="177">
        <f t="shared" si="71"/>
        <v>0</v>
      </c>
      <c r="W86" s="177">
        <f t="shared" si="71"/>
        <v>0</v>
      </c>
      <c r="X86" s="177">
        <f t="shared" si="71"/>
        <v>0</v>
      </c>
      <c r="Y86" s="177">
        <f t="shared" si="71"/>
        <v>0</v>
      </c>
      <c r="Z86" s="177">
        <f t="shared" si="71"/>
        <v>0</v>
      </c>
      <c r="AA86" s="177">
        <f t="shared" si="71"/>
        <v>0</v>
      </c>
      <c r="AB86" s="177">
        <f t="shared" si="71"/>
        <v>0</v>
      </c>
      <c r="AC86" s="177">
        <f t="shared" si="71"/>
        <v>0</v>
      </c>
      <c r="AD86" s="177">
        <f t="shared" si="71"/>
        <v>0</v>
      </c>
      <c r="AE86" s="177">
        <f t="shared" si="71"/>
        <v>0</v>
      </c>
      <c r="AF86" s="177">
        <f t="shared" si="71"/>
        <v>0</v>
      </c>
      <c r="AG86" s="177">
        <f t="shared" si="71"/>
        <v>0</v>
      </c>
      <c r="AH86" s="177">
        <f t="shared" ref="AH86:BA86" si="72">(0.735*(AH16+AH21)+1)*AH15/100</f>
        <v>0</v>
      </c>
      <c r="AI86" s="177">
        <f t="shared" si="72"/>
        <v>0</v>
      </c>
      <c r="AJ86" s="177">
        <f t="shared" si="72"/>
        <v>0</v>
      </c>
      <c r="AK86" s="177">
        <f t="shared" si="72"/>
        <v>0</v>
      </c>
      <c r="AL86" s="177">
        <f t="shared" si="72"/>
        <v>0</v>
      </c>
      <c r="AM86" s="177">
        <f t="shared" si="72"/>
        <v>0</v>
      </c>
      <c r="AN86" s="177">
        <f t="shared" si="72"/>
        <v>0</v>
      </c>
      <c r="AO86" s="177">
        <f t="shared" si="72"/>
        <v>0</v>
      </c>
      <c r="AP86" s="177">
        <f t="shared" si="72"/>
        <v>0</v>
      </c>
      <c r="AQ86" s="177">
        <f t="shared" si="72"/>
        <v>0</v>
      </c>
      <c r="AR86" s="177">
        <f t="shared" si="72"/>
        <v>0</v>
      </c>
      <c r="AS86" s="177">
        <f t="shared" si="72"/>
        <v>0</v>
      </c>
      <c r="AT86" s="177">
        <f t="shared" si="72"/>
        <v>0</v>
      </c>
      <c r="AU86" s="177">
        <f t="shared" si="72"/>
        <v>0</v>
      </c>
      <c r="AV86" s="177">
        <f t="shared" si="72"/>
        <v>0</v>
      </c>
      <c r="AW86" s="177">
        <f t="shared" si="72"/>
        <v>0</v>
      </c>
      <c r="AX86" s="177">
        <f t="shared" si="72"/>
        <v>0</v>
      </c>
      <c r="AY86" s="177">
        <f t="shared" si="72"/>
        <v>0</v>
      </c>
      <c r="AZ86" s="177">
        <f t="shared" si="72"/>
        <v>0</v>
      </c>
      <c r="BA86" s="177">
        <f t="shared" si="72"/>
        <v>0</v>
      </c>
    </row>
    <row r="87" spans="1:53" s="170" customFormat="1" ht="15.75" x14ac:dyDescent="0.25">
      <c r="A87" s="168" t="s">
        <v>138</v>
      </c>
      <c r="B87" s="183"/>
      <c r="C87" s="171"/>
      <c r="D87" s="178">
        <f>+(0.29288*(D16+D18+D19+D20)-(0.0005*((D16+D18+D19+D20)^2))+(0.15845*D8)-5.76377)*D15/100</f>
        <v>0</v>
      </c>
      <c r="E87" s="178">
        <f t="shared" ref="E87:AG87" si="73">+(0.29288*(E16+E18+E19+E20)-(0.0005*((E16+E18+E19+E20)^2))+(0.15845*E8)-5.76377)*E15/100</f>
        <v>0</v>
      </c>
      <c r="F87" s="178">
        <f t="shared" si="73"/>
        <v>0</v>
      </c>
      <c r="G87" s="178">
        <f t="shared" si="73"/>
        <v>0</v>
      </c>
      <c r="H87" s="178">
        <f t="shared" si="73"/>
        <v>0</v>
      </c>
      <c r="I87" s="178">
        <f t="shared" si="73"/>
        <v>0</v>
      </c>
      <c r="J87" s="178">
        <f t="shared" si="73"/>
        <v>0</v>
      </c>
      <c r="K87" s="178">
        <f t="shared" si="73"/>
        <v>0</v>
      </c>
      <c r="L87" s="178">
        <f t="shared" si="73"/>
        <v>0</v>
      </c>
      <c r="M87" s="178">
        <f t="shared" si="73"/>
        <v>0</v>
      </c>
      <c r="N87" s="178">
        <f t="shared" si="73"/>
        <v>0</v>
      </c>
      <c r="O87" s="178">
        <f t="shared" si="73"/>
        <v>0</v>
      </c>
      <c r="P87" s="178">
        <f t="shared" si="73"/>
        <v>0</v>
      </c>
      <c r="Q87" s="178">
        <f t="shared" si="73"/>
        <v>0</v>
      </c>
      <c r="R87" s="178">
        <f t="shared" si="73"/>
        <v>0</v>
      </c>
      <c r="S87" s="178">
        <f t="shared" si="73"/>
        <v>0</v>
      </c>
      <c r="T87" s="178">
        <f t="shared" si="73"/>
        <v>0</v>
      </c>
      <c r="U87" s="178">
        <f t="shared" si="73"/>
        <v>0</v>
      </c>
      <c r="V87" s="178">
        <f t="shared" si="73"/>
        <v>0</v>
      </c>
      <c r="W87" s="178">
        <f t="shared" si="73"/>
        <v>0</v>
      </c>
      <c r="X87" s="178">
        <f t="shared" si="73"/>
        <v>0</v>
      </c>
      <c r="Y87" s="178">
        <f t="shared" si="73"/>
        <v>0</v>
      </c>
      <c r="Z87" s="178">
        <f t="shared" si="73"/>
        <v>0</v>
      </c>
      <c r="AA87" s="178">
        <f t="shared" si="73"/>
        <v>0</v>
      </c>
      <c r="AB87" s="178">
        <f t="shared" si="73"/>
        <v>0</v>
      </c>
      <c r="AC87" s="178">
        <f t="shared" si="73"/>
        <v>0</v>
      </c>
      <c r="AD87" s="178">
        <f t="shared" si="73"/>
        <v>0</v>
      </c>
      <c r="AE87" s="178">
        <f t="shared" si="73"/>
        <v>0</v>
      </c>
      <c r="AF87" s="178">
        <f t="shared" si="73"/>
        <v>0</v>
      </c>
      <c r="AG87" s="178">
        <f t="shared" si="73"/>
        <v>0</v>
      </c>
      <c r="AH87" s="178">
        <f t="shared" ref="AH87:BA87" si="74">+(0.29288*(AH16+AH18+AH19+AH20)-(0.0005*((AH16+AH18+AH19+AH20)^2))+(0.15845*AH8)-5.76377)*AH15/100</f>
        <v>0</v>
      </c>
      <c r="AI87" s="178">
        <f t="shared" si="74"/>
        <v>0</v>
      </c>
      <c r="AJ87" s="178">
        <f t="shared" si="74"/>
        <v>0</v>
      </c>
      <c r="AK87" s="178">
        <f t="shared" si="74"/>
        <v>0</v>
      </c>
      <c r="AL87" s="178">
        <f t="shared" si="74"/>
        <v>0</v>
      </c>
      <c r="AM87" s="178">
        <f t="shared" si="74"/>
        <v>0</v>
      </c>
      <c r="AN87" s="178">
        <f t="shared" si="74"/>
        <v>0</v>
      </c>
      <c r="AO87" s="178">
        <f t="shared" si="74"/>
        <v>0</v>
      </c>
      <c r="AP87" s="178">
        <f t="shared" si="74"/>
        <v>0</v>
      </c>
      <c r="AQ87" s="178">
        <f t="shared" si="74"/>
        <v>0</v>
      </c>
      <c r="AR87" s="178">
        <f t="shared" si="74"/>
        <v>0</v>
      </c>
      <c r="AS87" s="178">
        <f t="shared" si="74"/>
        <v>0</v>
      </c>
      <c r="AT87" s="178">
        <f t="shared" si="74"/>
        <v>0</v>
      </c>
      <c r="AU87" s="178">
        <f t="shared" si="74"/>
        <v>0</v>
      </c>
      <c r="AV87" s="178">
        <f t="shared" si="74"/>
        <v>0</v>
      </c>
      <c r="AW87" s="178">
        <f t="shared" si="74"/>
        <v>0</v>
      </c>
      <c r="AX87" s="178">
        <f t="shared" si="74"/>
        <v>0</v>
      </c>
      <c r="AY87" s="178">
        <f t="shared" si="74"/>
        <v>0</v>
      </c>
      <c r="AZ87" s="178">
        <f t="shared" si="74"/>
        <v>0</v>
      </c>
      <c r="BA87" s="178">
        <f t="shared" si="74"/>
        <v>0</v>
      </c>
    </row>
    <row r="88" spans="1:53" ht="15.75" x14ac:dyDescent="0.25">
      <c r="A88" s="160" t="s">
        <v>172</v>
      </c>
      <c r="B88" s="123"/>
      <c r="C88" s="161"/>
      <c r="D88" s="180">
        <v>10.6961691826923</v>
      </c>
      <c r="E88" s="180">
        <v>10.6961691826923</v>
      </c>
      <c r="F88" s="180">
        <v>10.6961691826923</v>
      </c>
      <c r="G88" s="180">
        <v>10.6961691826923</v>
      </c>
      <c r="H88" s="180">
        <v>10.6961691826923</v>
      </c>
      <c r="I88" s="180">
        <v>10.6961691826923</v>
      </c>
      <c r="J88" s="180">
        <v>10.6961691826923</v>
      </c>
      <c r="K88" s="180">
        <v>10.6961691826923</v>
      </c>
      <c r="L88" s="180">
        <v>10.6961691826923</v>
      </c>
      <c r="M88" s="180">
        <v>10.6961691826923</v>
      </c>
      <c r="N88" s="180">
        <v>10.6961691826923</v>
      </c>
      <c r="O88" s="180">
        <v>10.6961691826923</v>
      </c>
      <c r="P88" s="180">
        <v>10.6961691826923</v>
      </c>
      <c r="Q88" s="180">
        <v>10.6961691826923</v>
      </c>
      <c r="R88" s="180">
        <v>10.6961691826923</v>
      </c>
      <c r="S88" s="180">
        <v>10.6961691826923</v>
      </c>
      <c r="T88" s="180">
        <v>10.6961691826923</v>
      </c>
      <c r="U88" s="180">
        <v>10.6961691826923</v>
      </c>
      <c r="V88" s="180">
        <v>10.6961691826923</v>
      </c>
      <c r="W88" s="180">
        <v>10.6961691826923</v>
      </c>
      <c r="X88" s="180">
        <v>10.6961691826923</v>
      </c>
      <c r="Y88" s="180">
        <v>10.6961691826923</v>
      </c>
      <c r="Z88" s="180">
        <v>10.6961691826923</v>
      </c>
      <c r="AA88" s="180">
        <v>10.6961691826923</v>
      </c>
      <c r="AB88" s="180">
        <v>10.6961691826923</v>
      </c>
      <c r="AC88" s="180">
        <v>10.6961691826923</v>
      </c>
      <c r="AD88" s="180">
        <v>10.6961691826923</v>
      </c>
      <c r="AE88" s="180">
        <v>10.6961691826923</v>
      </c>
      <c r="AF88" s="180">
        <v>10.6961691826923</v>
      </c>
      <c r="AG88" s="180">
        <v>10.6961691826923</v>
      </c>
      <c r="AH88" s="180">
        <v>10.6961691826923</v>
      </c>
      <c r="AI88" s="180">
        <v>10.6961691826923</v>
      </c>
      <c r="AJ88" s="180">
        <v>10.6961691826923</v>
      </c>
      <c r="AK88" s="180">
        <v>10.6961691826923</v>
      </c>
      <c r="AL88" s="180">
        <v>10.6961691826923</v>
      </c>
      <c r="AM88" s="180">
        <v>10.6961691826923</v>
      </c>
      <c r="AN88" s="180">
        <v>10.6961691826923</v>
      </c>
      <c r="AO88" s="180">
        <v>10.6961691826923</v>
      </c>
      <c r="AP88" s="180">
        <v>10.6961691826923</v>
      </c>
      <c r="AQ88" s="180">
        <v>10.6961691826923</v>
      </c>
      <c r="AR88" s="180">
        <v>10.6961691826923</v>
      </c>
      <c r="AS88" s="180">
        <v>10.6961691826923</v>
      </c>
      <c r="AT88" s="180">
        <v>10.6961691826923</v>
      </c>
      <c r="AU88" s="180">
        <v>10.6961691826923</v>
      </c>
      <c r="AV88" s="180">
        <v>10.6961691826923</v>
      </c>
      <c r="AW88" s="180">
        <v>10.6961691826923</v>
      </c>
      <c r="AX88" s="180">
        <v>10.6961691826923</v>
      </c>
      <c r="AY88" s="180">
        <v>10.6961691826923</v>
      </c>
      <c r="AZ88" s="180">
        <v>10.6961691826923</v>
      </c>
      <c r="BA88" s="180">
        <v>10.6961691826923</v>
      </c>
    </row>
    <row r="89" spans="1:53" ht="15.75" x14ac:dyDescent="0.25">
      <c r="A89" s="160" t="s">
        <v>173</v>
      </c>
      <c r="B89" s="123"/>
      <c r="C89" s="161"/>
      <c r="D89" s="180">
        <v>10.920300647023778</v>
      </c>
      <c r="E89" s="180">
        <v>10.920300647023778</v>
      </c>
      <c r="F89" s="180">
        <v>10.920300647023778</v>
      </c>
      <c r="G89" s="180">
        <v>10.920300647023778</v>
      </c>
      <c r="H89" s="180">
        <v>10.920300647023778</v>
      </c>
      <c r="I89" s="180">
        <v>10.920300647023778</v>
      </c>
      <c r="J89" s="180">
        <v>10.920300647023778</v>
      </c>
      <c r="K89" s="180">
        <v>10.920300647023778</v>
      </c>
      <c r="L89" s="180">
        <v>10.920300647023778</v>
      </c>
      <c r="M89" s="180">
        <v>10.920300647023778</v>
      </c>
      <c r="N89" s="180">
        <v>10.920300647023778</v>
      </c>
      <c r="O89" s="180">
        <v>10.920300647023778</v>
      </c>
      <c r="P89" s="180">
        <v>10.920300647023778</v>
      </c>
      <c r="Q89" s="180">
        <v>10.920300647023778</v>
      </c>
      <c r="R89" s="180">
        <v>10.920300647023778</v>
      </c>
      <c r="S89" s="180">
        <v>10.920300647023778</v>
      </c>
      <c r="T89" s="180">
        <v>10.920300647023778</v>
      </c>
      <c r="U89" s="180">
        <v>10.920300647023778</v>
      </c>
      <c r="V89" s="180">
        <v>10.920300647023778</v>
      </c>
      <c r="W89" s="180">
        <v>10.920300647023778</v>
      </c>
      <c r="X89" s="180">
        <v>10.920300647023778</v>
      </c>
      <c r="Y89" s="180">
        <v>10.920300647023778</v>
      </c>
      <c r="Z89" s="180">
        <v>10.920300647023778</v>
      </c>
      <c r="AA89" s="180">
        <v>10.920300647023778</v>
      </c>
      <c r="AB89" s="180">
        <v>10.920300647023778</v>
      </c>
      <c r="AC89" s="180">
        <v>10.920300647023778</v>
      </c>
      <c r="AD89" s="180">
        <v>10.920300647023778</v>
      </c>
      <c r="AE89" s="180">
        <v>10.920300647023778</v>
      </c>
      <c r="AF89" s="180">
        <v>10.920300647023778</v>
      </c>
      <c r="AG89" s="180">
        <v>10.920300647023778</v>
      </c>
      <c r="AH89" s="180">
        <v>10.920300647023778</v>
      </c>
      <c r="AI89" s="180">
        <v>10.920300647023778</v>
      </c>
      <c r="AJ89" s="180">
        <v>10.920300647023778</v>
      </c>
      <c r="AK89" s="180">
        <v>10.920300647023778</v>
      </c>
      <c r="AL89" s="180">
        <v>10.920300647023778</v>
      </c>
      <c r="AM89" s="180">
        <v>10.920300647023778</v>
      </c>
      <c r="AN89" s="180">
        <v>10.920300647023778</v>
      </c>
      <c r="AO89" s="180">
        <v>10.920300647023778</v>
      </c>
      <c r="AP89" s="180">
        <v>10.920300647023778</v>
      </c>
      <c r="AQ89" s="180">
        <v>10.920300647023778</v>
      </c>
      <c r="AR89" s="180">
        <v>10.920300647023778</v>
      </c>
      <c r="AS89" s="180">
        <v>10.920300647023778</v>
      </c>
      <c r="AT89" s="180">
        <v>10.920300647023778</v>
      </c>
      <c r="AU89" s="180">
        <v>10.920300647023778</v>
      </c>
      <c r="AV89" s="180">
        <v>10.920300647023778</v>
      </c>
      <c r="AW89" s="180">
        <v>10.920300647023778</v>
      </c>
      <c r="AX89" s="180">
        <v>10.920300647023778</v>
      </c>
      <c r="AY89" s="180">
        <v>10.920300647023778</v>
      </c>
      <c r="AZ89" s="180">
        <v>10.920300647023778</v>
      </c>
      <c r="BA89" s="180">
        <v>10.920300647023778</v>
      </c>
    </row>
    <row r="90" spans="1:53" ht="15.75" x14ac:dyDescent="0.25">
      <c r="A90" s="160" t="s">
        <v>174</v>
      </c>
      <c r="B90" s="123"/>
      <c r="C90" s="161"/>
      <c r="D90" s="180">
        <v>16.69318618975808</v>
      </c>
      <c r="E90" s="180">
        <v>16.69318618975808</v>
      </c>
      <c r="F90" s="180">
        <v>16.69318618975808</v>
      </c>
      <c r="G90" s="180">
        <v>16.69318618975808</v>
      </c>
      <c r="H90" s="180">
        <v>16.69318618975808</v>
      </c>
      <c r="I90" s="180">
        <v>16.69318618975808</v>
      </c>
      <c r="J90" s="180">
        <v>16.69318618975808</v>
      </c>
      <c r="K90" s="180">
        <v>16.69318618975808</v>
      </c>
      <c r="L90" s="180">
        <v>16.69318618975808</v>
      </c>
      <c r="M90" s="180">
        <v>16.69318618975808</v>
      </c>
      <c r="N90" s="180">
        <v>16.69318618975808</v>
      </c>
      <c r="O90" s="180">
        <v>16.69318618975808</v>
      </c>
      <c r="P90" s="180">
        <v>16.69318618975808</v>
      </c>
      <c r="Q90" s="180">
        <v>16.69318618975808</v>
      </c>
      <c r="R90" s="180">
        <v>16.69318618975808</v>
      </c>
      <c r="S90" s="180">
        <v>16.69318618975808</v>
      </c>
      <c r="T90" s="180">
        <v>16.69318618975808</v>
      </c>
      <c r="U90" s="180">
        <v>16.69318618975808</v>
      </c>
      <c r="V90" s="180">
        <v>16.69318618975808</v>
      </c>
      <c r="W90" s="180">
        <v>16.69318618975808</v>
      </c>
      <c r="X90" s="180">
        <v>16.69318618975808</v>
      </c>
      <c r="Y90" s="180">
        <v>16.69318618975808</v>
      </c>
      <c r="Z90" s="180">
        <v>16.69318618975808</v>
      </c>
      <c r="AA90" s="180">
        <v>16.69318618975808</v>
      </c>
      <c r="AB90" s="180">
        <v>16.69318618975808</v>
      </c>
      <c r="AC90" s="180">
        <v>16.69318618975808</v>
      </c>
      <c r="AD90" s="180">
        <v>16.69318618975808</v>
      </c>
      <c r="AE90" s="180">
        <v>16.69318618975808</v>
      </c>
      <c r="AF90" s="180">
        <v>16.69318618975808</v>
      </c>
      <c r="AG90" s="180">
        <v>16.69318618975808</v>
      </c>
      <c r="AH90" s="180">
        <v>16.69318618975808</v>
      </c>
      <c r="AI90" s="180">
        <v>16.69318618975808</v>
      </c>
      <c r="AJ90" s="180">
        <v>16.69318618975808</v>
      </c>
      <c r="AK90" s="180">
        <v>16.69318618975808</v>
      </c>
      <c r="AL90" s="180">
        <v>16.69318618975808</v>
      </c>
      <c r="AM90" s="180">
        <v>16.69318618975808</v>
      </c>
      <c r="AN90" s="180">
        <v>16.69318618975808</v>
      </c>
      <c r="AO90" s="180">
        <v>16.69318618975808</v>
      </c>
      <c r="AP90" s="180">
        <v>16.69318618975808</v>
      </c>
      <c r="AQ90" s="180">
        <v>16.69318618975808</v>
      </c>
      <c r="AR90" s="180">
        <v>16.69318618975808</v>
      </c>
      <c r="AS90" s="180">
        <v>16.69318618975808</v>
      </c>
      <c r="AT90" s="180">
        <v>16.69318618975808</v>
      </c>
      <c r="AU90" s="180">
        <v>16.69318618975808</v>
      </c>
      <c r="AV90" s="180">
        <v>16.69318618975808</v>
      </c>
      <c r="AW90" s="180">
        <v>16.69318618975808</v>
      </c>
      <c r="AX90" s="180">
        <v>16.69318618975808</v>
      </c>
      <c r="AY90" s="180">
        <v>16.69318618975808</v>
      </c>
      <c r="AZ90" s="180">
        <v>16.69318618975808</v>
      </c>
      <c r="BA90" s="180">
        <v>16.69318618975808</v>
      </c>
    </row>
    <row r="91" spans="1:53" ht="15.75" x14ac:dyDescent="0.25">
      <c r="A91" s="160" t="s">
        <v>175</v>
      </c>
      <c r="B91" s="123"/>
      <c r="C91" s="161"/>
      <c r="D91" s="180">
        <v>21.534001896328341</v>
      </c>
      <c r="E91" s="180">
        <v>21.534001896328341</v>
      </c>
      <c r="F91" s="180">
        <v>21.534001896328341</v>
      </c>
      <c r="G91" s="180">
        <v>21.534001896328341</v>
      </c>
      <c r="H91" s="180">
        <v>21.534001896328341</v>
      </c>
      <c r="I91" s="180">
        <v>21.534001896328341</v>
      </c>
      <c r="J91" s="180">
        <v>21.534001896328341</v>
      </c>
      <c r="K91" s="180">
        <v>21.534001896328341</v>
      </c>
      <c r="L91" s="180">
        <v>21.534001896328341</v>
      </c>
      <c r="M91" s="180">
        <v>21.534001896328341</v>
      </c>
      <c r="N91" s="180">
        <v>21.534001896328341</v>
      </c>
      <c r="O91" s="180">
        <v>21.534001896328341</v>
      </c>
      <c r="P91" s="180">
        <v>21.534001896328341</v>
      </c>
      <c r="Q91" s="180">
        <v>21.534001896328341</v>
      </c>
      <c r="R91" s="180">
        <v>21.534001896328341</v>
      </c>
      <c r="S91" s="180">
        <v>21.534001896328341</v>
      </c>
      <c r="T91" s="180">
        <v>21.534001896328341</v>
      </c>
      <c r="U91" s="180">
        <v>21.534001896328341</v>
      </c>
      <c r="V91" s="180">
        <v>21.534001896328341</v>
      </c>
      <c r="W91" s="180">
        <v>21.534001896328341</v>
      </c>
      <c r="X91" s="180">
        <v>21.534001896328341</v>
      </c>
      <c r="Y91" s="180">
        <v>21.534001896328341</v>
      </c>
      <c r="Z91" s="180">
        <v>21.534001896328341</v>
      </c>
      <c r="AA91" s="180">
        <v>21.534001896328341</v>
      </c>
      <c r="AB91" s="180">
        <v>21.534001896328341</v>
      </c>
      <c r="AC91" s="180">
        <v>21.534001896328341</v>
      </c>
      <c r="AD91" s="180">
        <v>21.534001896328341</v>
      </c>
      <c r="AE91" s="180">
        <v>21.534001896328341</v>
      </c>
      <c r="AF91" s="180">
        <v>21.534001896328341</v>
      </c>
      <c r="AG91" s="180">
        <v>21.534001896328341</v>
      </c>
      <c r="AH91" s="180">
        <v>21.534001896328341</v>
      </c>
      <c r="AI91" s="180">
        <v>21.534001896328341</v>
      </c>
      <c r="AJ91" s="180">
        <v>21.534001896328341</v>
      </c>
      <c r="AK91" s="180">
        <v>21.534001896328341</v>
      </c>
      <c r="AL91" s="180">
        <v>21.534001896328341</v>
      </c>
      <c r="AM91" s="180">
        <v>21.534001896328341</v>
      </c>
      <c r="AN91" s="180">
        <v>21.534001896328341</v>
      </c>
      <c r="AO91" s="180">
        <v>21.534001896328341</v>
      </c>
      <c r="AP91" s="180">
        <v>21.534001896328341</v>
      </c>
      <c r="AQ91" s="180">
        <v>21.534001896328341</v>
      </c>
      <c r="AR91" s="180">
        <v>21.534001896328341</v>
      </c>
      <c r="AS91" s="180">
        <v>21.534001896328341</v>
      </c>
      <c r="AT91" s="180">
        <v>21.534001896328341</v>
      </c>
      <c r="AU91" s="180">
        <v>21.534001896328341</v>
      </c>
      <c r="AV91" s="180">
        <v>21.534001896328341</v>
      </c>
      <c r="AW91" s="180">
        <v>21.534001896328341</v>
      </c>
      <c r="AX91" s="180">
        <v>21.534001896328341</v>
      </c>
      <c r="AY91" s="180">
        <v>21.534001896328341</v>
      </c>
      <c r="AZ91" s="180">
        <v>21.534001896328341</v>
      </c>
      <c r="BA91" s="180">
        <v>21.534001896328341</v>
      </c>
    </row>
    <row r="92" spans="1:53" ht="15.75" x14ac:dyDescent="0.25">
      <c r="A92" s="160" t="s">
        <v>176</v>
      </c>
      <c r="B92" s="123"/>
      <c r="C92" s="161"/>
      <c r="D92" s="180">
        <v>5.1149451728217201</v>
      </c>
      <c r="E92" s="180">
        <v>5.1149451728217201</v>
      </c>
      <c r="F92" s="180">
        <v>5.1149451728217201</v>
      </c>
      <c r="G92" s="180">
        <v>5.1149451728217201</v>
      </c>
      <c r="H92" s="180">
        <v>5.1149451728217201</v>
      </c>
      <c r="I92" s="180">
        <v>5.1149451728217201</v>
      </c>
      <c r="J92" s="180">
        <v>5.1149451728217201</v>
      </c>
      <c r="K92" s="180">
        <v>5.1149451728217201</v>
      </c>
      <c r="L92" s="180">
        <v>5.1149451728217201</v>
      </c>
      <c r="M92" s="180">
        <v>5.1149451728217201</v>
      </c>
      <c r="N92" s="180">
        <v>5.1149451728217201</v>
      </c>
      <c r="O92" s="180">
        <v>5.1149451728217201</v>
      </c>
      <c r="P92" s="180">
        <v>5.1149451728217201</v>
      </c>
      <c r="Q92" s="180">
        <v>5.1149451728217201</v>
      </c>
      <c r="R92" s="180">
        <v>5.1149451728217201</v>
      </c>
      <c r="S92" s="180">
        <v>5.1149451728217201</v>
      </c>
      <c r="T92" s="180">
        <v>5.1149451728217201</v>
      </c>
      <c r="U92" s="180">
        <v>5.1149451728217201</v>
      </c>
      <c r="V92" s="180">
        <v>5.1149451728217201</v>
      </c>
      <c r="W92" s="180">
        <v>5.1149451728217201</v>
      </c>
      <c r="X92" s="180">
        <v>5.1149451728217201</v>
      </c>
      <c r="Y92" s="180">
        <v>5.1149451728217201</v>
      </c>
      <c r="Z92" s="180">
        <v>5.1149451728217201</v>
      </c>
      <c r="AA92" s="180">
        <v>5.1149451728217201</v>
      </c>
      <c r="AB92" s="180">
        <v>5.1149451728217201</v>
      </c>
      <c r="AC92" s="180">
        <v>5.1149451728217201</v>
      </c>
      <c r="AD92" s="180">
        <v>5.1149451728217201</v>
      </c>
      <c r="AE92" s="180">
        <v>5.1149451728217201</v>
      </c>
      <c r="AF92" s="180">
        <v>5.1149451728217201</v>
      </c>
      <c r="AG92" s="180">
        <v>5.1149451728217201</v>
      </c>
      <c r="AH92" s="180">
        <v>5.1149451728217201</v>
      </c>
      <c r="AI92" s="180">
        <v>5.1149451728217201</v>
      </c>
      <c r="AJ92" s="180">
        <v>5.1149451728217201</v>
      </c>
      <c r="AK92" s="180">
        <v>5.1149451728217201</v>
      </c>
      <c r="AL92" s="180">
        <v>5.1149451728217201</v>
      </c>
      <c r="AM92" s="180">
        <v>5.1149451728217201</v>
      </c>
      <c r="AN92" s="180">
        <v>5.1149451728217201</v>
      </c>
      <c r="AO92" s="180">
        <v>5.1149451728217201</v>
      </c>
      <c r="AP92" s="180">
        <v>5.1149451728217201</v>
      </c>
      <c r="AQ92" s="180">
        <v>5.1149451728217201</v>
      </c>
      <c r="AR92" s="180">
        <v>5.1149451728217201</v>
      </c>
      <c r="AS92" s="180">
        <v>5.1149451728217201</v>
      </c>
      <c r="AT92" s="180">
        <v>5.1149451728217201</v>
      </c>
      <c r="AU92" s="180">
        <v>5.1149451728217201</v>
      </c>
      <c r="AV92" s="180">
        <v>5.1149451728217201</v>
      </c>
      <c r="AW92" s="180">
        <v>5.1149451728217201</v>
      </c>
      <c r="AX92" s="180">
        <v>5.1149451728217201</v>
      </c>
      <c r="AY92" s="180">
        <v>5.1149451728217201</v>
      </c>
      <c r="AZ92" s="180">
        <v>5.1149451728217201</v>
      </c>
      <c r="BA92" s="180">
        <v>5.1149451728217201</v>
      </c>
    </row>
    <row r="93" spans="1:53" ht="15.75" x14ac:dyDescent="0.25">
      <c r="A93" s="160" t="s">
        <v>177</v>
      </c>
      <c r="B93" s="123"/>
      <c r="C93" s="161"/>
      <c r="D93" s="180">
        <v>7.1803910547822269</v>
      </c>
      <c r="E93" s="180">
        <v>7.1803910547822269</v>
      </c>
      <c r="F93" s="180">
        <v>7.1803910547822269</v>
      </c>
      <c r="G93" s="180">
        <v>7.1803910547822269</v>
      </c>
      <c r="H93" s="180">
        <v>7.1803910547822269</v>
      </c>
      <c r="I93" s="180">
        <v>7.1803910547822269</v>
      </c>
      <c r="J93" s="180">
        <v>7.1803910547822269</v>
      </c>
      <c r="K93" s="180">
        <v>7.1803910547822269</v>
      </c>
      <c r="L93" s="180">
        <v>7.1803910547822269</v>
      </c>
      <c r="M93" s="180">
        <v>7.1803910547822269</v>
      </c>
      <c r="N93" s="180">
        <v>7.1803910547822269</v>
      </c>
      <c r="O93" s="180">
        <v>7.1803910547822269</v>
      </c>
      <c r="P93" s="180">
        <v>7.1803910547822269</v>
      </c>
      <c r="Q93" s="180">
        <v>7.1803910547822269</v>
      </c>
      <c r="R93" s="180">
        <v>7.1803910547822269</v>
      </c>
      <c r="S93" s="180">
        <v>7.1803910547822269</v>
      </c>
      <c r="T93" s="180">
        <v>7.1803910547822269</v>
      </c>
      <c r="U93" s="180">
        <v>7.1803910547822269</v>
      </c>
      <c r="V93" s="180">
        <v>7.1803910547822269</v>
      </c>
      <c r="W93" s="180">
        <v>7.1803910547822269</v>
      </c>
      <c r="X93" s="180">
        <v>7.1803910547822269</v>
      </c>
      <c r="Y93" s="180">
        <v>7.1803910547822269</v>
      </c>
      <c r="Z93" s="180">
        <v>7.1803910547822269</v>
      </c>
      <c r="AA93" s="180">
        <v>7.1803910547822269</v>
      </c>
      <c r="AB93" s="180">
        <v>7.1803910547822269</v>
      </c>
      <c r="AC93" s="180">
        <v>7.1803910547822269</v>
      </c>
      <c r="AD93" s="180">
        <v>7.1803910547822269</v>
      </c>
      <c r="AE93" s="180">
        <v>7.1803910547822269</v>
      </c>
      <c r="AF93" s="180">
        <v>7.1803910547822269</v>
      </c>
      <c r="AG93" s="180">
        <v>7.1803910547822269</v>
      </c>
      <c r="AH93" s="180">
        <v>7.1803910547822269</v>
      </c>
      <c r="AI93" s="180">
        <v>7.1803910547822269</v>
      </c>
      <c r="AJ93" s="180">
        <v>7.1803910547822269</v>
      </c>
      <c r="AK93" s="180">
        <v>7.1803910547822269</v>
      </c>
      <c r="AL93" s="180">
        <v>7.1803910547822269</v>
      </c>
      <c r="AM93" s="180">
        <v>7.1803910547822269</v>
      </c>
      <c r="AN93" s="180">
        <v>7.1803910547822269</v>
      </c>
      <c r="AO93" s="180">
        <v>7.1803910547822269</v>
      </c>
      <c r="AP93" s="180">
        <v>7.1803910547822269</v>
      </c>
      <c r="AQ93" s="180">
        <v>7.1803910547822269</v>
      </c>
      <c r="AR93" s="180">
        <v>7.1803910547822269</v>
      </c>
      <c r="AS93" s="180">
        <v>7.1803910547822269</v>
      </c>
      <c r="AT93" s="180">
        <v>7.1803910547822269</v>
      </c>
      <c r="AU93" s="180">
        <v>7.1803910547822269</v>
      </c>
      <c r="AV93" s="180">
        <v>7.1803910547822269</v>
      </c>
      <c r="AW93" s="180">
        <v>7.1803910547822269</v>
      </c>
      <c r="AX93" s="180">
        <v>7.1803910547822269</v>
      </c>
      <c r="AY93" s="180">
        <v>7.1803910547822269</v>
      </c>
      <c r="AZ93" s="180">
        <v>7.1803910547822269</v>
      </c>
      <c r="BA93" s="180">
        <v>7.1803910547822269</v>
      </c>
    </row>
    <row r="94" spans="1:53" ht="15.75" x14ac:dyDescent="0.25">
      <c r="A94" s="160" t="s">
        <v>178</v>
      </c>
      <c r="B94" s="123"/>
      <c r="C94" s="161"/>
      <c r="D94" s="180">
        <v>8.1510109223794895</v>
      </c>
      <c r="E94" s="180">
        <v>8.1510109223794895</v>
      </c>
      <c r="F94" s="180">
        <v>8.1510109223794895</v>
      </c>
      <c r="G94" s="180">
        <v>8.1510109223794895</v>
      </c>
      <c r="H94" s="180">
        <v>8.1510109223794895</v>
      </c>
      <c r="I94" s="180">
        <v>8.1510109223794895</v>
      </c>
      <c r="J94" s="180">
        <v>8.1510109223794895</v>
      </c>
      <c r="K94" s="180">
        <v>8.1510109223794895</v>
      </c>
      <c r="L94" s="180">
        <v>8.1510109223794895</v>
      </c>
      <c r="M94" s="180">
        <v>8.1510109223794895</v>
      </c>
      <c r="N94" s="180">
        <v>8.1510109223794895</v>
      </c>
      <c r="O94" s="180">
        <v>8.1510109223794895</v>
      </c>
      <c r="P94" s="180">
        <v>8.1510109223794895</v>
      </c>
      <c r="Q94" s="180">
        <v>8.1510109223794895</v>
      </c>
      <c r="R94" s="180">
        <v>8.1510109223794895</v>
      </c>
      <c r="S94" s="180">
        <v>8.1510109223794895</v>
      </c>
      <c r="T94" s="180">
        <v>8.1510109223794895</v>
      </c>
      <c r="U94" s="180">
        <v>8.1510109223794895</v>
      </c>
      <c r="V94" s="180">
        <v>8.1510109223794895</v>
      </c>
      <c r="W94" s="180">
        <v>8.1510109223794895</v>
      </c>
      <c r="X94" s="180">
        <v>8.1510109223794895</v>
      </c>
      <c r="Y94" s="180">
        <v>8.1510109223794895</v>
      </c>
      <c r="Z94" s="180">
        <v>8.1510109223794895</v>
      </c>
      <c r="AA94" s="180">
        <v>8.1510109223794895</v>
      </c>
      <c r="AB94" s="180">
        <v>8.1510109223794895</v>
      </c>
      <c r="AC94" s="180">
        <v>8.1510109223794895</v>
      </c>
      <c r="AD94" s="180">
        <v>8.1510109223794895</v>
      </c>
      <c r="AE94" s="180">
        <v>8.1510109223794895</v>
      </c>
      <c r="AF94" s="180">
        <v>8.1510109223794895</v>
      </c>
      <c r="AG94" s="180">
        <v>8.1510109223794895</v>
      </c>
      <c r="AH94" s="180">
        <v>8.1510109223794895</v>
      </c>
      <c r="AI94" s="180">
        <v>8.1510109223794895</v>
      </c>
      <c r="AJ94" s="180">
        <v>8.1510109223794895</v>
      </c>
      <c r="AK94" s="180">
        <v>8.1510109223794895</v>
      </c>
      <c r="AL94" s="180">
        <v>8.1510109223794895</v>
      </c>
      <c r="AM94" s="180">
        <v>8.1510109223794895</v>
      </c>
      <c r="AN94" s="180">
        <v>8.1510109223794895</v>
      </c>
      <c r="AO94" s="180">
        <v>8.1510109223794895</v>
      </c>
      <c r="AP94" s="180">
        <v>8.1510109223794895</v>
      </c>
      <c r="AQ94" s="180">
        <v>8.1510109223794895</v>
      </c>
      <c r="AR94" s="180">
        <v>8.1510109223794895</v>
      </c>
      <c r="AS94" s="180">
        <v>8.1510109223794895</v>
      </c>
      <c r="AT94" s="180">
        <v>8.1510109223794895</v>
      </c>
      <c r="AU94" s="180">
        <v>8.1510109223794895</v>
      </c>
      <c r="AV94" s="180">
        <v>8.1510109223794895</v>
      </c>
      <c r="AW94" s="180">
        <v>8.1510109223794895</v>
      </c>
      <c r="AX94" s="180">
        <v>8.1510109223794895</v>
      </c>
      <c r="AY94" s="180">
        <v>8.1510109223794895</v>
      </c>
      <c r="AZ94" s="180">
        <v>8.1510109223794895</v>
      </c>
      <c r="BA94" s="180">
        <v>8.1510109223794895</v>
      </c>
    </row>
    <row r="95" spans="1:53" ht="15.75" x14ac:dyDescent="0.25">
      <c r="A95" s="160" t="s">
        <v>179</v>
      </c>
      <c r="B95" s="123"/>
      <c r="C95" s="161"/>
      <c r="D95" s="180">
        <v>8.7308851739674047</v>
      </c>
      <c r="E95" s="180">
        <v>8.7308851739674047</v>
      </c>
      <c r="F95" s="180">
        <v>8.7308851739674047</v>
      </c>
      <c r="G95" s="180">
        <v>8.7308851739674047</v>
      </c>
      <c r="H95" s="180">
        <v>8.7308851739674047</v>
      </c>
      <c r="I95" s="180">
        <v>8.7308851739674047</v>
      </c>
      <c r="J95" s="180">
        <v>8.7308851739674047</v>
      </c>
      <c r="K95" s="180">
        <v>8.7308851739674047</v>
      </c>
      <c r="L95" s="180">
        <v>8.7308851739674047</v>
      </c>
      <c r="M95" s="180">
        <v>8.7308851739674047</v>
      </c>
      <c r="N95" s="180">
        <v>8.7308851739674047</v>
      </c>
      <c r="O95" s="180">
        <v>8.7308851739674047</v>
      </c>
      <c r="P95" s="180">
        <v>8.7308851739674047</v>
      </c>
      <c r="Q95" s="180">
        <v>8.7308851739674047</v>
      </c>
      <c r="R95" s="180">
        <v>8.7308851739674047</v>
      </c>
      <c r="S95" s="180">
        <v>8.7308851739674047</v>
      </c>
      <c r="T95" s="180">
        <v>8.7308851739674047</v>
      </c>
      <c r="U95" s="180">
        <v>8.7308851739674047</v>
      </c>
      <c r="V95" s="180">
        <v>8.7308851739674047</v>
      </c>
      <c r="W95" s="180">
        <v>8.7308851739674047</v>
      </c>
      <c r="X95" s="180">
        <v>8.7308851739674047</v>
      </c>
      <c r="Y95" s="180">
        <v>8.7308851739674047</v>
      </c>
      <c r="Z95" s="180">
        <v>8.7308851739674047</v>
      </c>
      <c r="AA95" s="180">
        <v>8.7308851739674047</v>
      </c>
      <c r="AB95" s="180">
        <v>8.7308851739674047</v>
      </c>
      <c r="AC95" s="180">
        <v>8.7308851739674047</v>
      </c>
      <c r="AD95" s="180">
        <v>8.7308851739674047</v>
      </c>
      <c r="AE95" s="180">
        <v>8.7308851739674047</v>
      </c>
      <c r="AF95" s="180">
        <v>8.7308851739674047</v>
      </c>
      <c r="AG95" s="180">
        <v>8.7308851739674047</v>
      </c>
      <c r="AH95" s="180">
        <v>8.7308851739674047</v>
      </c>
      <c r="AI95" s="180">
        <v>8.7308851739674047</v>
      </c>
      <c r="AJ95" s="180">
        <v>8.7308851739674047</v>
      </c>
      <c r="AK95" s="180">
        <v>8.7308851739674047</v>
      </c>
      <c r="AL95" s="180">
        <v>8.7308851739674047</v>
      </c>
      <c r="AM95" s="180">
        <v>8.7308851739674047</v>
      </c>
      <c r="AN95" s="180">
        <v>8.7308851739674047</v>
      </c>
      <c r="AO95" s="180">
        <v>8.7308851739674047</v>
      </c>
      <c r="AP95" s="180">
        <v>8.7308851739674047</v>
      </c>
      <c r="AQ95" s="180">
        <v>8.7308851739674047</v>
      </c>
      <c r="AR95" s="180">
        <v>8.7308851739674047</v>
      </c>
      <c r="AS95" s="180">
        <v>8.7308851739674047</v>
      </c>
      <c r="AT95" s="180">
        <v>8.7308851739674047</v>
      </c>
      <c r="AU95" s="180">
        <v>8.7308851739674047</v>
      </c>
      <c r="AV95" s="180">
        <v>8.7308851739674047</v>
      </c>
      <c r="AW95" s="180">
        <v>8.7308851739674047</v>
      </c>
      <c r="AX95" s="180">
        <v>8.7308851739674047</v>
      </c>
      <c r="AY95" s="180">
        <v>8.7308851739674047</v>
      </c>
      <c r="AZ95" s="180">
        <v>8.7308851739674047</v>
      </c>
      <c r="BA95" s="180">
        <v>8.7308851739674047</v>
      </c>
    </row>
    <row r="96" spans="1:53" s="118" customFormat="1" x14ac:dyDescent="0.25">
      <c r="B96" s="185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</row>
    <row r="97" spans="1:53" x14ac:dyDescent="0.25">
      <c r="A97" s="158" t="s">
        <v>180</v>
      </c>
      <c r="B97" s="182" t="e">
        <f>+AVERAGE(D97:BA97)</f>
        <v>#DIV/0!</v>
      </c>
      <c r="C97" s="186"/>
      <c r="D97" s="172" t="str">
        <f>+IF(D15=0,"",IF(D10="Femenino",D108,""))</f>
        <v/>
      </c>
      <c r="E97" s="172" t="str">
        <f t="shared" ref="E97:AG97" si="75">+IF(E15=0,"",IF(E10="Femenino",E108,""))</f>
        <v/>
      </c>
      <c r="F97" s="172" t="str">
        <f t="shared" si="75"/>
        <v/>
      </c>
      <c r="G97" s="172" t="str">
        <f t="shared" si="75"/>
        <v/>
      </c>
      <c r="H97" s="172" t="str">
        <f t="shared" si="75"/>
        <v/>
      </c>
      <c r="I97" s="172" t="str">
        <f t="shared" si="75"/>
        <v/>
      </c>
      <c r="J97" s="172" t="str">
        <f t="shared" si="75"/>
        <v/>
      </c>
      <c r="K97" s="172" t="str">
        <f t="shared" si="75"/>
        <v/>
      </c>
      <c r="L97" s="172" t="str">
        <f t="shared" si="75"/>
        <v/>
      </c>
      <c r="M97" s="172" t="str">
        <f t="shared" si="75"/>
        <v/>
      </c>
      <c r="N97" s="172" t="str">
        <f t="shared" si="75"/>
        <v/>
      </c>
      <c r="O97" s="172" t="str">
        <f t="shared" si="75"/>
        <v/>
      </c>
      <c r="P97" s="172" t="str">
        <f t="shared" si="75"/>
        <v/>
      </c>
      <c r="Q97" s="172" t="str">
        <f t="shared" si="75"/>
        <v/>
      </c>
      <c r="R97" s="172" t="str">
        <f t="shared" si="75"/>
        <v/>
      </c>
      <c r="S97" s="172" t="str">
        <f t="shared" si="75"/>
        <v/>
      </c>
      <c r="T97" s="172" t="str">
        <f t="shared" si="75"/>
        <v/>
      </c>
      <c r="U97" s="172" t="str">
        <f t="shared" si="75"/>
        <v/>
      </c>
      <c r="V97" s="172" t="str">
        <f t="shared" si="75"/>
        <v/>
      </c>
      <c r="W97" s="172" t="str">
        <f t="shared" si="75"/>
        <v/>
      </c>
      <c r="X97" s="172" t="str">
        <f t="shared" si="75"/>
        <v/>
      </c>
      <c r="Y97" s="172" t="str">
        <f t="shared" si="75"/>
        <v/>
      </c>
      <c r="Z97" s="172" t="str">
        <f t="shared" si="75"/>
        <v/>
      </c>
      <c r="AA97" s="172" t="str">
        <f t="shared" si="75"/>
        <v/>
      </c>
      <c r="AB97" s="172" t="str">
        <f t="shared" si="75"/>
        <v/>
      </c>
      <c r="AC97" s="172" t="str">
        <f t="shared" si="75"/>
        <v/>
      </c>
      <c r="AD97" s="172" t="str">
        <f t="shared" si="75"/>
        <v/>
      </c>
      <c r="AE97" s="172" t="str">
        <f t="shared" si="75"/>
        <v/>
      </c>
      <c r="AF97" s="172" t="str">
        <f t="shared" si="75"/>
        <v/>
      </c>
      <c r="AG97" s="172" t="str">
        <f t="shared" si="75"/>
        <v/>
      </c>
      <c r="AH97" s="172" t="str">
        <f t="shared" ref="AH97:BA97" si="76">+IF(AH15=0,"",IF(AH10="Femenino",AH108,""))</f>
        <v/>
      </c>
      <c r="AI97" s="172" t="str">
        <f t="shared" si="76"/>
        <v/>
      </c>
      <c r="AJ97" s="172" t="str">
        <f t="shared" si="76"/>
        <v/>
      </c>
      <c r="AK97" s="172" t="str">
        <f t="shared" si="76"/>
        <v/>
      </c>
      <c r="AL97" s="172" t="str">
        <f t="shared" si="76"/>
        <v/>
      </c>
      <c r="AM97" s="172" t="str">
        <f t="shared" si="76"/>
        <v/>
      </c>
      <c r="AN97" s="172" t="str">
        <f t="shared" si="76"/>
        <v/>
      </c>
      <c r="AO97" s="172" t="str">
        <f t="shared" si="76"/>
        <v/>
      </c>
      <c r="AP97" s="172" t="str">
        <f t="shared" si="76"/>
        <v/>
      </c>
      <c r="AQ97" s="172" t="str">
        <f t="shared" si="76"/>
        <v/>
      </c>
      <c r="AR97" s="172" t="str">
        <f t="shared" si="76"/>
        <v/>
      </c>
      <c r="AS97" s="172" t="str">
        <f t="shared" si="76"/>
        <v/>
      </c>
      <c r="AT97" s="172" t="str">
        <f t="shared" si="76"/>
        <v/>
      </c>
      <c r="AU97" s="172" t="str">
        <f t="shared" si="76"/>
        <v/>
      </c>
      <c r="AV97" s="172" t="str">
        <f t="shared" si="76"/>
        <v/>
      </c>
      <c r="AW97" s="172" t="str">
        <f t="shared" si="76"/>
        <v/>
      </c>
      <c r="AX97" s="172" t="str">
        <f t="shared" si="76"/>
        <v/>
      </c>
      <c r="AY97" s="172" t="str">
        <f t="shared" si="76"/>
        <v/>
      </c>
      <c r="AZ97" s="172" t="str">
        <f t="shared" si="76"/>
        <v/>
      </c>
      <c r="BA97" s="172" t="str">
        <f t="shared" si="76"/>
        <v/>
      </c>
    </row>
    <row r="98" spans="1:53" x14ac:dyDescent="0.25">
      <c r="A98" s="158" t="s">
        <v>181</v>
      </c>
      <c r="B98" s="182">
        <f>+MIN(D97:BA97)</f>
        <v>0</v>
      </c>
      <c r="C98" s="186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</row>
    <row r="99" spans="1:53" x14ac:dyDescent="0.25">
      <c r="A99" s="158" t="s">
        <v>182</v>
      </c>
      <c r="B99" s="182">
        <f>+MAX(D97:BA97)</f>
        <v>0</v>
      </c>
      <c r="C99" s="186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</row>
    <row r="100" spans="1:53" x14ac:dyDescent="0.25">
      <c r="A100" s="164" t="s">
        <v>183</v>
      </c>
      <c r="B100" s="128"/>
      <c r="C100" s="165"/>
      <c r="D100" s="166">
        <f>+IF(D8&lt;19,D109,IF(D8&lt;31,D110,IF(D8&lt;50,D111,D112)))</f>
        <v>20.768182649621036</v>
      </c>
      <c r="E100" s="166">
        <f t="shared" ref="E100:AG100" si="77">+IF(E8&lt;19,E109,IF(E8&lt;31,E110,IF(E8&lt;50,E111,E112)))</f>
        <v>20.285659817277477</v>
      </c>
      <c r="F100" s="166">
        <f t="shared" si="77"/>
        <v>20.768182649621036</v>
      </c>
      <c r="G100" s="166">
        <f t="shared" si="77"/>
        <v>20.768182649621036</v>
      </c>
      <c r="H100" s="166">
        <f t="shared" si="77"/>
        <v>20.285659817277477</v>
      </c>
      <c r="I100" s="166">
        <f t="shared" si="77"/>
        <v>20.285659817277477</v>
      </c>
      <c r="J100" s="166">
        <f t="shared" si="77"/>
        <v>20.768182649621036</v>
      </c>
      <c r="K100" s="166">
        <f t="shared" si="77"/>
        <v>20.768182649621036</v>
      </c>
      <c r="L100" s="166">
        <f t="shared" si="77"/>
        <v>20.285659817277477</v>
      </c>
      <c r="M100" s="166">
        <f t="shared" si="77"/>
        <v>20.768182649621036</v>
      </c>
      <c r="N100" s="166">
        <f t="shared" si="77"/>
        <v>20.768182649621036</v>
      </c>
      <c r="O100" s="166">
        <f t="shared" si="77"/>
        <v>20.768182649621036</v>
      </c>
      <c r="P100" s="166">
        <f t="shared" si="77"/>
        <v>20.768182649621036</v>
      </c>
      <c r="Q100" s="166">
        <f t="shared" si="77"/>
        <v>20.768182649621036</v>
      </c>
      <c r="R100" s="166">
        <f t="shared" si="77"/>
        <v>20.285659817277477</v>
      </c>
      <c r="S100" s="166">
        <f t="shared" si="77"/>
        <v>20.768182649621036</v>
      </c>
      <c r="T100" s="166">
        <f t="shared" si="77"/>
        <v>20.768182649621036</v>
      </c>
      <c r="U100" s="166">
        <f t="shared" si="77"/>
        <v>20.285659817277477</v>
      </c>
      <c r="V100" s="166">
        <f t="shared" si="77"/>
        <v>20.768182649621036</v>
      </c>
      <c r="W100" s="166">
        <f t="shared" si="77"/>
        <v>20.285659817277477</v>
      </c>
      <c r="X100" s="166">
        <f t="shared" si="77"/>
        <v>20.285659817277477</v>
      </c>
      <c r="Y100" s="166">
        <f t="shared" si="77"/>
        <v>21.392829526327542</v>
      </c>
      <c r="Z100" s="166">
        <f t="shared" si="77"/>
        <v>21.392829526327542</v>
      </c>
      <c r="AA100" s="166">
        <f t="shared" si="77"/>
        <v>21.392829526327542</v>
      </c>
      <c r="AB100" s="166">
        <f t="shared" si="77"/>
        <v>21.392829526327542</v>
      </c>
      <c r="AC100" s="166">
        <f t="shared" si="77"/>
        <v>21.392829526327542</v>
      </c>
      <c r="AD100" s="166">
        <f t="shared" si="77"/>
        <v>21.392829526327542</v>
      </c>
      <c r="AE100" s="166">
        <f t="shared" si="77"/>
        <v>21.392829526327542</v>
      </c>
      <c r="AF100" s="166">
        <f t="shared" si="77"/>
        <v>21.392829526327542</v>
      </c>
      <c r="AG100" s="166">
        <f t="shared" si="77"/>
        <v>21.392829526327542</v>
      </c>
      <c r="AH100" s="166">
        <f t="shared" ref="AH100:BA100" si="78">+IF(AH8&lt;19,AH109,IF(AH8&lt;31,AH110,IF(AH8&lt;50,AH111,AH112)))</f>
        <v>21.392829526327542</v>
      </c>
      <c r="AI100" s="166">
        <f t="shared" si="78"/>
        <v>21.392829526327542</v>
      </c>
      <c r="AJ100" s="166">
        <f t="shared" si="78"/>
        <v>21.392829526327542</v>
      </c>
      <c r="AK100" s="166">
        <f t="shared" si="78"/>
        <v>21.392829526327542</v>
      </c>
      <c r="AL100" s="166">
        <f t="shared" si="78"/>
        <v>21.392829526327542</v>
      </c>
      <c r="AM100" s="166">
        <f t="shared" si="78"/>
        <v>21.392829526327542</v>
      </c>
      <c r="AN100" s="166">
        <f t="shared" si="78"/>
        <v>21.392829526327542</v>
      </c>
      <c r="AO100" s="166">
        <f t="shared" si="78"/>
        <v>21.392829526327542</v>
      </c>
      <c r="AP100" s="166">
        <f t="shared" si="78"/>
        <v>21.392829526327542</v>
      </c>
      <c r="AQ100" s="166">
        <f t="shared" si="78"/>
        <v>21.392829526327542</v>
      </c>
      <c r="AR100" s="166">
        <f t="shared" si="78"/>
        <v>21.392829526327542</v>
      </c>
      <c r="AS100" s="166">
        <f t="shared" si="78"/>
        <v>21.392829526327542</v>
      </c>
      <c r="AT100" s="166">
        <f t="shared" si="78"/>
        <v>21.392829526327542</v>
      </c>
      <c r="AU100" s="166">
        <f t="shared" si="78"/>
        <v>21.392829526327542</v>
      </c>
      <c r="AV100" s="166">
        <f t="shared" si="78"/>
        <v>21.392829526327542</v>
      </c>
      <c r="AW100" s="166">
        <f t="shared" si="78"/>
        <v>21.392829526327542</v>
      </c>
      <c r="AX100" s="166">
        <f t="shared" si="78"/>
        <v>21.392829526327542</v>
      </c>
      <c r="AY100" s="166">
        <f t="shared" si="78"/>
        <v>21.392829526327542</v>
      </c>
      <c r="AZ100" s="166">
        <f t="shared" si="78"/>
        <v>21.392829526327542</v>
      </c>
      <c r="BA100" s="166">
        <f t="shared" si="78"/>
        <v>21.392829526327542</v>
      </c>
    </row>
    <row r="101" spans="1:53" x14ac:dyDescent="0.25">
      <c r="A101" s="164" t="s">
        <v>184</v>
      </c>
      <c r="B101" s="128"/>
      <c r="C101" s="165"/>
      <c r="D101" s="166">
        <f>+IF(D8&lt;19,D113,IF(D8&lt;31,D114,IF(D8&lt;50,D115,D116)))</f>
        <v>2.0123254143097324</v>
      </c>
      <c r="E101" s="166">
        <f t="shared" ref="E101:AG101" si="79">+IF(E8&lt;19,E113,IF(E8&lt;31,E114,IF(E8&lt;50,E115,E116)))</f>
        <v>1.8217342120865325</v>
      </c>
      <c r="F101" s="166">
        <f t="shared" si="79"/>
        <v>2.0123254143097324</v>
      </c>
      <c r="G101" s="166">
        <f t="shared" si="79"/>
        <v>2.0123254143097324</v>
      </c>
      <c r="H101" s="166">
        <f t="shared" si="79"/>
        <v>1.8217342120865325</v>
      </c>
      <c r="I101" s="166">
        <f t="shared" si="79"/>
        <v>1.8217342120865325</v>
      </c>
      <c r="J101" s="166">
        <f t="shared" si="79"/>
        <v>2.0123254143097324</v>
      </c>
      <c r="K101" s="166">
        <f t="shared" si="79"/>
        <v>2.0123254143097324</v>
      </c>
      <c r="L101" s="166">
        <f t="shared" si="79"/>
        <v>1.8217342120865325</v>
      </c>
      <c r="M101" s="166">
        <f t="shared" si="79"/>
        <v>2.0123254143097324</v>
      </c>
      <c r="N101" s="166">
        <f t="shared" si="79"/>
        <v>2.0123254143097324</v>
      </c>
      <c r="O101" s="166">
        <f t="shared" si="79"/>
        <v>2.0123254143097324</v>
      </c>
      <c r="P101" s="166">
        <f t="shared" si="79"/>
        <v>2.0123254143097324</v>
      </c>
      <c r="Q101" s="166">
        <f t="shared" si="79"/>
        <v>2.0123254143097324</v>
      </c>
      <c r="R101" s="166">
        <f t="shared" si="79"/>
        <v>1.8217342120865325</v>
      </c>
      <c r="S101" s="166">
        <f t="shared" si="79"/>
        <v>2.0123254143097324</v>
      </c>
      <c r="T101" s="166">
        <f t="shared" si="79"/>
        <v>2.0123254143097324</v>
      </c>
      <c r="U101" s="166">
        <f t="shared" si="79"/>
        <v>1.8217342120865325</v>
      </c>
      <c r="V101" s="166">
        <f t="shared" si="79"/>
        <v>2.0123254143097324</v>
      </c>
      <c r="W101" s="166">
        <f t="shared" si="79"/>
        <v>1.8217342120865325</v>
      </c>
      <c r="X101" s="166">
        <f t="shared" si="79"/>
        <v>1.8217342120865325</v>
      </c>
      <c r="Y101" s="166">
        <f t="shared" si="79"/>
        <v>2.483009264167233</v>
      </c>
      <c r="Z101" s="166">
        <f t="shared" si="79"/>
        <v>2.483009264167233</v>
      </c>
      <c r="AA101" s="166">
        <f t="shared" si="79"/>
        <v>2.483009264167233</v>
      </c>
      <c r="AB101" s="166">
        <f t="shared" si="79"/>
        <v>2.483009264167233</v>
      </c>
      <c r="AC101" s="166">
        <f t="shared" si="79"/>
        <v>2.483009264167233</v>
      </c>
      <c r="AD101" s="166">
        <f t="shared" si="79"/>
        <v>2.483009264167233</v>
      </c>
      <c r="AE101" s="166">
        <f t="shared" si="79"/>
        <v>2.483009264167233</v>
      </c>
      <c r="AF101" s="166">
        <f t="shared" si="79"/>
        <v>2.483009264167233</v>
      </c>
      <c r="AG101" s="166">
        <f t="shared" si="79"/>
        <v>2.483009264167233</v>
      </c>
      <c r="AH101" s="166">
        <f t="shared" ref="AH101:BA101" si="80">+IF(AH8&lt;19,AH113,IF(AH8&lt;31,AH114,IF(AH8&lt;50,AH115,AH116)))</f>
        <v>2.483009264167233</v>
      </c>
      <c r="AI101" s="166">
        <f t="shared" si="80"/>
        <v>2.483009264167233</v>
      </c>
      <c r="AJ101" s="166">
        <f t="shared" si="80"/>
        <v>2.483009264167233</v>
      </c>
      <c r="AK101" s="166">
        <f t="shared" si="80"/>
        <v>2.483009264167233</v>
      </c>
      <c r="AL101" s="166">
        <f t="shared" si="80"/>
        <v>2.483009264167233</v>
      </c>
      <c r="AM101" s="166">
        <f t="shared" si="80"/>
        <v>2.483009264167233</v>
      </c>
      <c r="AN101" s="166">
        <f t="shared" si="80"/>
        <v>2.483009264167233</v>
      </c>
      <c r="AO101" s="166">
        <f t="shared" si="80"/>
        <v>2.483009264167233</v>
      </c>
      <c r="AP101" s="166">
        <f t="shared" si="80"/>
        <v>2.483009264167233</v>
      </c>
      <c r="AQ101" s="166">
        <f t="shared" si="80"/>
        <v>2.483009264167233</v>
      </c>
      <c r="AR101" s="166">
        <f t="shared" si="80"/>
        <v>2.483009264167233</v>
      </c>
      <c r="AS101" s="166">
        <f t="shared" si="80"/>
        <v>2.483009264167233</v>
      </c>
      <c r="AT101" s="166">
        <f t="shared" si="80"/>
        <v>2.483009264167233</v>
      </c>
      <c r="AU101" s="166">
        <f t="shared" si="80"/>
        <v>2.483009264167233</v>
      </c>
      <c r="AV101" s="166">
        <f t="shared" si="80"/>
        <v>2.483009264167233</v>
      </c>
      <c r="AW101" s="166">
        <f t="shared" si="80"/>
        <v>2.483009264167233</v>
      </c>
      <c r="AX101" s="166">
        <f t="shared" si="80"/>
        <v>2.483009264167233</v>
      </c>
      <c r="AY101" s="166">
        <f t="shared" si="80"/>
        <v>2.483009264167233</v>
      </c>
      <c r="AZ101" s="166">
        <f t="shared" si="80"/>
        <v>2.483009264167233</v>
      </c>
      <c r="BA101" s="166">
        <f t="shared" si="80"/>
        <v>2.483009264167233</v>
      </c>
    </row>
    <row r="102" spans="1:53" ht="15.75" x14ac:dyDescent="0.25">
      <c r="A102" s="160" t="s">
        <v>185</v>
      </c>
      <c r="B102" s="128"/>
      <c r="C102" s="165"/>
      <c r="D102" s="166" t="str">
        <f>+IF(D97="","",(IF(D97&gt;D100+D101*1.5,"Excelente",IF(D97&gt;D100+D101/2,"Muy Buena",IF(D97&gt;=D100-D101/2,"Buena",IF(D97&gt;=D100+D101*1.5,"Regular","No Satisfactoria"))))))</f>
        <v/>
      </c>
      <c r="E102" s="166" t="str">
        <f t="shared" ref="E102:BA102" si="81">+IF(E97="","",(IF(E97&gt;E100+E101*1.5,"Excelente",IF(E97&gt;E100+E101/2,"Muy Buena",IF(E97&gt;=E100-E101/2,"Buena",IF(E97&gt;=E100+E101*1.5,"Regular","No Satisfactoria"))))))</f>
        <v/>
      </c>
      <c r="F102" s="166" t="str">
        <f t="shared" si="81"/>
        <v/>
      </c>
      <c r="G102" s="166" t="str">
        <f t="shared" si="81"/>
        <v/>
      </c>
      <c r="H102" s="166" t="str">
        <f t="shared" si="81"/>
        <v/>
      </c>
      <c r="I102" s="166" t="str">
        <f t="shared" si="81"/>
        <v/>
      </c>
      <c r="J102" s="166" t="str">
        <f t="shared" si="81"/>
        <v/>
      </c>
      <c r="K102" s="166" t="str">
        <f t="shared" si="81"/>
        <v/>
      </c>
      <c r="L102" s="166" t="str">
        <f t="shared" si="81"/>
        <v/>
      </c>
      <c r="M102" s="166" t="str">
        <f t="shared" si="81"/>
        <v/>
      </c>
      <c r="N102" s="166" t="str">
        <f t="shared" si="81"/>
        <v/>
      </c>
      <c r="O102" s="166" t="str">
        <f t="shared" si="81"/>
        <v/>
      </c>
      <c r="P102" s="166" t="str">
        <f t="shared" si="81"/>
        <v/>
      </c>
      <c r="Q102" s="166" t="str">
        <f t="shared" si="81"/>
        <v/>
      </c>
      <c r="R102" s="166" t="str">
        <f t="shared" si="81"/>
        <v/>
      </c>
      <c r="S102" s="166" t="str">
        <f t="shared" si="81"/>
        <v/>
      </c>
      <c r="T102" s="166" t="str">
        <f t="shared" si="81"/>
        <v/>
      </c>
      <c r="U102" s="166" t="str">
        <f t="shared" si="81"/>
        <v/>
      </c>
      <c r="V102" s="166" t="str">
        <f t="shared" si="81"/>
        <v/>
      </c>
      <c r="W102" s="166" t="str">
        <f t="shared" si="81"/>
        <v/>
      </c>
      <c r="X102" s="166" t="str">
        <f t="shared" si="81"/>
        <v/>
      </c>
      <c r="Y102" s="166" t="str">
        <f t="shared" si="81"/>
        <v/>
      </c>
      <c r="Z102" s="166" t="str">
        <f t="shared" si="81"/>
        <v/>
      </c>
      <c r="AA102" s="166" t="str">
        <f t="shared" si="81"/>
        <v/>
      </c>
      <c r="AB102" s="166" t="str">
        <f t="shared" si="81"/>
        <v/>
      </c>
      <c r="AC102" s="166" t="str">
        <f t="shared" si="81"/>
        <v/>
      </c>
      <c r="AD102" s="166" t="str">
        <f t="shared" si="81"/>
        <v/>
      </c>
      <c r="AE102" s="166" t="str">
        <f t="shared" si="81"/>
        <v/>
      </c>
      <c r="AF102" s="166" t="str">
        <f t="shared" si="81"/>
        <v/>
      </c>
      <c r="AG102" s="166" t="str">
        <f t="shared" si="81"/>
        <v/>
      </c>
      <c r="AH102" s="166" t="str">
        <f t="shared" si="81"/>
        <v/>
      </c>
      <c r="AI102" s="166" t="str">
        <f t="shared" si="81"/>
        <v/>
      </c>
      <c r="AJ102" s="166" t="str">
        <f t="shared" si="81"/>
        <v/>
      </c>
      <c r="AK102" s="166" t="str">
        <f t="shared" si="81"/>
        <v/>
      </c>
      <c r="AL102" s="166" t="str">
        <f t="shared" si="81"/>
        <v/>
      </c>
      <c r="AM102" s="166" t="str">
        <f t="shared" si="81"/>
        <v/>
      </c>
      <c r="AN102" s="166" t="str">
        <f t="shared" si="81"/>
        <v/>
      </c>
      <c r="AO102" s="166" t="str">
        <f t="shared" si="81"/>
        <v/>
      </c>
      <c r="AP102" s="166" t="str">
        <f t="shared" si="81"/>
        <v/>
      </c>
      <c r="AQ102" s="166" t="str">
        <f t="shared" si="81"/>
        <v/>
      </c>
      <c r="AR102" s="166" t="str">
        <f t="shared" si="81"/>
        <v/>
      </c>
      <c r="AS102" s="166" t="str">
        <f t="shared" si="81"/>
        <v/>
      </c>
      <c r="AT102" s="166" t="str">
        <f t="shared" si="81"/>
        <v/>
      </c>
      <c r="AU102" s="166" t="str">
        <f t="shared" si="81"/>
        <v/>
      </c>
      <c r="AV102" s="166" t="str">
        <f t="shared" si="81"/>
        <v/>
      </c>
      <c r="AW102" s="166" t="str">
        <f t="shared" si="81"/>
        <v/>
      </c>
      <c r="AX102" s="166" t="str">
        <f t="shared" si="81"/>
        <v/>
      </c>
      <c r="AY102" s="166" t="str">
        <f t="shared" si="81"/>
        <v/>
      </c>
      <c r="AZ102" s="166" t="str">
        <f t="shared" si="81"/>
        <v/>
      </c>
      <c r="BA102" s="166" t="str">
        <f t="shared" si="81"/>
        <v/>
      </c>
    </row>
    <row r="103" spans="1:53" ht="15.75" x14ac:dyDescent="0.25">
      <c r="A103" s="160" t="s">
        <v>142</v>
      </c>
      <c r="B103" s="228">
        <f>+SUM(D103:BA103)</f>
        <v>0</v>
      </c>
      <c r="C103" s="165"/>
      <c r="D103" s="166">
        <f>+IF(D102="Excelente",1,0)</f>
        <v>0</v>
      </c>
      <c r="E103" s="166">
        <f t="shared" ref="E103:AG103" si="82">+IF(E102="Excelente",1,0)</f>
        <v>0</v>
      </c>
      <c r="F103" s="166">
        <f t="shared" si="82"/>
        <v>0</v>
      </c>
      <c r="G103" s="166">
        <f t="shared" si="82"/>
        <v>0</v>
      </c>
      <c r="H103" s="166">
        <f t="shared" si="82"/>
        <v>0</v>
      </c>
      <c r="I103" s="166">
        <f t="shared" si="82"/>
        <v>0</v>
      </c>
      <c r="J103" s="166">
        <f t="shared" si="82"/>
        <v>0</v>
      </c>
      <c r="K103" s="166">
        <f t="shared" si="82"/>
        <v>0</v>
      </c>
      <c r="L103" s="166">
        <f t="shared" si="82"/>
        <v>0</v>
      </c>
      <c r="M103" s="166">
        <f t="shared" si="82"/>
        <v>0</v>
      </c>
      <c r="N103" s="166">
        <f t="shared" si="82"/>
        <v>0</v>
      </c>
      <c r="O103" s="166">
        <f t="shared" si="82"/>
        <v>0</v>
      </c>
      <c r="P103" s="166">
        <f t="shared" si="82"/>
        <v>0</v>
      </c>
      <c r="Q103" s="166">
        <f t="shared" si="82"/>
        <v>0</v>
      </c>
      <c r="R103" s="166">
        <f t="shared" si="82"/>
        <v>0</v>
      </c>
      <c r="S103" s="166">
        <f t="shared" si="82"/>
        <v>0</v>
      </c>
      <c r="T103" s="166">
        <f t="shared" si="82"/>
        <v>0</v>
      </c>
      <c r="U103" s="166">
        <f t="shared" si="82"/>
        <v>0</v>
      </c>
      <c r="V103" s="166">
        <f t="shared" si="82"/>
        <v>0</v>
      </c>
      <c r="W103" s="166">
        <f t="shared" si="82"/>
        <v>0</v>
      </c>
      <c r="X103" s="166">
        <f t="shared" si="82"/>
        <v>0</v>
      </c>
      <c r="Y103" s="166">
        <f t="shared" si="82"/>
        <v>0</v>
      </c>
      <c r="Z103" s="166">
        <f t="shared" si="82"/>
        <v>0</v>
      </c>
      <c r="AA103" s="166">
        <f t="shared" si="82"/>
        <v>0</v>
      </c>
      <c r="AB103" s="166">
        <f t="shared" si="82"/>
        <v>0</v>
      </c>
      <c r="AC103" s="166">
        <f t="shared" si="82"/>
        <v>0</v>
      </c>
      <c r="AD103" s="166">
        <f t="shared" si="82"/>
        <v>0</v>
      </c>
      <c r="AE103" s="166">
        <f t="shared" si="82"/>
        <v>0</v>
      </c>
      <c r="AF103" s="166">
        <f t="shared" si="82"/>
        <v>0</v>
      </c>
      <c r="AG103" s="166">
        <f t="shared" si="82"/>
        <v>0</v>
      </c>
      <c r="AH103" s="166">
        <f t="shared" ref="AH103:BA103" si="83">+IF(AH102="Excelente",1,0)</f>
        <v>0</v>
      </c>
      <c r="AI103" s="166">
        <f t="shared" si="83"/>
        <v>0</v>
      </c>
      <c r="AJ103" s="166">
        <f t="shared" si="83"/>
        <v>0</v>
      </c>
      <c r="AK103" s="166">
        <f t="shared" si="83"/>
        <v>0</v>
      </c>
      <c r="AL103" s="166">
        <f t="shared" si="83"/>
        <v>0</v>
      </c>
      <c r="AM103" s="166">
        <f t="shared" si="83"/>
        <v>0</v>
      </c>
      <c r="AN103" s="166">
        <f t="shared" si="83"/>
        <v>0</v>
      </c>
      <c r="AO103" s="166">
        <f t="shared" si="83"/>
        <v>0</v>
      </c>
      <c r="AP103" s="166">
        <f t="shared" si="83"/>
        <v>0</v>
      </c>
      <c r="AQ103" s="166">
        <f t="shared" si="83"/>
        <v>0</v>
      </c>
      <c r="AR103" s="166">
        <f t="shared" si="83"/>
        <v>0</v>
      </c>
      <c r="AS103" s="166">
        <f t="shared" si="83"/>
        <v>0</v>
      </c>
      <c r="AT103" s="166">
        <f t="shared" si="83"/>
        <v>0</v>
      </c>
      <c r="AU103" s="166">
        <f t="shared" si="83"/>
        <v>0</v>
      </c>
      <c r="AV103" s="166">
        <f t="shared" si="83"/>
        <v>0</v>
      </c>
      <c r="AW103" s="166">
        <f t="shared" si="83"/>
        <v>0</v>
      </c>
      <c r="AX103" s="166">
        <f t="shared" si="83"/>
        <v>0</v>
      </c>
      <c r="AY103" s="166">
        <f t="shared" si="83"/>
        <v>0</v>
      </c>
      <c r="AZ103" s="166">
        <f t="shared" si="83"/>
        <v>0</v>
      </c>
      <c r="BA103" s="166">
        <f t="shared" si="83"/>
        <v>0</v>
      </c>
    </row>
    <row r="104" spans="1:53" ht="15.75" x14ac:dyDescent="0.25">
      <c r="A104" s="160" t="s">
        <v>144</v>
      </c>
      <c r="B104" s="228">
        <f>+SUM(D104:BA104)</f>
        <v>0</v>
      </c>
      <c r="C104" s="165"/>
      <c r="D104" s="166">
        <f>+IF(D102="Muy Buena",1,0)</f>
        <v>0</v>
      </c>
      <c r="E104" s="166">
        <f t="shared" ref="E104:AG104" si="84">+IF(E102="Muy Buena",1,0)</f>
        <v>0</v>
      </c>
      <c r="F104" s="166">
        <f t="shared" si="84"/>
        <v>0</v>
      </c>
      <c r="G104" s="166">
        <f t="shared" si="84"/>
        <v>0</v>
      </c>
      <c r="H104" s="166">
        <f t="shared" si="84"/>
        <v>0</v>
      </c>
      <c r="I104" s="166">
        <f t="shared" si="84"/>
        <v>0</v>
      </c>
      <c r="J104" s="166">
        <f t="shared" si="84"/>
        <v>0</v>
      </c>
      <c r="K104" s="166">
        <f t="shared" si="84"/>
        <v>0</v>
      </c>
      <c r="L104" s="166">
        <f t="shared" si="84"/>
        <v>0</v>
      </c>
      <c r="M104" s="166">
        <f t="shared" si="84"/>
        <v>0</v>
      </c>
      <c r="N104" s="166">
        <f t="shared" si="84"/>
        <v>0</v>
      </c>
      <c r="O104" s="166">
        <f t="shared" si="84"/>
        <v>0</v>
      </c>
      <c r="P104" s="166">
        <f t="shared" si="84"/>
        <v>0</v>
      </c>
      <c r="Q104" s="166">
        <f t="shared" si="84"/>
        <v>0</v>
      </c>
      <c r="R104" s="166">
        <f t="shared" si="84"/>
        <v>0</v>
      </c>
      <c r="S104" s="166">
        <f t="shared" si="84"/>
        <v>0</v>
      </c>
      <c r="T104" s="166">
        <f t="shared" si="84"/>
        <v>0</v>
      </c>
      <c r="U104" s="166">
        <f t="shared" si="84"/>
        <v>0</v>
      </c>
      <c r="V104" s="166">
        <f t="shared" si="84"/>
        <v>0</v>
      </c>
      <c r="W104" s="166">
        <f t="shared" si="84"/>
        <v>0</v>
      </c>
      <c r="X104" s="166">
        <f t="shared" si="84"/>
        <v>0</v>
      </c>
      <c r="Y104" s="166">
        <f t="shared" si="84"/>
        <v>0</v>
      </c>
      <c r="Z104" s="166">
        <f t="shared" si="84"/>
        <v>0</v>
      </c>
      <c r="AA104" s="166">
        <f t="shared" si="84"/>
        <v>0</v>
      </c>
      <c r="AB104" s="166">
        <f t="shared" si="84"/>
        <v>0</v>
      </c>
      <c r="AC104" s="166">
        <f t="shared" si="84"/>
        <v>0</v>
      </c>
      <c r="AD104" s="166">
        <f t="shared" si="84"/>
        <v>0</v>
      </c>
      <c r="AE104" s="166">
        <f t="shared" si="84"/>
        <v>0</v>
      </c>
      <c r="AF104" s="166">
        <f t="shared" si="84"/>
        <v>0</v>
      </c>
      <c r="AG104" s="166">
        <f t="shared" si="84"/>
        <v>0</v>
      </c>
      <c r="AH104" s="166">
        <f t="shared" ref="AH104:BA104" si="85">+IF(AH102="Muy Buena",1,0)</f>
        <v>0</v>
      </c>
      <c r="AI104" s="166">
        <f t="shared" si="85"/>
        <v>0</v>
      </c>
      <c r="AJ104" s="166">
        <f t="shared" si="85"/>
        <v>0</v>
      </c>
      <c r="AK104" s="166">
        <f t="shared" si="85"/>
        <v>0</v>
      </c>
      <c r="AL104" s="166">
        <f t="shared" si="85"/>
        <v>0</v>
      </c>
      <c r="AM104" s="166">
        <f t="shared" si="85"/>
        <v>0</v>
      </c>
      <c r="AN104" s="166">
        <f t="shared" si="85"/>
        <v>0</v>
      </c>
      <c r="AO104" s="166">
        <f t="shared" si="85"/>
        <v>0</v>
      </c>
      <c r="AP104" s="166">
        <f t="shared" si="85"/>
        <v>0</v>
      </c>
      <c r="AQ104" s="166">
        <f t="shared" si="85"/>
        <v>0</v>
      </c>
      <c r="AR104" s="166">
        <f t="shared" si="85"/>
        <v>0</v>
      </c>
      <c r="AS104" s="166">
        <f t="shared" si="85"/>
        <v>0</v>
      </c>
      <c r="AT104" s="166">
        <f t="shared" si="85"/>
        <v>0</v>
      </c>
      <c r="AU104" s="166">
        <f t="shared" si="85"/>
        <v>0</v>
      </c>
      <c r="AV104" s="166">
        <f t="shared" si="85"/>
        <v>0</v>
      </c>
      <c r="AW104" s="166">
        <f t="shared" si="85"/>
        <v>0</v>
      </c>
      <c r="AX104" s="166">
        <f t="shared" si="85"/>
        <v>0</v>
      </c>
      <c r="AY104" s="166">
        <f t="shared" si="85"/>
        <v>0</v>
      </c>
      <c r="AZ104" s="166">
        <f t="shared" si="85"/>
        <v>0</v>
      </c>
      <c r="BA104" s="166">
        <f t="shared" si="85"/>
        <v>0</v>
      </c>
    </row>
    <row r="105" spans="1:53" ht="15.75" x14ac:dyDescent="0.25">
      <c r="A105" s="160" t="s">
        <v>145</v>
      </c>
      <c r="B105" s="228">
        <f>+SUM(D105:BA105)</f>
        <v>0</v>
      </c>
      <c r="C105" s="165"/>
      <c r="D105" s="166">
        <f>+IF(D102="Buena",1,0)</f>
        <v>0</v>
      </c>
      <c r="E105" s="166">
        <f t="shared" ref="E105:AG105" si="86">+IF(E102="Buena",1,0)</f>
        <v>0</v>
      </c>
      <c r="F105" s="166">
        <f t="shared" si="86"/>
        <v>0</v>
      </c>
      <c r="G105" s="166">
        <f t="shared" si="86"/>
        <v>0</v>
      </c>
      <c r="H105" s="166">
        <f t="shared" si="86"/>
        <v>0</v>
      </c>
      <c r="I105" s="166">
        <f t="shared" si="86"/>
        <v>0</v>
      </c>
      <c r="J105" s="166">
        <f t="shared" si="86"/>
        <v>0</v>
      </c>
      <c r="K105" s="166">
        <f t="shared" si="86"/>
        <v>0</v>
      </c>
      <c r="L105" s="166">
        <f t="shared" si="86"/>
        <v>0</v>
      </c>
      <c r="M105" s="166">
        <f t="shared" si="86"/>
        <v>0</v>
      </c>
      <c r="N105" s="166">
        <f t="shared" si="86"/>
        <v>0</v>
      </c>
      <c r="O105" s="166">
        <f t="shared" si="86"/>
        <v>0</v>
      </c>
      <c r="P105" s="166">
        <f t="shared" si="86"/>
        <v>0</v>
      </c>
      <c r="Q105" s="166">
        <f t="shared" si="86"/>
        <v>0</v>
      </c>
      <c r="R105" s="166">
        <f t="shared" si="86"/>
        <v>0</v>
      </c>
      <c r="S105" s="166">
        <f t="shared" si="86"/>
        <v>0</v>
      </c>
      <c r="T105" s="166">
        <f t="shared" si="86"/>
        <v>0</v>
      </c>
      <c r="U105" s="166">
        <f t="shared" si="86"/>
        <v>0</v>
      </c>
      <c r="V105" s="166">
        <f t="shared" si="86"/>
        <v>0</v>
      </c>
      <c r="W105" s="166">
        <f t="shared" si="86"/>
        <v>0</v>
      </c>
      <c r="X105" s="166">
        <f t="shared" si="86"/>
        <v>0</v>
      </c>
      <c r="Y105" s="166">
        <f t="shared" si="86"/>
        <v>0</v>
      </c>
      <c r="Z105" s="166">
        <f t="shared" si="86"/>
        <v>0</v>
      </c>
      <c r="AA105" s="166">
        <f t="shared" si="86"/>
        <v>0</v>
      </c>
      <c r="AB105" s="166">
        <f t="shared" si="86"/>
        <v>0</v>
      </c>
      <c r="AC105" s="166">
        <f t="shared" si="86"/>
        <v>0</v>
      </c>
      <c r="AD105" s="166">
        <f t="shared" si="86"/>
        <v>0</v>
      </c>
      <c r="AE105" s="166">
        <f t="shared" si="86"/>
        <v>0</v>
      </c>
      <c r="AF105" s="166">
        <f t="shared" si="86"/>
        <v>0</v>
      </c>
      <c r="AG105" s="166">
        <f t="shared" si="86"/>
        <v>0</v>
      </c>
      <c r="AH105" s="166">
        <f t="shared" ref="AH105:BA105" si="87">+IF(AH102="Buena",1,0)</f>
        <v>0</v>
      </c>
      <c r="AI105" s="166">
        <f t="shared" si="87"/>
        <v>0</v>
      </c>
      <c r="AJ105" s="166">
        <f t="shared" si="87"/>
        <v>0</v>
      </c>
      <c r="AK105" s="166">
        <f t="shared" si="87"/>
        <v>0</v>
      </c>
      <c r="AL105" s="166">
        <f t="shared" si="87"/>
        <v>0</v>
      </c>
      <c r="AM105" s="166">
        <f t="shared" si="87"/>
        <v>0</v>
      </c>
      <c r="AN105" s="166">
        <f t="shared" si="87"/>
        <v>0</v>
      </c>
      <c r="AO105" s="166">
        <f t="shared" si="87"/>
        <v>0</v>
      </c>
      <c r="AP105" s="166">
        <f t="shared" si="87"/>
        <v>0</v>
      </c>
      <c r="AQ105" s="166">
        <f t="shared" si="87"/>
        <v>0</v>
      </c>
      <c r="AR105" s="166">
        <f t="shared" si="87"/>
        <v>0</v>
      </c>
      <c r="AS105" s="166">
        <f t="shared" si="87"/>
        <v>0</v>
      </c>
      <c r="AT105" s="166">
        <f t="shared" si="87"/>
        <v>0</v>
      </c>
      <c r="AU105" s="166">
        <f t="shared" si="87"/>
        <v>0</v>
      </c>
      <c r="AV105" s="166">
        <f t="shared" si="87"/>
        <v>0</v>
      </c>
      <c r="AW105" s="166">
        <f t="shared" si="87"/>
        <v>0</v>
      </c>
      <c r="AX105" s="166">
        <f t="shared" si="87"/>
        <v>0</v>
      </c>
      <c r="AY105" s="166">
        <f t="shared" si="87"/>
        <v>0</v>
      </c>
      <c r="AZ105" s="166">
        <f t="shared" si="87"/>
        <v>0</v>
      </c>
      <c r="BA105" s="166">
        <f t="shared" si="87"/>
        <v>0</v>
      </c>
    </row>
    <row r="106" spans="1:53" ht="15.75" x14ac:dyDescent="0.25">
      <c r="A106" s="160" t="s">
        <v>143</v>
      </c>
      <c r="B106" s="228">
        <f>+SUM(D106:BA106)</f>
        <v>0</v>
      </c>
      <c r="C106" s="165"/>
      <c r="D106" s="166">
        <f>+IF(D102="Regular",1,0)</f>
        <v>0</v>
      </c>
      <c r="E106" s="166">
        <f t="shared" ref="E106:AG106" si="88">+IF(E102="Regular",1,0)</f>
        <v>0</v>
      </c>
      <c r="F106" s="166">
        <f t="shared" si="88"/>
        <v>0</v>
      </c>
      <c r="G106" s="166">
        <f t="shared" si="88"/>
        <v>0</v>
      </c>
      <c r="H106" s="166">
        <f t="shared" si="88"/>
        <v>0</v>
      </c>
      <c r="I106" s="166">
        <f t="shared" si="88"/>
        <v>0</v>
      </c>
      <c r="J106" s="166">
        <f t="shared" si="88"/>
        <v>0</v>
      </c>
      <c r="K106" s="166">
        <f t="shared" si="88"/>
        <v>0</v>
      </c>
      <c r="L106" s="166">
        <f t="shared" si="88"/>
        <v>0</v>
      </c>
      <c r="M106" s="166">
        <f t="shared" si="88"/>
        <v>0</v>
      </c>
      <c r="N106" s="166">
        <f t="shared" si="88"/>
        <v>0</v>
      </c>
      <c r="O106" s="166">
        <f t="shared" si="88"/>
        <v>0</v>
      </c>
      <c r="P106" s="166">
        <f t="shared" si="88"/>
        <v>0</v>
      </c>
      <c r="Q106" s="166">
        <f t="shared" si="88"/>
        <v>0</v>
      </c>
      <c r="R106" s="166">
        <f t="shared" si="88"/>
        <v>0</v>
      </c>
      <c r="S106" s="166">
        <f t="shared" si="88"/>
        <v>0</v>
      </c>
      <c r="T106" s="166">
        <f t="shared" si="88"/>
        <v>0</v>
      </c>
      <c r="U106" s="166">
        <f t="shared" si="88"/>
        <v>0</v>
      </c>
      <c r="V106" s="166">
        <f t="shared" si="88"/>
        <v>0</v>
      </c>
      <c r="W106" s="166">
        <f t="shared" si="88"/>
        <v>0</v>
      </c>
      <c r="X106" s="166">
        <f t="shared" si="88"/>
        <v>0</v>
      </c>
      <c r="Y106" s="166">
        <f t="shared" si="88"/>
        <v>0</v>
      </c>
      <c r="Z106" s="166">
        <f t="shared" si="88"/>
        <v>0</v>
      </c>
      <c r="AA106" s="166">
        <f t="shared" si="88"/>
        <v>0</v>
      </c>
      <c r="AB106" s="166">
        <f t="shared" si="88"/>
        <v>0</v>
      </c>
      <c r="AC106" s="166">
        <f t="shared" si="88"/>
        <v>0</v>
      </c>
      <c r="AD106" s="166">
        <f t="shared" si="88"/>
        <v>0</v>
      </c>
      <c r="AE106" s="166">
        <f t="shared" si="88"/>
        <v>0</v>
      </c>
      <c r="AF106" s="166">
        <f t="shared" si="88"/>
        <v>0</v>
      </c>
      <c r="AG106" s="166">
        <f t="shared" si="88"/>
        <v>0</v>
      </c>
      <c r="AH106" s="166">
        <f t="shared" ref="AH106:BA106" si="89">+IF(AH102="Regular",1,0)</f>
        <v>0</v>
      </c>
      <c r="AI106" s="166">
        <f t="shared" si="89"/>
        <v>0</v>
      </c>
      <c r="AJ106" s="166">
        <f t="shared" si="89"/>
        <v>0</v>
      </c>
      <c r="AK106" s="166">
        <f t="shared" si="89"/>
        <v>0</v>
      </c>
      <c r="AL106" s="166">
        <f t="shared" si="89"/>
        <v>0</v>
      </c>
      <c r="AM106" s="166">
        <f t="shared" si="89"/>
        <v>0</v>
      </c>
      <c r="AN106" s="166">
        <f t="shared" si="89"/>
        <v>0</v>
      </c>
      <c r="AO106" s="166">
        <f t="shared" si="89"/>
        <v>0</v>
      </c>
      <c r="AP106" s="166">
        <f t="shared" si="89"/>
        <v>0</v>
      </c>
      <c r="AQ106" s="166">
        <f t="shared" si="89"/>
        <v>0</v>
      </c>
      <c r="AR106" s="166">
        <f t="shared" si="89"/>
        <v>0</v>
      </c>
      <c r="AS106" s="166">
        <f t="shared" si="89"/>
        <v>0</v>
      </c>
      <c r="AT106" s="166">
        <f t="shared" si="89"/>
        <v>0</v>
      </c>
      <c r="AU106" s="166">
        <f t="shared" si="89"/>
        <v>0</v>
      </c>
      <c r="AV106" s="166">
        <f t="shared" si="89"/>
        <v>0</v>
      </c>
      <c r="AW106" s="166">
        <f t="shared" si="89"/>
        <v>0</v>
      </c>
      <c r="AX106" s="166">
        <f t="shared" si="89"/>
        <v>0</v>
      </c>
      <c r="AY106" s="166">
        <f t="shared" si="89"/>
        <v>0</v>
      </c>
      <c r="AZ106" s="166">
        <f t="shared" si="89"/>
        <v>0</v>
      </c>
      <c r="BA106" s="166">
        <f t="shared" si="89"/>
        <v>0</v>
      </c>
    </row>
    <row r="107" spans="1:53" ht="15.75" x14ac:dyDescent="0.25">
      <c r="A107" s="160" t="s">
        <v>146</v>
      </c>
      <c r="B107" s="228">
        <f>+SUM(D107:BA107)</f>
        <v>0</v>
      </c>
      <c r="C107" s="165"/>
      <c r="D107" s="166">
        <f>+IF(D102="No Satisfactoria",1,0)</f>
        <v>0</v>
      </c>
      <c r="E107" s="166">
        <f t="shared" ref="E107:AG107" si="90">+IF(E102="No Satisfactoria",1,0)</f>
        <v>0</v>
      </c>
      <c r="F107" s="166">
        <f t="shared" si="90"/>
        <v>0</v>
      </c>
      <c r="G107" s="166">
        <f t="shared" si="90"/>
        <v>0</v>
      </c>
      <c r="H107" s="166">
        <f t="shared" si="90"/>
        <v>0</v>
      </c>
      <c r="I107" s="166">
        <f t="shared" si="90"/>
        <v>0</v>
      </c>
      <c r="J107" s="166">
        <f t="shared" si="90"/>
        <v>0</v>
      </c>
      <c r="K107" s="166">
        <f t="shared" si="90"/>
        <v>0</v>
      </c>
      <c r="L107" s="166">
        <f t="shared" si="90"/>
        <v>0</v>
      </c>
      <c r="M107" s="166">
        <f t="shared" si="90"/>
        <v>0</v>
      </c>
      <c r="N107" s="166">
        <f t="shared" si="90"/>
        <v>0</v>
      </c>
      <c r="O107" s="166">
        <f t="shared" si="90"/>
        <v>0</v>
      </c>
      <c r="P107" s="166">
        <f t="shared" si="90"/>
        <v>0</v>
      </c>
      <c r="Q107" s="166">
        <f t="shared" si="90"/>
        <v>0</v>
      </c>
      <c r="R107" s="166">
        <f t="shared" si="90"/>
        <v>0</v>
      </c>
      <c r="S107" s="166">
        <f t="shared" si="90"/>
        <v>0</v>
      </c>
      <c r="T107" s="166">
        <f t="shared" si="90"/>
        <v>0</v>
      </c>
      <c r="U107" s="166">
        <f t="shared" si="90"/>
        <v>0</v>
      </c>
      <c r="V107" s="166">
        <f t="shared" si="90"/>
        <v>0</v>
      </c>
      <c r="W107" s="166">
        <f t="shared" si="90"/>
        <v>0</v>
      </c>
      <c r="X107" s="166">
        <f t="shared" si="90"/>
        <v>0</v>
      </c>
      <c r="Y107" s="166">
        <f t="shared" si="90"/>
        <v>0</v>
      </c>
      <c r="Z107" s="166">
        <f t="shared" si="90"/>
        <v>0</v>
      </c>
      <c r="AA107" s="166">
        <f t="shared" si="90"/>
        <v>0</v>
      </c>
      <c r="AB107" s="166">
        <f t="shared" si="90"/>
        <v>0</v>
      </c>
      <c r="AC107" s="166">
        <f t="shared" si="90"/>
        <v>0</v>
      </c>
      <c r="AD107" s="166">
        <f t="shared" si="90"/>
        <v>0</v>
      </c>
      <c r="AE107" s="166">
        <f t="shared" si="90"/>
        <v>0</v>
      </c>
      <c r="AF107" s="166">
        <f t="shared" si="90"/>
        <v>0</v>
      </c>
      <c r="AG107" s="166">
        <f t="shared" si="90"/>
        <v>0</v>
      </c>
      <c r="AH107" s="166">
        <f t="shared" ref="AH107:BA107" si="91">+IF(AH102="No Satisfactoria",1,0)</f>
        <v>0</v>
      </c>
      <c r="AI107" s="166">
        <f t="shared" si="91"/>
        <v>0</v>
      </c>
      <c r="AJ107" s="166">
        <f t="shared" si="91"/>
        <v>0</v>
      </c>
      <c r="AK107" s="166">
        <f t="shared" si="91"/>
        <v>0</v>
      </c>
      <c r="AL107" s="166">
        <f t="shared" si="91"/>
        <v>0</v>
      </c>
      <c r="AM107" s="166">
        <f t="shared" si="91"/>
        <v>0</v>
      </c>
      <c r="AN107" s="166">
        <f t="shared" si="91"/>
        <v>0</v>
      </c>
      <c r="AO107" s="166">
        <f t="shared" si="91"/>
        <v>0</v>
      </c>
      <c r="AP107" s="166">
        <f t="shared" si="91"/>
        <v>0</v>
      </c>
      <c r="AQ107" s="166">
        <f t="shared" si="91"/>
        <v>0</v>
      </c>
      <c r="AR107" s="166">
        <f t="shared" si="91"/>
        <v>0</v>
      </c>
      <c r="AS107" s="166">
        <f t="shared" si="91"/>
        <v>0</v>
      </c>
      <c r="AT107" s="166">
        <f t="shared" si="91"/>
        <v>0</v>
      </c>
      <c r="AU107" s="166">
        <f t="shared" si="91"/>
        <v>0</v>
      </c>
      <c r="AV107" s="166">
        <f t="shared" si="91"/>
        <v>0</v>
      </c>
      <c r="AW107" s="166">
        <f t="shared" si="91"/>
        <v>0</v>
      </c>
      <c r="AX107" s="166">
        <f t="shared" si="91"/>
        <v>0</v>
      </c>
      <c r="AY107" s="166">
        <f t="shared" si="91"/>
        <v>0</v>
      </c>
      <c r="AZ107" s="166">
        <f t="shared" si="91"/>
        <v>0</v>
      </c>
      <c r="BA107" s="166">
        <f t="shared" si="91"/>
        <v>0</v>
      </c>
    </row>
    <row r="108" spans="1:53" ht="15.75" x14ac:dyDescent="0.25">
      <c r="A108" s="168" t="s">
        <v>152</v>
      </c>
      <c r="B108" s="183"/>
      <c r="C108" s="169"/>
      <c r="D108" s="177" t="e">
        <f>+(((D14/100)*(0.00744*(D28-3.1416*(D16/10))^2+0.00088*(D26-3.1416*(D20/10))^2+0.00441*(D27-3.1416*(D21/10))^2)+(2.4*(IF(D10="Masculino",1,0)))-(0.048*D8)+D12+7.8)*100/D15)*D15/100</f>
        <v>#DIV/0!</v>
      </c>
      <c r="E108" s="177" t="e">
        <f t="shared" ref="E108:AG108" si="92">+(((E14/100)*(0.00744*(E28-3.1416*(E16/10))^2+0.00088*(E26-3.1416*(E20/10))^2+0.00441*(E27-3.1416*(E21/10))^2)+(2.4*(IF(E10="Masculino",1,0)))-(0.048*E8)+E12+7.8)*100/E15)*E15/100</f>
        <v>#DIV/0!</v>
      </c>
      <c r="F108" s="177" t="e">
        <f t="shared" si="92"/>
        <v>#DIV/0!</v>
      </c>
      <c r="G108" s="177" t="e">
        <f t="shared" si="92"/>
        <v>#DIV/0!</v>
      </c>
      <c r="H108" s="177" t="e">
        <f t="shared" si="92"/>
        <v>#DIV/0!</v>
      </c>
      <c r="I108" s="177" t="e">
        <f t="shared" si="92"/>
        <v>#DIV/0!</v>
      </c>
      <c r="J108" s="177" t="e">
        <f t="shared" si="92"/>
        <v>#DIV/0!</v>
      </c>
      <c r="K108" s="177" t="e">
        <f t="shared" si="92"/>
        <v>#DIV/0!</v>
      </c>
      <c r="L108" s="177" t="e">
        <f t="shared" si="92"/>
        <v>#DIV/0!</v>
      </c>
      <c r="M108" s="177" t="e">
        <f t="shared" si="92"/>
        <v>#DIV/0!</v>
      </c>
      <c r="N108" s="177" t="e">
        <f t="shared" si="92"/>
        <v>#DIV/0!</v>
      </c>
      <c r="O108" s="177" t="e">
        <f t="shared" si="92"/>
        <v>#DIV/0!</v>
      </c>
      <c r="P108" s="177" t="e">
        <f t="shared" si="92"/>
        <v>#DIV/0!</v>
      </c>
      <c r="Q108" s="177" t="e">
        <f t="shared" si="92"/>
        <v>#DIV/0!</v>
      </c>
      <c r="R108" s="177" t="e">
        <f t="shared" si="92"/>
        <v>#DIV/0!</v>
      </c>
      <c r="S108" s="177" t="e">
        <f t="shared" si="92"/>
        <v>#DIV/0!</v>
      </c>
      <c r="T108" s="177" t="e">
        <f t="shared" si="92"/>
        <v>#DIV/0!</v>
      </c>
      <c r="U108" s="177" t="e">
        <f t="shared" si="92"/>
        <v>#DIV/0!</v>
      </c>
      <c r="V108" s="177" t="e">
        <f t="shared" si="92"/>
        <v>#DIV/0!</v>
      </c>
      <c r="W108" s="177" t="e">
        <f t="shared" si="92"/>
        <v>#DIV/0!</v>
      </c>
      <c r="X108" s="177" t="e">
        <f t="shared" si="92"/>
        <v>#DIV/0!</v>
      </c>
      <c r="Y108" s="177" t="e">
        <f t="shared" si="92"/>
        <v>#DIV/0!</v>
      </c>
      <c r="Z108" s="177" t="e">
        <f t="shared" si="92"/>
        <v>#DIV/0!</v>
      </c>
      <c r="AA108" s="177" t="e">
        <f t="shared" si="92"/>
        <v>#DIV/0!</v>
      </c>
      <c r="AB108" s="177" t="e">
        <f t="shared" si="92"/>
        <v>#DIV/0!</v>
      </c>
      <c r="AC108" s="177" t="e">
        <f t="shared" si="92"/>
        <v>#DIV/0!</v>
      </c>
      <c r="AD108" s="177" t="e">
        <f t="shared" si="92"/>
        <v>#DIV/0!</v>
      </c>
      <c r="AE108" s="177" t="e">
        <f t="shared" si="92"/>
        <v>#DIV/0!</v>
      </c>
      <c r="AF108" s="177" t="e">
        <f t="shared" si="92"/>
        <v>#DIV/0!</v>
      </c>
      <c r="AG108" s="177" t="e">
        <f t="shared" si="92"/>
        <v>#DIV/0!</v>
      </c>
      <c r="AH108" s="177" t="e">
        <f t="shared" ref="AH108:BA108" si="93">+(((AH14/100)*(0.00744*(AH28-3.1416*(AH16/10))^2+0.00088*(AH26-3.1416*(AH20/10))^2+0.00441*(AH27-3.1416*(AH21/10))^2)+(2.4*(IF(AH10="Masculino",1,0)))-(0.048*AH8)+AH12+7.8)*100/AH15)*AH15/100</f>
        <v>#DIV/0!</v>
      </c>
      <c r="AI108" s="177" t="e">
        <f t="shared" si="93"/>
        <v>#DIV/0!</v>
      </c>
      <c r="AJ108" s="177" t="e">
        <f t="shared" si="93"/>
        <v>#DIV/0!</v>
      </c>
      <c r="AK108" s="177" t="e">
        <f t="shared" si="93"/>
        <v>#DIV/0!</v>
      </c>
      <c r="AL108" s="177" t="e">
        <f t="shared" si="93"/>
        <v>#DIV/0!</v>
      </c>
      <c r="AM108" s="177" t="e">
        <f t="shared" si="93"/>
        <v>#DIV/0!</v>
      </c>
      <c r="AN108" s="177" t="e">
        <f t="shared" si="93"/>
        <v>#DIV/0!</v>
      </c>
      <c r="AO108" s="177" t="e">
        <f t="shared" si="93"/>
        <v>#DIV/0!</v>
      </c>
      <c r="AP108" s="177" t="e">
        <f t="shared" si="93"/>
        <v>#DIV/0!</v>
      </c>
      <c r="AQ108" s="177" t="e">
        <f t="shared" si="93"/>
        <v>#DIV/0!</v>
      </c>
      <c r="AR108" s="177" t="e">
        <f t="shared" si="93"/>
        <v>#DIV/0!</v>
      </c>
      <c r="AS108" s="177" t="e">
        <f t="shared" si="93"/>
        <v>#DIV/0!</v>
      </c>
      <c r="AT108" s="177" t="e">
        <f t="shared" si="93"/>
        <v>#DIV/0!</v>
      </c>
      <c r="AU108" s="177" t="e">
        <f t="shared" si="93"/>
        <v>#DIV/0!</v>
      </c>
      <c r="AV108" s="177" t="e">
        <f t="shared" si="93"/>
        <v>#DIV/0!</v>
      </c>
      <c r="AW108" s="177" t="e">
        <f t="shared" si="93"/>
        <v>#DIV/0!</v>
      </c>
      <c r="AX108" s="177" t="e">
        <f t="shared" si="93"/>
        <v>#DIV/0!</v>
      </c>
      <c r="AY108" s="177" t="e">
        <f t="shared" si="93"/>
        <v>#DIV/0!</v>
      </c>
      <c r="AZ108" s="177" t="e">
        <f t="shared" si="93"/>
        <v>#DIV/0!</v>
      </c>
      <c r="BA108" s="177" t="e">
        <f t="shared" si="93"/>
        <v>#DIV/0!</v>
      </c>
    </row>
    <row r="109" spans="1:53" ht="15.75" x14ac:dyDescent="0.25">
      <c r="A109" s="160" t="s">
        <v>154</v>
      </c>
      <c r="B109" s="123"/>
      <c r="C109" s="161"/>
      <c r="D109" s="179">
        <v>21.392829526327542</v>
      </c>
      <c r="E109" s="179">
        <v>21.392829526327542</v>
      </c>
      <c r="F109" s="179">
        <v>21.392829526327542</v>
      </c>
      <c r="G109" s="179">
        <v>21.392829526327542</v>
      </c>
      <c r="H109" s="179">
        <v>21.392829526327542</v>
      </c>
      <c r="I109" s="179">
        <v>21.392829526327542</v>
      </c>
      <c r="J109" s="179">
        <v>21.392829526327542</v>
      </c>
      <c r="K109" s="179">
        <v>21.392829526327542</v>
      </c>
      <c r="L109" s="179">
        <v>21.392829526327542</v>
      </c>
      <c r="M109" s="179">
        <v>21.392829526327542</v>
      </c>
      <c r="N109" s="179">
        <v>21.392829526327542</v>
      </c>
      <c r="O109" s="179">
        <v>21.392829526327542</v>
      </c>
      <c r="P109" s="179">
        <v>21.392829526327542</v>
      </c>
      <c r="Q109" s="179">
        <v>21.392829526327542</v>
      </c>
      <c r="R109" s="179">
        <v>21.392829526327542</v>
      </c>
      <c r="S109" s="179">
        <v>21.392829526327542</v>
      </c>
      <c r="T109" s="179">
        <v>21.392829526327542</v>
      </c>
      <c r="U109" s="179">
        <v>21.392829526327542</v>
      </c>
      <c r="V109" s="179">
        <v>21.392829526327542</v>
      </c>
      <c r="W109" s="179">
        <v>21.392829526327542</v>
      </c>
      <c r="X109" s="179">
        <v>21.392829526327542</v>
      </c>
      <c r="Y109" s="179">
        <v>21.392829526327542</v>
      </c>
      <c r="Z109" s="179">
        <v>21.392829526327542</v>
      </c>
      <c r="AA109" s="179">
        <v>21.392829526327542</v>
      </c>
      <c r="AB109" s="179">
        <v>21.392829526327542</v>
      </c>
      <c r="AC109" s="179">
        <v>21.392829526327542</v>
      </c>
      <c r="AD109" s="179">
        <v>21.392829526327542</v>
      </c>
      <c r="AE109" s="179">
        <v>21.392829526327542</v>
      </c>
      <c r="AF109" s="179">
        <v>21.392829526327542</v>
      </c>
      <c r="AG109" s="179">
        <v>21.392829526327542</v>
      </c>
      <c r="AH109" s="179">
        <v>21.392829526327542</v>
      </c>
      <c r="AI109" s="179">
        <v>21.392829526327542</v>
      </c>
      <c r="AJ109" s="179">
        <v>21.392829526327542</v>
      </c>
      <c r="AK109" s="179">
        <v>21.392829526327542</v>
      </c>
      <c r="AL109" s="179">
        <v>21.392829526327542</v>
      </c>
      <c r="AM109" s="179">
        <v>21.392829526327542</v>
      </c>
      <c r="AN109" s="179">
        <v>21.392829526327542</v>
      </c>
      <c r="AO109" s="179">
        <v>21.392829526327542</v>
      </c>
      <c r="AP109" s="179">
        <v>21.392829526327542</v>
      </c>
      <c r="AQ109" s="179">
        <v>21.392829526327542</v>
      </c>
      <c r="AR109" s="179">
        <v>21.392829526327542</v>
      </c>
      <c r="AS109" s="179">
        <v>21.392829526327542</v>
      </c>
      <c r="AT109" s="179">
        <v>21.392829526327542</v>
      </c>
      <c r="AU109" s="179">
        <v>21.392829526327542</v>
      </c>
      <c r="AV109" s="179">
        <v>21.392829526327542</v>
      </c>
      <c r="AW109" s="179">
        <v>21.392829526327542</v>
      </c>
      <c r="AX109" s="179">
        <v>21.392829526327542</v>
      </c>
      <c r="AY109" s="179">
        <v>21.392829526327542</v>
      </c>
      <c r="AZ109" s="179">
        <v>21.392829526327542</v>
      </c>
      <c r="BA109" s="179">
        <v>21.392829526327542</v>
      </c>
    </row>
    <row r="110" spans="1:53" ht="15.75" x14ac:dyDescent="0.25">
      <c r="A110" s="160" t="s">
        <v>155</v>
      </c>
      <c r="B110" s="123"/>
      <c r="C110" s="161"/>
      <c r="D110" s="179">
        <v>20.285659817277477</v>
      </c>
      <c r="E110" s="179">
        <v>20.285659817277477</v>
      </c>
      <c r="F110" s="179">
        <v>20.285659817277477</v>
      </c>
      <c r="G110" s="179">
        <v>20.285659817277477</v>
      </c>
      <c r="H110" s="179">
        <v>20.285659817277477</v>
      </c>
      <c r="I110" s="179">
        <v>20.285659817277477</v>
      </c>
      <c r="J110" s="179">
        <v>20.285659817277477</v>
      </c>
      <c r="K110" s="179">
        <v>20.285659817277477</v>
      </c>
      <c r="L110" s="179">
        <v>20.285659817277477</v>
      </c>
      <c r="M110" s="179">
        <v>20.285659817277477</v>
      </c>
      <c r="N110" s="179">
        <v>20.285659817277477</v>
      </c>
      <c r="O110" s="179">
        <v>20.285659817277477</v>
      </c>
      <c r="P110" s="179">
        <v>20.285659817277477</v>
      </c>
      <c r="Q110" s="179">
        <v>20.285659817277477</v>
      </c>
      <c r="R110" s="179">
        <v>20.285659817277477</v>
      </c>
      <c r="S110" s="179">
        <v>20.285659817277477</v>
      </c>
      <c r="T110" s="179">
        <v>20.285659817277477</v>
      </c>
      <c r="U110" s="179">
        <v>20.285659817277477</v>
      </c>
      <c r="V110" s="179">
        <v>20.285659817277477</v>
      </c>
      <c r="W110" s="179">
        <v>20.285659817277477</v>
      </c>
      <c r="X110" s="179">
        <v>20.285659817277477</v>
      </c>
      <c r="Y110" s="179">
        <v>20.285659817277477</v>
      </c>
      <c r="Z110" s="179">
        <v>20.285659817277477</v>
      </c>
      <c r="AA110" s="179">
        <v>20.285659817277477</v>
      </c>
      <c r="AB110" s="179">
        <v>20.285659817277477</v>
      </c>
      <c r="AC110" s="179">
        <v>20.285659817277477</v>
      </c>
      <c r="AD110" s="179">
        <v>20.285659817277477</v>
      </c>
      <c r="AE110" s="179">
        <v>20.285659817277477</v>
      </c>
      <c r="AF110" s="179">
        <v>20.285659817277477</v>
      </c>
      <c r="AG110" s="179">
        <v>20.285659817277477</v>
      </c>
      <c r="AH110" s="179">
        <v>20.285659817277477</v>
      </c>
      <c r="AI110" s="179">
        <v>20.285659817277477</v>
      </c>
      <c r="AJ110" s="179">
        <v>20.285659817277477</v>
      </c>
      <c r="AK110" s="179">
        <v>20.285659817277477</v>
      </c>
      <c r="AL110" s="179">
        <v>20.285659817277477</v>
      </c>
      <c r="AM110" s="179">
        <v>20.285659817277477</v>
      </c>
      <c r="AN110" s="179">
        <v>20.285659817277477</v>
      </c>
      <c r="AO110" s="179">
        <v>20.285659817277477</v>
      </c>
      <c r="AP110" s="179">
        <v>20.285659817277477</v>
      </c>
      <c r="AQ110" s="179">
        <v>20.285659817277477</v>
      </c>
      <c r="AR110" s="179">
        <v>20.285659817277477</v>
      </c>
      <c r="AS110" s="179">
        <v>20.285659817277477</v>
      </c>
      <c r="AT110" s="179">
        <v>20.285659817277477</v>
      </c>
      <c r="AU110" s="179">
        <v>20.285659817277477</v>
      </c>
      <c r="AV110" s="179">
        <v>20.285659817277477</v>
      </c>
      <c r="AW110" s="179">
        <v>20.285659817277477</v>
      </c>
      <c r="AX110" s="179">
        <v>20.285659817277477</v>
      </c>
      <c r="AY110" s="179">
        <v>20.285659817277477</v>
      </c>
      <c r="AZ110" s="179">
        <v>20.285659817277477</v>
      </c>
      <c r="BA110" s="179">
        <v>20.285659817277477</v>
      </c>
    </row>
    <row r="111" spans="1:53" ht="15.75" x14ac:dyDescent="0.25">
      <c r="A111" s="160" t="s">
        <v>156</v>
      </c>
      <c r="B111" s="123"/>
      <c r="C111" s="161"/>
      <c r="D111" s="180">
        <v>20.768182649621036</v>
      </c>
      <c r="E111" s="180">
        <v>20.768182649621036</v>
      </c>
      <c r="F111" s="180">
        <v>20.768182649621036</v>
      </c>
      <c r="G111" s="180">
        <v>20.768182649621036</v>
      </c>
      <c r="H111" s="180">
        <v>20.768182649621036</v>
      </c>
      <c r="I111" s="180">
        <v>20.768182649621036</v>
      </c>
      <c r="J111" s="180">
        <v>20.768182649621036</v>
      </c>
      <c r="K111" s="180">
        <v>20.768182649621036</v>
      </c>
      <c r="L111" s="180">
        <v>20.768182649621036</v>
      </c>
      <c r="M111" s="180">
        <v>20.768182649621036</v>
      </c>
      <c r="N111" s="180">
        <v>20.768182649621036</v>
      </c>
      <c r="O111" s="180">
        <v>20.768182649621036</v>
      </c>
      <c r="P111" s="180">
        <v>20.768182649621036</v>
      </c>
      <c r="Q111" s="180">
        <v>20.768182649621036</v>
      </c>
      <c r="R111" s="180">
        <v>20.768182649621036</v>
      </c>
      <c r="S111" s="180">
        <v>20.768182649621036</v>
      </c>
      <c r="T111" s="180">
        <v>20.768182649621036</v>
      </c>
      <c r="U111" s="180">
        <v>20.768182649621036</v>
      </c>
      <c r="V111" s="180">
        <v>20.768182649621036</v>
      </c>
      <c r="W111" s="180">
        <v>20.768182649621036</v>
      </c>
      <c r="X111" s="180">
        <v>20.768182649621036</v>
      </c>
      <c r="Y111" s="180">
        <v>20.768182649621036</v>
      </c>
      <c r="Z111" s="180">
        <v>20.768182649621036</v>
      </c>
      <c r="AA111" s="180">
        <v>20.768182649621036</v>
      </c>
      <c r="AB111" s="180">
        <v>20.768182649621036</v>
      </c>
      <c r="AC111" s="180">
        <v>20.768182649621036</v>
      </c>
      <c r="AD111" s="180">
        <v>20.768182649621036</v>
      </c>
      <c r="AE111" s="180">
        <v>20.768182649621036</v>
      </c>
      <c r="AF111" s="180">
        <v>20.768182649621036</v>
      </c>
      <c r="AG111" s="180">
        <v>20.768182649621036</v>
      </c>
      <c r="AH111" s="180">
        <v>20.768182649621036</v>
      </c>
      <c r="AI111" s="180">
        <v>20.768182649621036</v>
      </c>
      <c r="AJ111" s="180">
        <v>20.768182649621036</v>
      </c>
      <c r="AK111" s="180">
        <v>20.768182649621036</v>
      </c>
      <c r="AL111" s="180">
        <v>20.768182649621036</v>
      </c>
      <c r="AM111" s="180">
        <v>20.768182649621036</v>
      </c>
      <c r="AN111" s="180">
        <v>20.768182649621036</v>
      </c>
      <c r="AO111" s="180">
        <v>20.768182649621036</v>
      </c>
      <c r="AP111" s="180">
        <v>20.768182649621036</v>
      </c>
      <c r="AQ111" s="180">
        <v>20.768182649621036</v>
      </c>
      <c r="AR111" s="180">
        <v>20.768182649621036</v>
      </c>
      <c r="AS111" s="180">
        <v>20.768182649621036</v>
      </c>
      <c r="AT111" s="180">
        <v>20.768182649621036</v>
      </c>
      <c r="AU111" s="180">
        <v>20.768182649621036</v>
      </c>
      <c r="AV111" s="180">
        <v>20.768182649621036</v>
      </c>
      <c r="AW111" s="180">
        <v>20.768182649621036</v>
      </c>
      <c r="AX111" s="180">
        <v>20.768182649621036</v>
      </c>
      <c r="AY111" s="180">
        <v>20.768182649621036</v>
      </c>
      <c r="AZ111" s="180">
        <v>20.768182649621036</v>
      </c>
      <c r="BA111" s="180">
        <v>20.768182649621036</v>
      </c>
    </row>
    <row r="112" spans="1:53" ht="15.75" x14ac:dyDescent="0.25">
      <c r="A112" s="160" t="s">
        <v>157</v>
      </c>
      <c r="B112" s="123"/>
      <c r="C112" s="161"/>
      <c r="D112" s="180">
        <v>20.253510574097199</v>
      </c>
      <c r="E112" s="180">
        <v>20.253510574097199</v>
      </c>
      <c r="F112" s="180">
        <v>20.253510574097199</v>
      </c>
      <c r="G112" s="180">
        <v>20.253510574097199</v>
      </c>
      <c r="H112" s="180">
        <v>20.253510574097199</v>
      </c>
      <c r="I112" s="180">
        <v>20.253510574097199</v>
      </c>
      <c r="J112" s="180">
        <v>20.253510574097199</v>
      </c>
      <c r="K112" s="180">
        <v>20.253510574097199</v>
      </c>
      <c r="L112" s="180">
        <v>20.253510574097199</v>
      </c>
      <c r="M112" s="180">
        <v>20.253510574097199</v>
      </c>
      <c r="N112" s="180">
        <v>20.253510574097199</v>
      </c>
      <c r="O112" s="180">
        <v>20.253510574097199</v>
      </c>
      <c r="P112" s="180">
        <v>20.253510574097199</v>
      </c>
      <c r="Q112" s="180">
        <v>20.253510574097199</v>
      </c>
      <c r="R112" s="180">
        <v>20.253510574097199</v>
      </c>
      <c r="S112" s="180">
        <v>20.253510574097199</v>
      </c>
      <c r="T112" s="180">
        <v>20.253510574097199</v>
      </c>
      <c r="U112" s="180">
        <v>20.253510574097199</v>
      </c>
      <c r="V112" s="180">
        <v>20.253510574097199</v>
      </c>
      <c r="W112" s="180">
        <v>20.253510574097199</v>
      </c>
      <c r="X112" s="180">
        <v>20.253510574097199</v>
      </c>
      <c r="Y112" s="180">
        <v>20.253510574097199</v>
      </c>
      <c r="Z112" s="180">
        <v>20.253510574097199</v>
      </c>
      <c r="AA112" s="180">
        <v>20.253510574097199</v>
      </c>
      <c r="AB112" s="180">
        <v>20.253510574097199</v>
      </c>
      <c r="AC112" s="180">
        <v>20.253510574097199</v>
      </c>
      <c r="AD112" s="180">
        <v>20.253510574097199</v>
      </c>
      <c r="AE112" s="180">
        <v>20.253510574097199</v>
      </c>
      <c r="AF112" s="180">
        <v>20.253510574097199</v>
      </c>
      <c r="AG112" s="180">
        <v>20.253510574097199</v>
      </c>
      <c r="AH112" s="180">
        <v>20.253510574097199</v>
      </c>
      <c r="AI112" s="180">
        <v>20.253510574097199</v>
      </c>
      <c r="AJ112" s="180">
        <v>20.253510574097199</v>
      </c>
      <c r="AK112" s="180">
        <v>20.253510574097199</v>
      </c>
      <c r="AL112" s="180">
        <v>20.253510574097199</v>
      </c>
      <c r="AM112" s="180">
        <v>20.253510574097199</v>
      </c>
      <c r="AN112" s="180">
        <v>20.253510574097199</v>
      </c>
      <c r="AO112" s="180">
        <v>20.253510574097199</v>
      </c>
      <c r="AP112" s="180">
        <v>20.253510574097199</v>
      </c>
      <c r="AQ112" s="180">
        <v>20.253510574097199</v>
      </c>
      <c r="AR112" s="180">
        <v>20.253510574097199</v>
      </c>
      <c r="AS112" s="180">
        <v>20.253510574097199</v>
      </c>
      <c r="AT112" s="180">
        <v>20.253510574097199</v>
      </c>
      <c r="AU112" s="180">
        <v>20.253510574097199</v>
      </c>
      <c r="AV112" s="180">
        <v>20.253510574097199</v>
      </c>
      <c r="AW112" s="180">
        <v>20.253510574097199</v>
      </c>
      <c r="AX112" s="180">
        <v>20.253510574097199</v>
      </c>
      <c r="AY112" s="180">
        <v>20.253510574097199</v>
      </c>
      <c r="AZ112" s="180">
        <v>20.253510574097199</v>
      </c>
      <c r="BA112" s="180">
        <v>20.253510574097199</v>
      </c>
    </row>
    <row r="113" spans="1:53" ht="15.75" x14ac:dyDescent="0.25">
      <c r="A113" s="160" t="s">
        <v>158</v>
      </c>
      <c r="B113" s="123"/>
      <c r="C113" s="161"/>
      <c r="D113" s="179">
        <v>2.483009264167233</v>
      </c>
      <c r="E113" s="179">
        <v>2.483009264167233</v>
      </c>
      <c r="F113" s="179">
        <v>2.483009264167233</v>
      </c>
      <c r="G113" s="179">
        <v>2.483009264167233</v>
      </c>
      <c r="H113" s="179">
        <v>2.483009264167233</v>
      </c>
      <c r="I113" s="179">
        <v>2.483009264167233</v>
      </c>
      <c r="J113" s="179">
        <v>2.483009264167233</v>
      </c>
      <c r="K113" s="179">
        <v>2.483009264167233</v>
      </c>
      <c r="L113" s="179">
        <v>2.483009264167233</v>
      </c>
      <c r="M113" s="179">
        <v>2.483009264167233</v>
      </c>
      <c r="N113" s="179">
        <v>2.483009264167233</v>
      </c>
      <c r="O113" s="179">
        <v>2.483009264167233</v>
      </c>
      <c r="P113" s="179">
        <v>2.483009264167233</v>
      </c>
      <c r="Q113" s="179">
        <v>2.483009264167233</v>
      </c>
      <c r="R113" s="179">
        <v>2.483009264167233</v>
      </c>
      <c r="S113" s="179">
        <v>2.483009264167233</v>
      </c>
      <c r="T113" s="179">
        <v>2.483009264167233</v>
      </c>
      <c r="U113" s="179">
        <v>2.483009264167233</v>
      </c>
      <c r="V113" s="179">
        <v>2.483009264167233</v>
      </c>
      <c r="W113" s="179">
        <v>2.483009264167233</v>
      </c>
      <c r="X113" s="179">
        <v>2.483009264167233</v>
      </c>
      <c r="Y113" s="179">
        <v>2.483009264167233</v>
      </c>
      <c r="Z113" s="179">
        <v>2.483009264167233</v>
      </c>
      <c r="AA113" s="179">
        <v>2.483009264167233</v>
      </c>
      <c r="AB113" s="179">
        <v>2.483009264167233</v>
      </c>
      <c r="AC113" s="179">
        <v>2.483009264167233</v>
      </c>
      <c r="AD113" s="179">
        <v>2.483009264167233</v>
      </c>
      <c r="AE113" s="179">
        <v>2.483009264167233</v>
      </c>
      <c r="AF113" s="179">
        <v>2.483009264167233</v>
      </c>
      <c r="AG113" s="179">
        <v>2.483009264167233</v>
      </c>
      <c r="AH113" s="179">
        <v>2.483009264167233</v>
      </c>
      <c r="AI113" s="179">
        <v>2.483009264167233</v>
      </c>
      <c r="AJ113" s="179">
        <v>2.483009264167233</v>
      </c>
      <c r="AK113" s="179">
        <v>2.483009264167233</v>
      </c>
      <c r="AL113" s="179">
        <v>2.483009264167233</v>
      </c>
      <c r="AM113" s="179">
        <v>2.483009264167233</v>
      </c>
      <c r="AN113" s="179">
        <v>2.483009264167233</v>
      </c>
      <c r="AO113" s="179">
        <v>2.483009264167233</v>
      </c>
      <c r="AP113" s="179">
        <v>2.483009264167233</v>
      </c>
      <c r="AQ113" s="179">
        <v>2.483009264167233</v>
      </c>
      <c r="AR113" s="179">
        <v>2.483009264167233</v>
      </c>
      <c r="AS113" s="179">
        <v>2.483009264167233</v>
      </c>
      <c r="AT113" s="179">
        <v>2.483009264167233</v>
      </c>
      <c r="AU113" s="179">
        <v>2.483009264167233</v>
      </c>
      <c r="AV113" s="179">
        <v>2.483009264167233</v>
      </c>
      <c r="AW113" s="179">
        <v>2.483009264167233</v>
      </c>
      <c r="AX113" s="179">
        <v>2.483009264167233</v>
      </c>
      <c r="AY113" s="179">
        <v>2.483009264167233</v>
      </c>
      <c r="AZ113" s="179">
        <v>2.483009264167233</v>
      </c>
      <c r="BA113" s="179">
        <v>2.483009264167233</v>
      </c>
    </row>
    <row r="114" spans="1:53" ht="15.75" x14ac:dyDescent="0.25">
      <c r="A114" s="160" t="s">
        <v>159</v>
      </c>
      <c r="B114" s="123"/>
      <c r="C114" s="161"/>
      <c r="D114" s="179">
        <v>1.8217342120865325</v>
      </c>
      <c r="E114" s="179">
        <v>1.8217342120865325</v>
      </c>
      <c r="F114" s="179">
        <v>1.8217342120865325</v>
      </c>
      <c r="G114" s="179">
        <v>1.8217342120865325</v>
      </c>
      <c r="H114" s="179">
        <v>1.8217342120865325</v>
      </c>
      <c r="I114" s="179">
        <v>1.8217342120865325</v>
      </c>
      <c r="J114" s="179">
        <v>1.8217342120865325</v>
      </c>
      <c r="K114" s="179">
        <v>1.8217342120865325</v>
      </c>
      <c r="L114" s="179">
        <v>1.8217342120865325</v>
      </c>
      <c r="M114" s="179">
        <v>1.8217342120865325</v>
      </c>
      <c r="N114" s="179">
        <v>1.8217342120865325</v>
      </c>
      <c r="O114" s="179">
        <v>1.8217342120865325</v>
      </c>
      <c r="P114" s="179">
        <v>1.8217342120865325</v>
      </c>
      <c r="Q114" s="179">
        <v>1.8217342120865325</v>
      </c>
      <c r="R114" s="179">
        <v>1.8217342120865325</v>
      </c>
      <c r="S114" s="179">
        <v>1.8217342120865325</v>
      </c>
      <c r="T114" s="179">
        <v>1.8217342120865325</v>
      </c>
      <c r="U114" s="179">
        <v>1.8217342120865325</v>
      </c>
      <c r="V114" s="179">
        <v>1.8217342120865325</v>
      </c>
      <c r="W114" s="179">
        <v>1.8217342120865325</v>
      </c>
      <c r="X114" s="179">
        <v>1.8217342120865325</v>
      </c>
      <c r="Y114" s="179">
        <v>1.8217342120865325</v>
      </c>
      <c r="Z114" s="179">
        <v>1.8217342120865325</v>
      </c>
      <c r="AA114" s="179">
        <v>1.8217342120865325</v>
      </c>
      <c r="AB114" s="179">
        <v>1.8217342120865325</v>
      </c>
      <c r="AC114" s="179">
        <v>1.8217342120865325</v>
      </c>
      <c r="AD114" s="179">
        <v>1.8217342120865325</v>
      </c>
      <c r="AE114" s="179">
        <v>1.8217342120865325</v>
      </c>
      <c r="AF114" s="179">
        <v>1.8217342120865325</v>
      </c>
      <c r="AG114" s="179">
        <v>1.8217342120865325</v>
      </c>
      <c r="AH114" s="179">
        <v>1.8217342120865325</v>
      </c>
      <c r="AI114" s="179">
        <v>1.8217342120865325</v>
      </c>
      <c r="AJ114" s="179">
        <v>1.8217342120865325</v>
      </c>
      <c r="AK114" s="179">
        <v>1.8217342120865325</v>
      </c>
      <c r="AL114" s="179">
        <v>1.8217342120865325</v>
      </c>
      <c r="AM114" s="179">
        <v>1.8217342120865325</v>
      </c>
      <c r="AN114" s="179">
        <v>1.8217342120865325</v>
      </c>
      <c r="AO114" s="179">
        <v>1.8217342120865325</v>
      </c>
      <c r="AP114" s="179">
        <v>1.8217342120865325</v>
      </c>
      <c r="AQ114" s="179">
        <v>1.8217342120865325</v>
      </c>
      <c r="AR114" s="179">
        <v>1.8217342120865325</v>
      </c>
      <c r="AS114" s="179">
        <v>1.8217342120865325</v>
      </c>
      <c r="AT114" s="179">
        <v>1.8217342120865325</v>
      </c>
      <c r="AU114" s="179">
        <v>1.8217342120865325</v>
      </c>
      <c r="AV114" s="179">
        <v>1.8217342120865325</v>
      </c>
      <c r="AW114" s="179">
        <v>1.8217342120865325</v>
      </c>
      <c r="AX114" s="179">
        <v>1.8217342120865325</v>
      </c>
      <c r="AY114" s="179">
        <v>1.8217342120865325</v>
      </c>
      <c r="AZ114" s="179">
        <v>1.8217342120865325</v>
      </c>
      <c r="BA114" s="179">
        <v>1.8217342120865325</v>
      </c>
    </row>
    <row r="115" spans="1:53" ht="15.75" x14ac:dyDescent="0.25">
      <c r="A115" s="160" t="s">
        <v>160</v>
      </c>
      <c r="B115" s="123"/>
      <c r="C115" s="161"/>
      <c r="D115" s="180">
        <v>2.0123254143097324</v>
      </c>
      <c r="E115" s="180">
        <v>2.0123254143097324</v>
      </c>
      <c r="F115" s="180">
        <v>2.0123254143097324</v>
      </c>
      <c r="G115" s="180">
        <v>2.0123254143097324</v>
      </c>
      <c r="H115" s="180">
        <v>2.0123254143097324</v>
      </c>
      <c r="I115" s="180">
        <v>2.0123254143097324</v>
      </c>
      <c r="J115" s="180">
        <v>2.0123254143097324</v>
      </c>
      <c r="K115" s="180">
        <v>2.0123254143097324</v>
      </c>
      <c r="L115" s="180">
        <v>2.0123254143097324</v>
      </c>
      <c r="M115" s="180">
        <v>2.0123254143097324</v>
      </c>
      <c r="N115" s="180">
        <v>2.0123254143097324</v>
      </c>
      <c r="O115" s="180">
        <v>2.0123254143097324</v>
      </c>
      <c r="P115" s="180">
        <v>2.0123254143097324</v>
      </c>
      <c r="Q115" s="180">
        <v>2.0123254143097324</v>
      </c>
      <c r="R115" s="180">
        <v>2.0123254143097324</v>
      </c>
      <c r="S115" s="180">
        <v>2.0123254143097324</v>
      </c>
      <c r="T115" s="180">
        <v>2.0123254143097324</v>
      </c>
      <c r="U115" s="180">
        <v>2.0123254143097324</v>
      </c>
      <c r="V115" s="180">
        <v>2.0123254143097324</v>
      </c>
      <c r="W115" s="180">
        <v>2.0123254143097324</v>
      </c>
      <c r="X115" s="180">
        <v>2.0123254143097324</v>
      </c>
      <c r="Y115" s="180">
        <v>2.0123254143097324</v>
      </c>
      <c r="Z115" s="180">
        <v>2.0123254143097324</v>
      </c>
      <c r="AA115" s="180">
        <v>2.0123254143097324</v>
      </c>
      <c r="AB115" s="180">
        <v>2.0123254143097324</v>
      </c>
      <c r="AC115" s="180">
        <v>2.0123254143097324</v>
      </c>
      <c r="AD115" s="180">
        <v>2.0123254143097324</v>
      </c>
      <c r="AE115" s="180">
        <v>2.0123254143097324</v>
      </c>
      <c r="AF115" s="180">
        <v>2.0123254143097324</v>
      </c>
      <c r="AG115" s="180">
        <v>2.0123254143097324</v>
      </c>
      <c r="AH115" s="180">
        <v>2.0123254143097324</v>
      </c>
      <c r="AI115" s="180">
        <v>2.0123254143097324</v>
      </c>
      <c r="AJ115" s="180">
        <v>2.0123254143097324</v>
      </c>
      <c r="AK115" s="180">
        <v>2.0123254143097324</v>
      </c>
      <c r="AL115" s="180">
        <v>2.0123254143097324</v>
      </c>
      <c r="AM115" s="180">
        <v>2.0123254143097324</v>
      </c>
      <c r="AN115" s="180">
        <v>2.0123254143097324</v>
      </c>
      <c r="AO115" s="180">
        <v>2.0123254143097324</v>
      </c>
      <c r="AP115" s="180">
        <v>2.0123254143097324</v>
      </c>
      <c r="AQ115" s="180">
        <v>2.0123254143097324</v>
      </c>
      <c r="AR115" s="180">
        <v>2.0123254143097324</v>
      </c>
      <c r="AS115" s="180">
        <v>2.0123254143097324</v>
      </c>
      <c r="AT115" s="180">
        <v>2.0123254143097324</v>
      </c>
      <c r="AU115" s="180">
        <v>2.0123254143097324</v>
      </c>
      <c r="AV115" s="180">
        <v>2.0123254143097324</v>
      </c>
      <c r="AW115" s="180">
        <v>2.0123254143097324</v>
      </c>
      <c r="AX115" s="180">
        <v>2.0123254143097324</v>
      </c>
      <c r="AY115" s="180">
        <v>2.0123254143097324</v>
      </c>
      <c r="AZ115" s="180">
        <v>2.0123254143097324</v>
      </c>
      <c r="BA115" s="180">
        <v>2.0123254143097324</v>
      </c>
    </row>
    <row r="116" spans="1:53" ht="15.75" x14ac:dyDescent="0.25">
      <c r="A116" s="160" t="s">
        <v>161</v>
      </c>
      <c r="B116" s="123"/>
      <c r="C116" s="161"/>
      <c r="D116" s="180">
        <v>2.2490132910349603</v>
      </c>
      <c r="E116" s="180">
        <v>2.2490132910349603</v>
      </c>
      <c r="F116" s="180">
        <v>2.2490132910349603</v>
      </c>
      <c r="G116" s="180">
        <v>2.2490132910349603</v>
      </c>
      <c r="H116" s="180">
        <v>2.2490132910349603</v>
      </c>
      <c r="I116" s="180">
        <v>2.2490132910349603</v>
      </c>
      <c r="J116" s="180">
        <v>2.2490132910349603</v>
      </c>
      <c r="K116" s="180">
        <v>2.2490132910349603</v>
      </c>
      <c r="L116" s="180">
        <v>2.2490132910349603</v>
      </c>
      <c r="M116" s="180">
        <v>2.2490132910349603</v>
      </c>
      <c r="N116" s="180">
        <v>2.2490132910349603</v>
      </c>
      <c r="O116" s="180">
        <v>2.2490132910349603</v>
      </c>
      <c r="P116" s="180">
        <v>2.2490132910349603</v>
      </c>
      <c r="Q116" s="180">
        <v>2.2490132910349603</v>
      </c>
      <c r="R116" s="180">
        <v>2.2490132910349603</v>
      </c>
      <c r="S116" s="180">
        <v>2.2490132910349603</v>
      </c>
      <c r="T116" s="180">
        <v>2.2490132910349603</v>
      </c>
      <c r="U116" s="180">
        <v>2.2490132910349603</v>
      </c>
      <c r="V116" s="180">
        <v>2.2490132910349603</v>
      </c>
      <c r="W116" s="180">
        <v>2.2490132910349603</v>
      </c>
      <c r="X116" s="180">
        <v>2.2490132910349603</v>
      </c>
      <c r="Y116" s="180">
        <v>2.2490132910349603</v>
      </c>
      <c r="Z116" s="180">
        <v>2.2490132910349603</v>
      </c>
      <c r="AA116" s="180">
        <v>2.2490132910349603</v>
      </c>
      <c r="AB116" s="180">
        <v>2.2490132910349603</v>
      </c>
      <c r="AC116" s="180">
        <v>2.2490132910349603</v>
      </c>
      <c r="AD116" s="180">
        <v>2.2490132910349603</v>
      </c>
      <c r="AE116" s="180">
        <v>2.2490132910349603</v>
      </c>
      <c r="AF116" s="180">
        <v>2.2490132910349603</v>
      </c>
      <c r="AG116" s="180">
        <v>2.2490132910349603</v>
      </c>
      <c r="AH116" s="180">
        <v>2.2490132910349603</v>
      </c>
      <c r="AI116" s="180">
        <v>2.2490132910349603</v>
      </c>
      <c r="AJ116" s="180">
        <v>2.2490132910349603</v>
      </c>
      <c r="AK116" s="180">
        <v>2.2490132910349603</v>
      </c>
      <c r="AL116" s="180">
        <v>2.2490132910349603</v>
      </c>
      <c r="AM116" s="180">
        <v>2.2490132910349603</v>
      </c>
      <c r="AN116" s="180">
        <v>2.2490132910349603</v>
      </c>
      <c r="AO116" s="180">
        <v>2.2490132910349603</v>
      </c>
      <c r="AP116" s="180">
        <v>2.2490132910349603</v>
      </c>
      <c r="AQ116" s="180">
        <v>2.2490132910349603</v>
      </c>
      <c r="AR116" s="180">
        <v>2.2490132910349603</v>
      </c>
      <c r="AS116" s="180">
        <v>2.2490132910349603</v>
      </c>
      <c r="AT116" s="180">
        <v>2.2490132910349603</v>
      </c>
      <c r="AU116" s="180">
        <v>2.2490132910349603</v>
      </c>
      <c r="AV116" s="180">
        <v>2.2490132910349603</v>
      </c>
      <c r="AW116" s="180">
        <v>2.2490132910349603</v>
      </c>
      <c r="AX116" s="180">
        <v>2.2490132910349603</v>
      </c>
      <c r="AY116" s="180">
        <v>2.2490132910349603</v>
      </c>
      <c r="AZ116" s="180">
        <v>2.2490132910349603</v>
      </c>
      <c r="BA116" s="180">
        <v>2.2490132910349603</v>
      </c>
    </row>
    <row r="117" spans="1:53" x14ac:dyDescent="0.25">
      <c r="A117" s="174" t="s">
        <v>186</v>
      </c>
      <c r="B117" s="184" t="e">
        <f>+AVERAGE(D117:BA117)</f>
        <v>#DIV/0!</v>
      </c>
      <c r="C117" s="186"/>
      <c r="D117" s="175" t="str">
        <f>+IF(D15=0,"",IF(D10="Masculino",D128,""))</f>
        <v/>
      </c>
      <c r="E117" s="175" t="str">
        <f t="shared" ref="E117:AG117" si="94">+IF(E15=0,"",IF(E10="Masculino",E128,""))</f>
        <v/>
      </c>
      <c r="F117" s="175" t="str">
        <f t="shared" si="94"/>
        <v/>
      </c>
      <c r="G117" s="175" t="str">
        <f t="shared" si="94"/>
        <v/>
      </c>
      <c r="H117" s="175" t="str">
        <f t="shared" si="94"/>
        <v/>
      </c>
      <c r="I117" s="175" t="str">
        <f t="shared" si="94"/>
        <v/>
      </c>
      <c r="J117" s="175" t="str">
        <f t="shared" si="94"/>
        <v/>
      </c>
      <c r="K117" s="175" t="str">
        <f t="shared" si="94"/>
        <v/>
      </c>
      <c r="L117" s="175" t="str">
        <f t="shared" si="94"/>
        <v/>
      </c>
      <c r="M117" s="175" t="str">
        <f t="shared" si="94"/>
        <v/>
      </c>
      <c r="N117" s="175" t="str">
        <f t="shared" si="94"/>
        <v/>
      </c>
      <c r="O117" s="175" t="str">
        <f t="shared" si="94"/>
        <v/>
      </c>
      <c r="P117" s="175" t="str">
        <f t="shared" si="94"/>
        <v/>
      </c>
      <c r="Q117" s="175" t="str">
        <f t="shared" si="94"/>
        <v/>
      </c>
      <c r="R117" s="175" t="str">
        <f t="shared" si="94"/>
        <v/>
      </c>
      <c r="S117" s="175" t="str">
        <f t="shared" si="94"/>
        <v/>
      </c>
      <c r="T117" s="175" t="str">
        <f t="shared" si="94"/>
        <v/>
      </c>
      <c r="U117" s="175" t="str">
        <f t="shared" si="94"/>
        <v/>
      </c>
      <c r="V117" s="175" t="str">
        <f t="shared" si="94"/>
        <v/>
      </c>
      <c r="W117" s="175" t="str">
        <f t="shared" si="94"/>
        <v/>
      </c>
      <c r="X117" s="175" t="str">
        <f t="shared" si="94"/>
        <v/>
      </c>
      <c r="Y117" s="175" t="str">
        <f t="shared" si="94"/>
        <v/>
      </c>
      <c r="Z117" s="175" t="str">
        <f t="shared" si="94"/>
        <v/>
      </c>
      <c r="AA117" s="175" t="str">
        <f t="shared" si="94"/>
        <v/>
      </c>
      <c r="AB117" s="175" t="str">
        <f t="shared" si="94"/>
        <v/>
      </c>
      <c r="AC117" s="175" t="str">
        <f t="shared" si="94"/>
        <v/>
      </c>
      <c r="AD117" s="175" t="str">
        <f t="shared" si="94"/>
        <v/>
      </c>
      <c r="AE117" s="175" t="str">
        <f t="shared" si="94"/>
        <v/>
      </c>
      <c r="AF117" s="175" t="str">
        <f t="shared" si="94"/>
        <v/>
      </c>
      <c r="AG117" s="175" t="str">
        <f t="shared" si="94"/>
        <v/>
      </c>
      <c r="AH117" s="175" t="str">
        <f t="shared" ref="AH117:BA117" si="95">+IF(AH15=0,"",IF(AH10="Masculino",AH128,""))</f>
        <v/>
      </c>
      <c r="AI117" s="175" t="str">
        <f t="shared" si="95"/>
        <v/>
      </c>
      <c r="AJ117" s="175" t="str">
        <f t="shared" si="95"/>
        <v/>
      </c>
      <c r="AK117" s="175" t="str">
        <f t="shared" si="95"/>
        <v/>
      </c>
      <c r="AL117" s="175" t="str">
        <f t="shared" si="95"/>
        <v/>
      </c>
      <c r="AM117" s="175" t="str">
        <f t="shared" si="95"/>
        <v/>
      </c>
      <c r="AN117" s="175" t="str">
        <f t="shared" si="95"/>
        <v/>
      </c>
      <c r="AO117" s="175" t="str">
        <f t="shared" si="95"/>
        <v/>
      </c>
      <c r="AP117" s="175" t="str">
        <f t="shared" si="95"/>
        <v/>
      </c>
      <c r="AQ117" s="175" t="str">
        <f t="shared" si="95"/>
        <v/>
      </c>
      <c r="AR117" s="175" t="str">
        <f t="shared" si="95"/>
        <v/>
      </c>
      <c r="AS117" s="175" t="str">
        <f t="shared" si="95"/>
        <v/>
      </c>
      <c r="AT117" s="175" t="str">
        <f t="shared" si="95"/>
        <v/>
      </c>
      <c r="AU117" s="175" t="str">
        <f t="shared" si="95"/>
        <v/>
      </c>
      <c r="AV117" s="175" t="str">
        <f t="shared" si="95"/>
        <v/>
      </c>
      <c r="AW117" s="175" t="str">
        <f t="shared" si="95"/>
        <v/>
      </c>
      <c r="AX117" s="175" t="str">
        <f t="shared" si="95"/>
        <v/>
      </c>
      <c r="AY117" s="175" t="str">
        <f t="shared" si="95"/>
        <v/>
      </c>
      <c r="AZ117" s="175" t="str">
        <f t="shared" si="95"/>
        <v/>
      </c>
      <c r="BA117" s="175" t="str">
        <f t="shared" si="95"/>
        <v/>
      </c>
    </row>
    <row r="118" spans="1:53" x14ac:dyDescent="0.25">
      <c r="A118" s="174" t="s">
        <v>187</v>
      </c>
      <c r="B118" s="184">
        <f>+MIN(D117:BA117)</f>
        <v>0</v>
      </c>
      <c r="C118" s="186"/>
      <c r="D118" s="175"/>
      <c r="E118" s="17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</row>
    <row r="119" spans="1:53" x14ac:dyDescent="0.25">
      <c r="A119" s="174" t="s">
        <v>188</v>
      </c>
      <c r="B119" s="184">
        <f>+MAX(D117:BA117)</f>
        <v>0</v>
      </c>
      <c r="C119" s="186"/>
      <c r="D119" s="175"/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  <c r="Y119" s="175"/>
      <c r="Z119" s="175"/>
      <c r="AA119" s="175"/>
      <c r="AB119" s="175"/>
      <c r="AC119" s="175"/>
      <c r="AD119" s="175"/>
      <c r="AE119" s="175"/>
      <c r="AF119" s="175"/>
      <c r="AG119" s="175"/>
      <c r="AH119" s="175"/>
      <c r="AI119" s="175"/>
      <c r="AJ119" s="175"/>
      <c r="AK119" s="175"/>
      <c r="AL119" s="175"/>
      <c r="AM119" s="175"/>
      <c r="AN119" s="175"/>
      <c r="AO119" s="175"/>
      <c r="AP119" s="175"/>
      <c r="AQ119" s="175"/>
      <c r="AR119" s="175"/>
      <c r="AS119" s="175"/>
      <c r="AT119" s="175"/>
      <c r="AU119" s="175"/>
      <c r="AV119" s="175"/>
      <c r="AW119" s="175"/>
      <c r="AX119" s="175"/>
      <c r="AY119" s="175"/>
      <c r="AZ119" s="175"/>
      <c r="BA119" s="175"/>
    </row>
    <row r="120" spans="1:53" x14ac:dyDescent="0.25">
      <c r="A120" s="164" t="s">
        <v>189</v>
      </c>
      <c r="B120" s="123"/>
      <c r="D120" s="166">
        <f>+IF(D8&lt;19,D129,IF(D8&lt;31,D130,IF(D8&lt;50,D131,D132)))</f>
        <v>31.543880669062162</v>
      </c>
      <c r="E120" s="166">
        <f t="shared" ref="E120:AG120" si="96">+IF(E8&lt;19,E129,IF(E8&lt;31,E130,IF(E8&lt;50,E131,E132)))</f>
        <v>31.444973873220508</v>
      </c>
      <c r="F120" s="166">
        <f t="shared" si="96"/>
        <v>31.543880669062162</v>
      </c>
      <c r="G120" s="166">
        <f t="shared" si="96"/>
        <v>31.543880669062162</v>
      </c>
      <c r="H120" s="166">
        <f t="shared" si="96"/>
        <v>31.444973873220508</v>
      </c>
      <c r="I120" s="166">
        <f t="shared" si="96"/>
        <v>31.444973873220508</v>
      </c>
      <c r="J120" s="166">
        <f t="shared" si="96"/>
        <v>31.543880669062162</v>
      </c>
      <c r="K120" s="166">
        <f t="shared" si="96"/>
        <v>31.543880669062162</v>
      </c>
      <c r="L120" s="166">
        <f t="shared" si="96"/>
        <v>31.444973873220508</v>
      </c>
      <c r="M120" s="166">
        <f t="shared" si="96"/>
        <v>31.543880669062162</v>
      </c>
      <c r="N120" s="166">
        <f t="shared" si="96"/>
        <v>31.543880669062162</v>
      </c>
      <c r="O120" s="166">
        <f t="shared" si="96"/>
        <v>31.543880669062162</v>
      </c>
      <c r="P120" s="166">
        <f t="shared" si="96"/>
        <v>31.543880669062162</v>
      </c>
      <c r="Q120" s="166">
        <f t="shared" si="96"/>
        <v>31.543880669062162</v>
      </c>
      <c r="R120" s="166">
        <f t="shared" si="96"/>
        <v>31.444973873220508</v>
      </c>
      <c r="S120" s="166">
        <f t="shared" si="96"/>
        <v>31.543880669062162</v>
      </c>
      <c r="T120" s="166">
        <f t="shared" si="96"/>
        <v>31.543880669062162</v>
      </c>
      <c r="U120" s="166">
        <f t="shared" si="96"/>
        <v>31.444973873220508</v>
      </c>
      <c r="V120" s="166">
        <f t="shared" si="96"/>
        <v>31.543880669062162</v>
      </c>
      <c r="W120" s="166">
        <f t="shared" si="96"/>
        <v>31.444973873220508</v>
      </c>
      <c r="X120" s="166">
        <f t="shared" si="96"/>
        <v>31.444973873220508</v>
      </c>
      <c r="Y120" s="166">
        <f t="shared" si="96"/>
        <v>29.863815988965289</v>
      </c>
      <c r="Z120" s="166">
        <f t="shared" si="96"/>
        <v>29.863815988965289</v>
      </c>
      <c r="AA120" s="166">
        <f t="shared" si="96"/>
        <v>29.863815988965289</v>
      </c>
      <c r="AB120" s="166">
        <f t="shared" si="96"/>
        <v>29.863815988965289</v>
      </c>
      <c r="AC120" s="166">
        <f t="shared" si="96"/>
        <v>29.863815988965289</v>
      </c>
      <c r="AD120" s="166">
        <f t="shared" si="96"/>
        <v>29.863815988965289</v>
      </c>
      <c r="AE120" s="166">
        <f t="shared" si="96"/>
        <v>29.863815988965289</v>
      </c>
      <c r="AF120" s="166">
        <f t="shared" si="96"/>
        <v>29.863815988965289</v>
      </c>
      <c r="AG120" s="166">
        <f t="shared" si="96"/>
        <v>29.863815988965289</v>
      </c>
      <c r="AH120" s="166">
        <f t="shared" ref="AH120:BA120" si="97">+IF(AH8&lt;19,AH129,IF(AH8&lt;31,AH130,IF(AH8&lt;50,AH131,AH132)))</f>
        <v>29.863815988965289</v>
      </c>
      <c r="AI120" s="166">
        <f t="shared" si="97"/>
        <v>29.863815988965289</v>
      </c>
      <c r="AJ120" s="166">
        <f t="shared" si="97"/>
        <v>29.863815988965289</v>
      </c>
      <c r="AK120" s="166">
        <f t="shared" si="97"/>
        <v>29.863815988965289</v>
      </c>
      <c r="AL120" s="166">
        <f t="shared" si="97"/>
        <v>29.863815988965289</v>
      </c>
      <c r="AM120" s="166">
        <f t="shared" si="97"/>
        <v>29.863815988965289</v>
      </c>
      <c r="AN120" s="166">
        <f t="shared" si="97"/>
        <v>29.863815988965289</v>
      </c>
      <c r="AO120" s="166">
        <f t="shared" si="97"/>
        <v>29.863815988965289</v>
      </c>
      <c r="AP120" s="166">
        <f t="shared" si="97"/>
        <v>29.863815988965289</v>
      </c>
      <c r="AQ120" s="166">
        <f t="shared" si="97"/>
        <v>29.863815988965289</v>
      </c>
      <c r="AR120" s="166">
        <f t="shared" si="97"/>
        <v>29.863815988965289</v>
      </c>
      <c r="AS120" s="166">
        <f t="shared" si="97"/>
        <v>29.863815988965289</v>
      </c>
      <c r="AT120" s="166">
        <f t="shared" si="97"/>
        <v>29.863815988965289</v>
      </c>
      <c r="AU120" s="166">
        <f t="shared" si="97"/>
        <v>29.863815988965289</v>
      </c>
      <c r="AV120" s="166">
        <f t="shared" si="97"/>
        <v>29.863815988965289</v>
      </c>
      <c r="AW120" s="166">
        <f t="shared" si="97"/>
        <v>29.863815988965289</v>
      </c>
      <c r="AX120" s="166">
        <f t="shared" si="97"/>
        <v>29.863815988965289</v>
      </c>
      <c r="AY120" s="166">
        <f t="shared" si="97"/>
        <v>29.863815988965289</v>
      </c>
      <c r="AZ120" s="166">
        <f t="shared" si="97"/>
        <v>29.863815988965289</v>
      </c>
      <c r="BA120" s="166">
        <f t="shared" si="97"/>
        <v>29.863815988965289</v>
      </c>
    </row>
    <row r="121" spans="1:53" x14ac:dyDescent="0.25">
      <c r="A121" s="164" t="s">
        <v>190</v>
      </c>
      <c r="B121" s="123"/>
      <c r="D121" s="166">
        <f>+IF(D8&lt;19,D133,IF(D8&lt;31,D134,IF(D8&lt;50,D135,D136)))</f>
        <v>4.1832887004926311</v>
      </c>
      <c r="E121" s="166">
        <f t="shared" ref="E121:AG121" si="98">+IF(E8&lt;19,E133,IF(E8&lt;31,E134,IF(E8&lt;50,E135,E136)))</f>
        <v>3.8720818602377856</v>
      </c>
      <c r="F121" s="166">
        <f t="shared" si="98"/>
        <v>4.1832887004926311</v>
      </c>
      <c r="G121" s="166">
        <f t="shared" si="98"/>
        <v>4.1832887004926311</v>
      </c>
      <c r="H121" s="166">
        <f t="shared" si="98"/>
        <v>3.8720818602377856</v>
      </c>
      <c r="I121" s="166">
        <f t="shared" si="98"/>
        <v>3.8720818602377856</v>
      </c>
      <c r="J121" s="166">
        <f t="shared" si="98"/>
        <v>4.1832887004926311</v>
      </c>
      <c r="K121" s="166">
        <f t="shared" si="98"/>
        <v>4.1832887004926311</v>
      </c>
      <c r="L121" s="166">
        <f t="shared" si="98"/>
        <v>3.8720818602377856</v>
      </c>
      <c r="M121" s="166">
        <f t="shared" si="98"/>
        <v>4.1832887004926311</v>
      </c>
      <c r="N121" s="166">
        <f t="shared" si="98"/>
        <v>4.1832887004926311</v>
      </c>
      <c r="O121" s="166">
        <f t="shared" si="98"/>
        <v>4.1832887004926311</v>
      </c>
      <c r="P121" s="166">
        <f t="shared" si="98"/>
        <v>4.1832887004926311</v>
      </c>
      <c r="Q121" s="166">
        <f t="shared" si="98"/>
        <v>4.1832887004926311</v>
      </c>
      <c r="R121" s="166">
        <f t="shared" si="98"/>
        <v>3.8720818602377856</v>
      </c>
      <c r="S121" s="166">
        <f t="shared" si="98"/>
        <v>4.1832887004926311</v>
      </c>
      <c r="T121" s="166">
        <f t="shared" si="98"/>
        <v>4.1832887004926311</v>
      </c>
      <c r="U121" s="166">
        <f t="shared" si="98"/>
        <v>3.8720818602377856</v>
      </c>
      <c r="V121" s="166">
        <f t="shared" si="98"/>
        <v>4.1832887004926311</v>
      </c>
      <c r="W121" s="166">
        <f t="shared" si="98"/>
        <v>3.8720818602377856</v>
      </c>
      <c r="X121" s="166">
        <f t="shared" si="98"/>
        <v>3.8720818602377856</v>
      </c>
      <c r="Y121" s="166">
        <f t="shared" si="98"/>
        <v>3.3831829412869712</v>
      </c>
      <c r="Z121" s="166">
        <f t="shared" si="98"/>
        <v>3.3831829412869712</v>
      </c>
      <c r="AA121" s="166">
        <f t="shared" si="98"/>
        <v>3.3831829412869712</v>
      </c>
      <c r="AB121" s="166">
        <f t="shared" si="98"/>
        <v>3.3831829412869712</v>
      </c>
      <c r="AC121" s="166">
        <f t="shared" si="98"/>
        <v>3.3831829412869712</v>
      </c>
      <c r="AD121" s="166">
        <f t="shared" si="98"/>
        <v>3.3831829412869712</v>
      </c>
      <c r="AE121" s="166">
        <f t="shared" si="98"/>
        <v>3.3831829412869712</v>
      </c>
      <c r="AF121" s="166">
        <f t="shared" si="98"/>
        <v>3.3831829412869712</v>
      </c>
      <c r="AG121" s="166">
        <f t="shared" si="98"/>
        <v>3.3831829412869712</v>
      </c>
      <c r="AH121" s="166">
        <f t="shared" ref="AH121:BA121" si="99">+IF(AH8&lt;19,AH133,IF(AH8&lt;31,AH134,IF(AH8&lt;50,AH135,AH136)))</f>
        <v>3.3831829412869712</v>
      </c>
      <c r="AI121" s="166">
        <f t="shared" si="99"/>
        <v>3.3831829412869712</v>
      </c>
      <c r="AJ121" s="166">
        <f t="shared" si="99"/>
        <v>3.3831829412869712</v>
      </c>
      <c r="AK121" s="166">
        <f t="shared" si="99"/>
        <v>3.3831829412869712</v>
      </c>
      <c r="AL121" s="166">
        <f t="shared" si="99"/>
        <v>3.3831829412869712</v>
      </c>
      <c r="AM121" s="166">
        <f t="shared" si="99"/>
        <v>3.3831829412869712</v>
      </c>
      <c r="AN121" s="166">
        <f t="shared" si="99"/>
        <v>3.3831829412869712</v>
      </c>
      <c r="AO121" s="166">
        <f t="shared" si="99"/>
        <v>3.3831829412869712</v>
      </c>
      <c r="AP121" s="166">
        <f t="shared" si="99"/>
        <v>3.3831829412869712</v>
      </c>
      <c r="AQ121" s="166">
        <f t="shared" si="99"/>
        <v>3.3831829412869712</v>
      </c>
      <c r="AR121" s="166">
        <f t="shared" si="99"/>
        <v>3.3831829412869712</v>
      </c>
      <c r="AS121" s="166">
        <f t="shared" si="99"/>
        <v>3.3831829412869712</v>
      </c>
      <c r="AT121" s="166">
        <f t="shared" si="99"/>
        <v>3.3831829412869712</v>
      </c>
      <c r="AU121" s="166">
        <f t="shared" si="99"/>
        <v>3.3831829412869712</v>
      </c>
      <c r="AV121" s="166">
        <f t="shared" si="99"/>
        <v>3.3831829412869712</v>
      </c>
      <c r="AW121" s="166">
        <f t="shared" si="99"/>
        <v>3.3831829412869712</v>
      </c>
      <c r="AX121" s="166">
        <f t="shared" si="99"/>
        <v>3.3831829412869712</v>
      </c>
      <c r="AY121" s="166">
        <f t="shared" si="99"/>
        <v>3.3831829412869712</v>
      </c>
      <c r="AZ121" s="166">
        <f t="shared" si="99"/>
        <v>3.3831829412869712</v>
      </c>
      <c r="BA121" s="166">
        <f t="shared" si="99"/>
        <v>3.3831829412869712</v>
      </c>
    </row>
    <row r="122" spans="1:53" ht="15.75" x14ac:dyDescent="0.25">
      <c r="A122" s="160" t="s">
        <v>185</v>
      </c>
      <c r="B122" s="123"/>
      <c r="D122" s="166" t="str">
        <f>+IF(D117="","",(IF(D117&gt;D120+D121*1.5,"Excelente",IF(D117&gt;D120+D121/2,"Muy Buena",IF(D117&gt;=D120-D121/2,"Buena",IF(D117&gt;=D120-D121*1.5,"Regular","No Satisfactoria"))))))</f>
        <v/>
      </c>
      <c r="E122" s="166" t="str">
        <f t="shared" ref="E122:BA122" si="100">+IF(E117="","",(IF(E117&gt;E120+E121*1.5,"Excelente",IF(E117&gt;E120+E121/2,"Muy Buena",IF(E117&gt;=E120-E121/2,"Buena",IF(E117&gt;=E120-E121*1.5,"Regular","No Satisfactoria"))))))</f>
        <v/>
      </c>
      <c r="F122" s="166" t="str">
        <f t="shared" si="100"/>
        <v/>
      </c>
      <c r="G122" s="166" t="str">
        <f t="shared" si="100"/>
        <v/>
      </c>
      <c r="H122" s="166" t="str">
        <f t="shared" si="100"/>
        <v/>
      </c>
      <c r="I122" s="166" t="str">
        <f t="shared" si="100"/>
        <v/>
      </c>
      <c r="J122" s="166" t="str">
        <f t="shared" si="100"/>
        <v/>
      </c>
      <c r="K122" s="166" t="str">
        <f t="shared" si="100"/>
        <v/>
      </c>
      <c r="L122" s="166" t="str">
        <f t="shared" si="100"/>
        <v/>
      </c>
      <c r="M122" s="166" t="str">
        <f t="shared" si="100"/>
        <v/>
      </c>
      <c r="N122" s="166" t="str">
        <f t="shared" si="100"/>
        <v/>
      </c>
      <c r="O122" s="166" t="str">
        <f t="shared" si="100"/>
        <v/>
      </c>
      <c r="P122" s="166" t="str">
        <f t="shared" si="100"/>
        <v/>
      </c>
      <c r="Q122" s="166" t="str">
        <f t="shared" si="100"/>
        <v/>
      </c>
      <c r="R122" s="166" t="str">
        <f t="shared" si="100"/>
        <v/>
      </c>
      <c r="S122" s="166" t="str">
        <f t="shared" si="100"/>
        <v/>
      </c>
      <c r="T122" s="166" t="str">
        <f t="shared" si="100"/>
        <v/>
      </c>
      <c r="U122" s="166" t="str">
        <f t="shared" si="100"/>
        <v/>
      </c>
      <c r="V122" s="166" t="str">
        <f t="shared" si="100"/>
        <v/>
      </c>
      <c r="W122" s="166" t="str">
        <f t="shared" si="100"/>
        <v/>
      </c>
      <c r="X122" s="166" t="str">
        <f t="shared" si="100"/>
        <v/>
      </c>
      <c r="Y122" s="166" t="str">
        <f t="shared" si="100"/>
        <v/>
      </c>
      <c r="Z122" s="166" t="str">
        <f t="shared" si="100"/>
        <v/>
      </c>
      <c r="AA122" s="166" t="str">
        <f t="shared" si="100"/>
        <v/>
      </c>
      <c r="AB122" s="166" t="str">
        <f t="shared" si="100"/>
        <v/>
      </c>
      <c r="AC122" s="166" t="str">
        <f t="shared" si="100"/>
        <v/>
      </c>
      <c r="AD122" s="166" t="str">
        <f t="shared" si="100"/>
        <v/>
      </c>
      <c r="AE122" s="166" t="str">
        <f t="shared" si="100"/>
        <v/>
      </c>
      <c r="AF122" s="166" t="str">
        <f t="shared" si="100"/>
        <v/>
      </c>
      <c r="AG122" s="166" t="str">
        <f t="shared" si="100"/>
        <v/>
      </c>
      <c r="AH122" s="166" t="str">
        <f t="shared" si="100"/>
        <v/>
      </c>
      <c r="AI122" s="166" t="str">
        <f t="shared" si="100"/>
        <v/>
      </c>
      <c r="AJ122" s="166" t="str">
        <f t="shared" si="100"/>
        <v/>
      </c>
      <c r="AK122" s="166" t="str">
        <f t="shared" si="100"/>
        <v/>
      </c>
      <c r="AL122" s="166" t="str">
        <f t="shared" si="100"/>
        <v/>
      </c>
      <c r="AM122" s="166" t="str">
        <f t="shared" si="100"/>
        <v/>
      </c>
      <c r="AN122" s="166" t="str">
        <f t="shared" si="100"/>
        <v/>
      </c>
      <c r="AO122" s="166" t="str">
        <f t="shared" si="100"/>
        <v/>
      </c>
      <c r="AP122" s="166" t="str">
        <f t="shared" si="100"/>
        <v/>
      </c>
      <c r="AQ122" s="166" t="str">
        <f t="shared" si="100"/>
        <v/>
      </c>
      <c r="AR122" s="166" t="str">
        <f t="shared" si="100"/>
        <v/>
      </c>
      <c r="AS122" s="166" t="str">
        <f t="shared" si="100"/>
        <v/>
      </c>
      <c r="AT122" s="166" t="str">
        <f t="shared" si="100"/>
        <v/>
      </c>
      <c r="AU122" s="166" t="str">
        <f t="shared" si="100"/>
        <v/>
      </c>
      <c r="AV122" s="166" t="str">
        <f t="shared" si="100"/>
        <v/>
      </c>
      <c r="AW122" s="166" t="str">
        <f t="shared" si="100"/>
        <v/>
      </c>
      <c r="AX122" s="166" t="str">
        <f t="shared" si="100"/>
        <v/>
      </c>
      <c r="AY122" s="166" t="str">
        <f t="shared" si="100"/>
        <v/>
      </c>
      <c r="AZ122" s="166" t="str">
        <f t="shared" si="100"/>
        <v/>
      </c>
      <c r="BA122" s="166" t="str">
        <f t="shared" si="100"/>
        <v/>
      </c>
    </row>
    <row r="123" spans="1:53" ht="15.75" x14ac:dyDescent="0.25">
      <c r="A123" s="160" t="s">
        <v>147</v>
      </c>
      <c r="B123" s="228">
        <f>+SUM(D123:BA123)</f>
        <v>0</v>
      </c>
      <c r="D123" s="166">
        <f>+IF(D122="Excelente",1,0)</f>
        <v>0</v>
      </c>
      <c r="E123" s="166">
        <f t="shared" ref="E123:AG123" si="101">+IF(E122="Excelente",1,0)</f>
        <v>0</v>
      </c>
      <c r="F123" s="166">
        <f t="shared" si="101"/>
        <v>0</v>
      </c>
      <c r="G123" s="166">
        <f t="shared" si="101"/>
        <v>0</v>
      </c>
      <c r="H123" s="166">
        <f t="shared" si="101"/>
        <v>0</v>
      </c>
      <c r="I123" s="166">
        <f t="shared" si="101"/>
        <v>0</v>
      </c>
      <c r="J123" s="166">
        <f t="shared" si="101"/>
        <v>0</v>
      </c>
      <c r="K123" s="166">
        <f t="shared" si="101"/>
        <v>0</v>
      </c>
      <c r="L123" s="166">
        <f t="shared" si="101"/>
        <v>0</v>
      </c>
      <c r="M123" s="166">
        <f t="shared" si="101"/>
        <v>0</v>
      </c>
      <c r="N123" s="166">
        <f t="shared" si="101"/>
        <v>0</v>
      </c>
      <c r="O123" s="166">
        <f t="shared" si="101"/>
        <v>0</v>
      </c>
      <c r="P123" s="166">
        <f t="shared" si="101"/>
        <v>0</v>
      </c>
      <c r="Q123" s="166">
        <f t="shared" si="101"/>
        <v>0</v>
      </c>
      <c r="R123" s="166">
        <f t="shared" si="101"/>
        <v>0</v>
      </c>
      <c r="S123" s="166">
        <f t="shared" si="101"/>
        <v>0</v>
      </c>
      <c r="T123" s="166">
        <f t="shared" si="101"/>
        <v>0</v>
      </c>
      <c r="U123" s="166">
        <f t="shared" si="101"/>
        <v>0</v>
      </c>
      <c r="V123" s="166">
        <f t="shared" si="101"/>
        <v>0</v>
      </c>
      <c r="W123" s="166">
        <f t="shared" si="101"/>
        <v>0</v>
      </c>
      <c r="X123" s="166">
        <f t="shared" si="101"/>
        <v>0</v>
      </c>
      <c r="Y123" s="166">
        <f t="shared" si="101"/>
        <v>0</v>
      </c>
      <c r="Z123" s="166">
        <f t="shared" si="101"/>
        <v>0</v>
      </c>
      <c r="AA123" s="166">
        <f t="shared" si="101"/>
        <v>0</v>
      </c>
      <c r="AB123" s="166">
        <f t="shared" si="101"/>
        <v>0</v>
      </c>
      <c r="AC123" s="166">
        <f t="shared" si="101"/>
        <v>0</v>
      </c>
      <c r="AD123" s="166">
        <f t="shared" si="101"/>
        <v>0</v>
      </c>
      <c r="AE123" s="166">
        <f t="shared" si="101"/>
        <v>0</v>
      </c>
      <c r="AF123" s="166">
        <f t="shared" si="101"/>
        <v>0</v>
      </c>
      <c r="AG123" s="166">
        <f t="shared" si="101"/>
        <v>0</v>
      </c>
      <c r="AH123" s="166">
        <f t="shared" ref="AH123:BA123" si="102">+IF(AH122="Excelente",1,0)</f>
        <v>0</v>
      </c>
      <c r="AI123" s="166">
        <f t="shared" si="102"/>
        <v>0</v>
      </c>
      <c r="AJ123" s="166">
        <f t="shared" si="102"/>
        <v>0</v>
      </c>
      <c r="AK123" s="166">
        <f t="shared" si="102"/>
        <v>0</v>
      </c>
      <c r="AL123" s="166">
        <f t="shared" si="102"/>
        <v>0</v>
      </c>
      <c r="AM123" s="166">
        <f t="shared" si="102"/>
        <v>0</v>
      </c>
      <c r="AN123" s="166">
        <f t="shared" si="102"/>
        <v>0</v>
      </c>
      <c r="AO123" s="166">
        <f t="shared" si="102"/>
        <v>0</v>
      </c>
      <c r="AP123" s="166">
        <f t="shared" si="102"/>
        <v>0</v>
      </c>
      <c r="AQ123" s="166">
        <f t="shared" si="102"/>
        <v>0</v>
      </c>
      <c r="AR123" s="166">
        <f t="shared" si="102"/>
        <v>0</v>
      </c>
      <c r="AS123" s="166">
        <f t="shared" si="102"/>
        <v>0</v>
      </c>
      <c r="AT123" s="166">
        <f t="shared" si="102"/>
        <v>0</v>
      </c>
      <c r="AU123" s="166">
        <f t="shared" si="102"/>
        <v>0</v>
      </c>
      <c r="AV123" s="166">
        <f t="shared" si="102"/>
        <v>0</v>
      </c>
      <c r="AW123" s="166">
        <f t="shared" si="102"/>
        <v>0</v>
      </c>
      <c r="AX123" s="166">
        <f t="shared" si="102"/>
        <v>0</v>
      </c>
      <c r="AY123" s="166">
        <f t="shared" si="102"/>
        <v>0</v>
      </c>
      <c r="AZ123" s="166">
        <f t="shared" si="102"/>
        <v>0</v>
      </c>
      <c r="BA123" s="166">
        <f t="shared" si="102"/>
        <v>0</v>
      </c>
    </row>
    <row r="124" spans="1:53" ht="15.75" x14ac:dyDescent="0.25">
      <c r="A124" s="160" t="s">
        <v>148</v>
      </c>
      <c r="B124" s="228">
        <f>+SUM(D124:BA124)</f>
        <v>0</v>
      </c>
      <c r="D124" s="166">
        <f>+IF(D122="Muy Buena",1,0)</f>
        <v>0</v>
      </c>
      <c r="E124" s="166">
        <f t="shared" ref="E124:AG124" si="103">+IF(E122="Muy Buena",1,0)</f>
        <v>0</v>
      </c>
      <c r="F124" s="166">
        <f t="shared" si="103"/>
        <v>0</v>
      </c>
      <c r="G124" s="166">
        <f t="shared" si="103"/>
        <v>0</v>
      </c>
      <c r="H124" s="166">
        <f t="shared" si="103"/>
        <v>0</v>
      </c>
      <c r="I124" s="166">
        <f t="shared" si="103"/>
        <v>0</v>
      </c>
      <c r="J124" s="166">
        <f t="shared" si="103"/>
        <v>0</v>
      </c>
      <c r="K124" s="166">
        <f t="shared" si="103"/>
        <v>0</v>
      </c>
      <c r="L124" s="166">
        <f t="shared" si="103"/>
        <v>0</v>
      </c>
      <c r="M124" s="166">
        <f t="shared" si="103"/>
        <v>0</v>
      </c>
      <c r="N124" s="166">
        <f t="shared" si="103"/>
        <v>0</v>
      </c>
      <c r="O124" s="166">
        <f t="shared" si="103"/>
        <v>0</v>
      </c>
      <c r="P124" s="166">
        <f t="shared" si="103"/>
        <v>0</v>
      </c>
      <c r="Q124" s="166">
        <f t="shared" si="103"/>
        <v>0</v>
      </c>
      <c r="R124" s="166">
        <f t="shared" si="103"/>
        <v>0</v>
      </c>
      <c r="S124" s="166">
        <f t="shared" si="103"/>
        <v>0</v>
      </c>
      <c r="T124" s="166">
        <f t="shared" si="103"/>
        <v>0</v>
      </c>
      <c r="U124" s="166">
        <f t="shared" si="103"/>
        <v>0</v>
      </c>
      <c r="V124" s="166">
        <f t="shared" si="103"/>
        <v>0</v>
      </c>
      <c r="W124" s="166">
        <f t="shared" si="103"/>
        <v>0</v>
      </c>
      <c r="X124" s="166">
        <f t="shared" si="103"/>
        <v>0</v>
      </c>
      <c r="Y124" s="166">
        <f t="shared" si="103"/>
        <v>0</v>
      </c>
      <c r="Z124" s="166">
        <f t="shared" si="103"/>
        <v>0</v>
      </c>
      <c r="AA124" s="166">
        <f t="shared" si="103"/>
        <v>0</v>
      </c>
      <c r="AB124" s="166">
        <f t="shared" si="103"/>
        <v>0</v>
      </c>
      <c r="AC124" s="166">
        <f t="shared" si="103"/>
        <v>0</v>
      </c>
      <c r="AD124" s="166">
        <f t="shared" si="103"/>
        <v>0</v>
      </c>
      <c r="AE124" s="166">
        <f t="shared" si="103"/>
        <v>0</v>
      </c>
      <c r="AF124" s="166">
        <f t="shared" si="103"/>
        <v>0</v>
      </c>
      <c r="AG124" s="166">
        <f t="shared" si="103"/>
        <v>0</v>
      </c>
      <c r="AH124" s="166">
        <f t="shared" ref="AH124:BA124" si="104">+IF(AH122="Muy Buena",1,0)</f>
        <v>0</v>
      </c>
      <c r="AI124" s="166">
        <f t="shared" si="104"/>
        <v>0</v>
      </c>
      <c r="AJ124" s="166">
        <f t="shared" si="104"/>
        <v>0</v>
      </c>
      <c r="AK124" s="166">
        <f t="shared" si="104"/>
        <v>0</v>
      </c>
      <c r="AL124" s="166">
        <f t="shared" si="104"/>
        <v>0</v>
      </c>
      <c r="AM124" s="166">
        <f t="shared" si="104"/>
        <v>0</v>
      </c>
      <c r="AN124" s="166">
        <f t="shared" si="104"/>
        <v>0</v>
      </c>
      <c r="AO124" s="166">
        <f t="shared" si="104"/>
        <v>0</v>
      </c>
      <c r="AP124" s="166">
        <f t="shared" si="104"/>
        <v>0</v>
      </c>
      <c r="AQ124" s="166">
        <f t="shared" si="104"/>
        <v>0</v>
      </c>
      <c r="AR124" s="166">
        <f t="shared" si="104"/>
        <v>0</v>
      </c>
      <c r="AS124" s="166">
        <f t="shared" si="104"/>
        <v>0</v>
      </c>
      <c r="AT124" s="166">
        <f t="shared" si="104"/>
        <v>0</v>
      </c>
      <c r="AU124" s="166">
        <f t="shared" si="104"/>
        <v>0</v>
      </c>
      <c r="AV124" s="166">
        <f t="shared" si="104"/>
        <v>0</v>
      </c>
      <c r="AW124" s="166">
        <f t="shared" si="104"/>
        <v>0</v>
      </c>
      <c r="AX124" s="166">
        <f t="shared" si="104"/>
        <v>0</v>
      </c>
      <c r="AY124" s="166">
        <f t="shared" si="104"/>
        <v>0</v>
      </c>
      <c r="AZ124" s="166">
        <f t="shared" si="104"/>
        <v>0</v>
      </c>
      <c r="BA124" s="166">
        <f t="shared" si="104"/>
        <v>0</v>
      </c>
    </row>
    <row r="125" spans="1:53" ht="15.75" x14ac:dyDescent="0.25">
      <c r="A125" s="160" t="s">
        <v>149</v>
      </c>
      <c r="B125" s="228">
        <f>+SUM(D125:BA125)</f>
        <v>0</v>
      </c>
      <c r="D125" s="166">
        <f>+IF(D122="Buena",1,0)</f>
        <v>0</v>
      </c>
      <c r="E125" s="166">
        <f t="shared" ref="E125:AG125" si="105">+IF(E122="Buena",1,0)</f>
        <v>0</v>
      </c>
      <c r="F125" s="166">
        <f t="shared" si="105"/>
        <v>0</v>
      </c>
      <c r="G125" s="166">
        <f t="shared" si="105"/>
        <v>0</v>
      </c>
      <c r="H125" s="166">
        <f t="shared" si="105"/>
        <v>0</v>
      </c>
      <c r="I125" s="166">
        <f t="shared" si="105"/>
        <v>0</v>
      </c>
      <c r="J125" s="166">
        <f t="shared" si="105"/>
        <v>0</v>
      </c>
      <c r="K125" s="166">
        <f t="shared" si="105"/>
        <v>0</v>
      </c>
      <c r="L125" s="166">
        <f t="shared" si="105"/>
        <v>0</v>
      </c>
      <c r="M125" s="166">
        <f t="shared" si="105"/>
        <v>0</v>
      </c>
      <c r="N125" s="166">
        <f t="shared" si="105"/>
        <v>0</v>
      </c>
      <c r="O125" s="166">
        <f t="shared" si="105"/>
        <v>0</v>
      </c>
      <c r="P125" s="166">
        <f t="shared" si="105"/>
        <v>0</v>
      </c>
      <c r="Q125" s="166">
        <f t="shared" si="105"/>
        <v>0</v>
      </c>
      <c r="R125" s="166">
        <f t="shared" si="105"/>
        <v>0</v>
      </c>
      <c r="S125" s="166">
        <f t="shared" si="105"/>
        <v>0</v>
      </c>
      <c r="T125" s="166">
        <f t="shared" si="105"/>
        <v>0</v>
      </c>
      <c r="U125" s="166">
        <f t="shared" si="105"/>
        <v>0</v>
      </c>
      <c r="V125" s="166">
        <f t="shared" si="105"/>
        <v>0</v>
      </c>
      <c r="W125" s="166">
        <f t="shared" si="105"/>
        <v>0</v>
      </c>
      <c r="X125" s="166">
        <f t="shared" si="105"/>
        <v>0</v>
      </c>
      <c r="Y125" s="166">
        <f t="shared" si="105"/>
        <v>0</v>
      </c>
      <c r="Z125" s="166">
        <f t="shared" si="105"/>
        <v>0</v>
      </c>
      <c r="AA125" s="166">
        <f t="shared" si="105"/>
        <v>0</v>
      </c>
      <c r="AB125" s="166">
        <f t="shared" si="105"/>
        <v>0</v>
      </c>
      <c r="AC125" s="166">
        <f t="shared" si="105"/>
        <v>0</v>
      </c>
      <c r="AD125" s="166">
        <f t="shared" si="105"/>
        <v>0</v>
      </c>
      <c r="AE125" s="166">
        <f t="shared" si="105"/>
        <v>0</v>
      </c>
      <c r="AF125" s="166">
        <f t="shared" si="105"/>
        <v>0</v>
      </c>
      <c r="AG125" s="166">
        <f t="shared" si="105"/>
        <v>0</v>
      </c>
      <c r="AH125" s="166">
        <f t="shared" ref="AH125:BA125" si="106">+IF(AH122="Buena",1,0)</f>
        <v>0</v>
      </c>
      <c r="AI125" s="166">
        <f t="shared" si="106"/>
        <v>0</v>
      </c>
      <c r="AJ125" s="166">
        <f t="shared" si="106"/>
        <v>0</v>
      </c>
      <c r="AK125" s="166">
        <f t="shared" si="106"/>
        <v>0</v>
      </c>
      <c r="AL125" s="166">
        <f t="shared" si="106"/>
        <v>0</v>
      </c>
      <c r="AM125" s="166">
        <f t="shared" si="106"/>
        <v>0</v>
      </c>
      <c r="AN125" s="166">
        <f t="shared" si="106"/>
        <v>0</v>
      </c>
      <c r="AO125" s="166">
        <f t="shared" si="106"/>
        <v>0</v>
      </c>
      <c r="AP125" s="166">
        <f t="shared" si="106"/>
        <v>0</v>
      </c>
      <c r="AQ125" s="166">
        <f t="shared" si="106"/>
        <v>0</v>
      </c>
      <c r="AR125" s="166">
        <f t="shared" si="106"/>
        <v>0</v>
      </c>
      <c r="AS125" s="166">
        <f t="shared" si="106"/>
        <v>0</v>
      </c>
      <c r="AT125" s="166">
        <f t="shared" si="106"/>
        <v>0</v>
      </c>
      <c r="AU125" s="166">
        <f t="shared" si="106"/>
        <v>0</v>
      </c>
      <c r="AV125" s="166">
        <f t="shared" si="106"/>
        <v>0</v>
      </c>
      <c r="AW125" s="166">
        <f t="shared" si="106"/>
        <v>0</v>
      </c>
      <c r="AX125" s="166">
        <f t="shared" si="106"/>
        <v>0</v>
      </c>
      <c r="AY125" s="166">
        <f t="shared" si="106"/>
        <v>0</v>
      </c>
      <c r="AZ125" s="166">
        <f t="shared" si="106"/>
        <v>0</v>
      </c>
      <c r="BA125" s="166">
        <f t="shared" si="106"/>
        <v>0</v>
      </c>
    </row>
    <row r="126" spans="1:53" ht="15.75" x14ac:dyDescent="0.25">
      <c r="A126" s="160" t="s">
        <v>150</v>
      </c>
      <c r="B126" s="228">
        <f>+SUM(D126:BA126)</f>
        <v>0</v>
      </c>
      <c r="D126" s="166">
        <f>+IF(D122="Regular",1,0)</f>
        <v>0</v>
      </c>
      <c r="E126" s="166">
        <f t="shared" ref="E126:AG126" si="107">+IF(E122="Regular",1,0)</f>
        <v>0</v>
      </c>
      <c r="F126" s="166">
        <f t="shared" si="107"/>
        <v>0</v>
      </c>
      <c r="G126" s="166">
        <f t="shared" si="107"/>
        <v>0</v>
      </c>
      <c r="H126" s="166">
        <f t="shared" si="107"/>
        <v>0</v>
      </c>
      <c r="I126" s="166">
        <f t="shared" si="107"/>
        <v>0</v>
      </c>
      <c r="J126" s="166">
        <f t="shared" si="107"/>
        <v>0</v>
      </c>
      <c r="K126" s="166">
        <f t="shared" si="107"/>
        <v>0</v>
      </c>
      <c r="L126" s="166">
        <f t="shared" si="107"/>
        <v>0</v>
      </c>
      <c r="M126" s="166">
        <f t="shared" si="107"/>
        <v>0</v>
      </c>
      <c r="N126" s="166">
        <f t="shared" si="107"/>
        <v>0</v>
      </c>
      <c r="O126" s="166">
        <f t="shared" si="107"/>
        <v>0</v>
      </c>
      <c r="P126" s="166">
        <f t="shared" si="107"/>
        <v>0</v>
      </c>
      <c r="Q126" s="166">
        <f t="shared" si="107"/>
        <v>0</v>
      </c>
      <c r="R126" s="166">
        <f t="shared" si="107"/>
        <v>0</v>
      </c>
      <c r="S126" s="166">
        <f t="shared" si="107"/>
        <v>0</v>
      </c>
      <c r="T126" s="166">
        <f t="shared" si="107"/>
        <v>0</v>
      </c>
      <c r="U126" s="166">
        <f t="shared" si="107"/>
        <v>0</v>
      </c>
      <c r="V126" s="166">
        <f t="shared" si="107"/>
        <v>0</v>
      </c>
      <c r="W126" s="166">
        <f t="shared" si="107"/>
        <v>0</v>
      </c>
      <c r="X126" s="166">
        <f t="shared" si="107"/>
        <v>0</v>
      </c>
      <c r="Y126" s="166">
        <f t="shared" si="107"/>
        <v>0</v>
      </c>
      <c r="Z126" s="166">
        <f t="shared" si="107"/>
        <v>0</v>
      </c>
      <c r="AA126" s="166">
        <f t="shared" si="107"/>
        <v>0</v>
      </c>
      <c r="AB126" s="166">
        <f t="shared" si="107"/>
        <v>0</v>
      </c>
      <c r="AC126" s="166">
        <f t="shared" si="107"/>
        <v>0</v>
      </c>
      <c r="AD126" s="166">
        <f t="shared" si="107"/>
        <v>0</v>
      </c>
      <c r="AE126" s="166">
        <f t="shared" si="107"/>
        <v>0</v>
      </c>
      <c r="AF126" s="166">
        <f t="shared" si="107"/>
        <v>0</v>
      </c>
      <c r="AG126" s="166">
        <f t="shared" si="107"/>
        <v>0</v>
      </c>
      <c r="AH126" s="166">
        <f t="shared" ref="AH126:BA126" si="108">+IF(AH122="Regular",1,0)</f>
        <v>0</v>
      </c>
      <c r="AI126" s="166">
        <f t="shared" si="108"/>
        <v>0</v>
      </c>
      <c r="AJ126" s="166">
        <f t="shared" si="108"/>
        <v>0</v>
      </c>
      <c r="AK126" s="166">
        <f t="shared" si="108"/>
        <v>0</v>
      </c>
      <c r="AL126" s="166">
        <f t="shared" si="108"/>
        <v>0</v>
      </c>
      <c r="AM126" s="166">
        <f t="shared" si="108"/>
        <v>0</v>
      </c>
      <c r="AN126" s="166">
        <f t="shared" si="108"/>
        <v>0</v>
      </c>
      <c r="AO126" s="166">
        <f t="shared" si="108"/>
        <v>0</v>
      </c>
      <c r="AP126" s="166">
        <f t="shared" si="108"/>
        <v>0</v>
      </c>
      <c r="AQ126" s="166">
        <f t="shared" si="108"/>
        <v>0</v>
      </c>
      <c r="AR126" s="166">
        <f t="shared" si="108"/>
        <v>0</v>
      </c>
      <c r="AS126" s="166">
        <f t="shared" si="108"/>
        <v>0</v>
      </c>
      <c r="AT126" s="166">
        <f t="shared" si="108"/>
        <v>0</v>
      </c>
      <c r="AU126" s="166">
        <f t="shared" si="108"/>
        <v>0</v>
      </c>
      <c r="AV126" s="166">
        <f t="shared" si="108"/>
        <v>0</v>
      </c>
      <c r="AW126" s="166">
        <f t="shared" si="108"/>
        <v>0</v>
      </c>
      <c r="AX126" s="166">
        <f t="shared" si="108"/>
        <v>0</v>
      </c>
      <c r="AY126" s="166">
        <f t="shared" si="108"/>
        <v>0</v>
      </c>
      <c r="AZ126" s="166">
        <f t="shared" si="108"/>
        <v>0</v>
      </c>
      <c r="BA126" s="166">
        <f t="shared" si="108"/>
        <v>0</v>
      </c>
    </row>
    <row r="127" spans="1:53" ht="15.75" x14ac:dyDescent="0.25">
      <c r="A127" s="160" t="s">
        <v>151</v>
      </c>
      <c r="B127" s="228">
        <f>+SUM(D127:BA127)</f>
        <v>0</v>
      </c>
      <c r="D127" s="166">
        <f>+IF(D122="No Satisfactoria",1,0)</f>
        <v>0</v>
      </c>
      <c r="E127" s="166">
        <f t="shared" ref="E127:AG127" si="109">+IF(E122="No Satisfactoria",1,0)</f>
        <v>0</v>
      </c>
      <c r="F127" s="166">
        <f t="shared" si="109"/>
        <v>0</v>
      </c>
      <c r="G127" s="166">
        <f t="shared" si="109"/>
        <v>0</v>
      </c>
      <c r="H127" s="166">
        <f t="shared" si="109"/>
        <v>0</v>
      </c>
      <c r="I127" s="166">
        <f t="shared" si="109"/>
        <v>0</v>
      </c>
      <c r="J127" s="166">
        <f t="shared" si="109"/>
        <v>0</v>
      </c>
      <c r="K127" s="166">
        <f t="shared" si="109"/>
        <v>0</v>
      </c>
      <c r="L127" s="166">
        <f t="shared" si="109"/>
        <v>0</v>
      </c>
      <c r="M127" s="166">
        <f t="shared" si="109"/>
        <v>0</v>
      </c>
      <c r="N127" s="166">
        <f t="shared" si="109"/>
        <v>0</v>
      </c>
      <c r="O127" s="166">
        <f t="shared" si="109"/>
        <v>0</v>
      </c>
      <c r="P127" s="166">
        <f t="shared" si="109"/>
        <v>0</v>
      </c>
      <c r="Q127" s="166">
        <f t="shared" si="109"/>
        <v>0</v>
      </c>
      <c r="R127" s="166">
        <f t="shared" si="109"/>
        <v>0</v>
      </c>
      <c r="S127" s="166">
        <f t="shared" si="109"/>
        <v>0</v>
      </c>
      <c r="T127" s="166">
        <f t="shared" si="109"/>
        <v>0</v>
      </c>
      <c r="U127" s="166">
        <f t="shared" si="109"/>
        <v>0</v>
      </c>
      <c r="V127" s="166">
        <f t="shared" si="109"/>
        <v>0</v>
      </c>
      <c r="W127" s="166">
        <f t="shared" si="109"/>
        <v>0</v>
      </c>
      <c r="X127" s="166">
        <f t="shared" si="109"/>
        <v>0</v>
      </c>
      <c r="Y127" s="166">
        <f t="shared" si="109"/>
        <v>0</v>
      </c>
      <c r="Z127" s="166">
        <f t="shared" si="109"/>
        <v>0</v>
      </c>
      <c r="AA127" s="166">
        <f t="shared" si="109"/>
        <v>0</v>
      </c>
      <c r="AB127" s="166">
        <f t="shared" si="109"/>
        <v>0</v>
      </c>
      <c r="AC127" s="166">
        <f t="shared" si="109"/>
        <v>0</v>
      </c>
      <c r="AD127" s="166">
        <f t="shared" si="109"/>
        <v>0</v>
      </c>
      <c r="AE127" s="166">
        <f t="shared" si="109"/>
        <v>0</v>
      </c>
      <c r="AF127" s="166">
        <f t="shared" si="109"/>
        <v>0</v>
      </c>
      <c r="AG127" s="166">
        <f t="shared" si="109"/>
        <v>0</v>
      </c>
      <c r="AH127" s="166">
        <f t="shared" ref="AH127:BA127" si="110">+IF(AH122="No Satisfactoria",1,0)</f>
        <v>0</v>
      </c>
      <c r="AI127" s="166">
        <f t="shared" si="110"/>
        <v>0</v>
      </c>
      <c r="AJ127" s="166">
        <f t="shared" si="110"/>
        <v>0</v>
      </c>
      <c r="AK127" s="166">
        <f t="shared" si="110"/>
        <v>0</v>
      </c>
      <c r="AL127" s="166">
        <f t="shared" si="110"/>
        <v>0</v>
      </c>
      <c r="AM127" s="166">
        <f t="shared" si="110"/>
        <v>0</v>
      </c>
      <c r="AN127" s="166">
        <f t="shared" si="110"/>
        <v>0</v>
      </c>
      <c r="AO127" s="166">
        <f t="shared" si="110"/>
        <v>0</v>
      </c>
      <c r="AP127" s="166">
        <f t="shared" si="110"/>
        <v>0</v>
      </c>
      <c r="AQ127" s="166">
        <f t="shared" si="110"/>
        <v>0</v>
      </c>
      <c r="AR127" s="166">
        <f t="shared" si="110"/>
        <v>0</v>
      </c>
      <c r="AS127" s="166">
        <f t="shared" si="110"/>
        <v>0</v>
      </c>
      <c r="AT127" s="166">
        <f t="shared" si="110"/>
        <v>0</v>
      </c>
      <c r="AU127" s="166">
        <f t="shared" si="110"/>
        <v>0</v>
      </c>
      <c r="AV127" s="166">
        <f t="shared" si="110"/>
        <v>0</v>
      </c>
      <c r="AW127" s="166">
        <f t="shared" si="110"/>
        <v>0</v>
      </c>
      <c r="AX127" s="166">
        <f t="shared" si="110"/>
        <v>0</v>
      </c>
      <c r="AY127" s="166">
        <f t="shared" si="110"/>
        <v>0</v>
      </c>
      <c r="AZ127" s="166">
        <f t="shared" si="110"/>
        <v>0</v>
      </c>
      <c r="BA127" s="166">
        <f t="shared" si="110"/>
        <v>0</v>
      </c>
    </row>
    <row r="128" spans="1:53" ht="15.75" x14ac:dyDescent="0.25">
      <c r="A128" s="168" t="s">
        <v>153</v>
      </c>
      <c r="B128" s="183"/>
      <c r="C128" s="169"/>
      <c r="D128" s="177" t="e">
        <f>+(((D14/100)*(0.00744*(D28-3.1416*(D16/10))^2+0.00088*(D26-3.1416*(D20/10))^2+0.00441*(D27-3.1416*(D21/10))^2)+(2.4*(IF(D10="Masculino",1,0)))-(0.048*D8)+D12+7.8)*100/D15)*D15/100</f>
        <v>#DIV/0!</v>
      </c>
      <c r="E128" s="177" t="e">
        <f t="shared" ref="E128:AG128" si="111">+(((E14/100)*(0.00744*(E28-3.1416*(E16/10))^2+0.00088*(E26-3.1416*(E20/10))^2+0.00441*(E27-3.1416*(E21/10))^2)+(2.4*(IF(E10="Masculino",1,0)))-(0.048*E8)+E12+7.8)*100/E15)*E15/100</f>
        <v>#DIV/0!</v>
      </c>
      <c r="F128" s="177" t="e">
        <f t="shared" si="111"/>
        <v>#DIV/0!</v>
      </c>
      <c r="G128" s="177" t="e">
        <f t="shared" si="111"/>
        <v>#DIV/0!</v>
      </c>
      <c r="H128" s="177" t="e">
        <f t="shared" si="111"/>
        <v>#DIV/0!</v>
      </c>
      <c r="I128" s="177" t="e">
        <f t="shared" si="111"/>
        <v>#DIV/0!</v>
      </c>
      <c r="J128" s="177" t="e">
        <f t="shared" si="111"/>
        <v>#DIV/0!</v>
      </c>
      <c r="K128" s="177" t="e">
        <f t="shared" si="111"/>
        <v>#DIV/0!</v>
      </c>
      <c r="L128" s="177" t="e">
        <f t="shared" si="111"/>
        <v>#DIV/0!</v>
      </c>
      <c r="M128" s="177" t="e">
        <f t="shared" si="111"/>
        <v>#DIV/0!</v>
      </c>
      <c r="N128" s="177" t="e">
        <f t="shared" si="111"/>
        <v>#DIV/0!</v>
      </c>
      <c r="O128" s="177" t="e">
        <f t="shared" si="111"/>
        <v>#DIV/0!</v>
      </c>
      <c r="P128" s="177" t="e">
        <f t="shared" si="111"/>
        <v>#DIV/0!</v>
      </c>
      <c r="Q128" s="177" t="e">
        <f t="shared" si="111"/>
        <v>#DIV/0!</v>
      </c>
      <c r="R128" s="177" t="e">
        <f t="shared" si="111"/>
        <v>#DIV/0!</v>
      </c>
      <c r="S128" s="177" t="e">
        <f t="shared" si="111"/>
        <v>#DIV/0!</v>
      </c>
      <c r="T128" s="177" t="e">
        <f t="shared" si="111"/>
        <v>#DIV/0!</v>
      </c>
      <c r="U128" s="177" t="e">
        <f t="shared" si="111"/>
        <v>#DIV/0!</v>
      </c>
      <c r="V128" s="177" t="e">
        <f t="shared" si="111"/>
        <v>#DIV/0!</v>
      </c>
      <c r="W128" s="177" t="e">
        <f t="shared" si="111"/>
        <v>#DIV/0!</v>
      </c>
      <c r="X128" s="177" t="e">
        <f t="shared" si="111"/>
        <v>#DIV/0!</v>
      </c>
      <c r="Y128" s="177" t="e">
        <f t="shared" si="111"/>
        <v>#DIV/0!</v>
      </c>
      <c r="Z128" s="177" t="e">
        <f t="shared" si="111"/>
        <v>#DIV/0!</v>
      </c>
      <c r="AA128" s="177" t="e">
        <f t="shared" si="111"/>
        <v>#DIV/0!</v>
      </c>
      <c r="AB128" s="177" t="e">
        <f t="shared" si="111"/>
        <v>#DIV/0!</v>
      </c>
      <c r="AC128" s="177" t="e">
        <f t="shared" si="111"/>
        <v>#DIV/0!</v>
      </c>
      <c r="AD128" s="177" t="e">
        <f t="shared" si="111"/>
        <v>#DIV/0!</v>
      </c>
      <c r="AE128" s="177" t="e">
        <f t="shared" si="111"/>
        <v>#DIV/0!</v>
      </c>
      <c r="AF128" s="177" t="e">
        <f t="shared" si="111"/>
        <v>#DIV/0!</v>
      </c>
      <c r="AG128" s="177" t="e">
        <f t="shared" si="111"/>
        <v>#DIV/0!</v>
      </c>
      <c r="AH128" s="177" t="e">
        <f t="shared" ref="AH128:BA128" si="112">+(((AH14/100)*(0.00744*(AH28-3.1416*(AH16/10))^2+0.00088*(AH26-3.1416*(AH20/10))^2+0.00441*(AH27-3.1416*(AH21/10))^2)+(2.4*(IF(AH10="Masculino",1,0)))-(0.048*AH8)+AH12+7.8)*100/AH15)*AH15/100</f>
        <v>#DIV/0!</v>
      </c>
      <c r="AI128" s="177" t="e">
        <f t="shared" si="112"/>
        <v>#DIV/0!</v>
      </c>
      <c r="AJ128" s="177" t="e">
        <f t="shared" si="112"/>
        <v>#DIV/0!</v>
      </c>
      <c r="AK128" s="177" t="e">
        <f t="shared" si="112"/>
        <v>#DIV/0!</v>
      </c>
      <c r="AL128" s="177" t="e">
        <f t="shared" si="112"/>
        <v>#DIV/0!</v>
      </c>
      <c r="AM128" s="177" t="e">
        <f t="shared" si="112"/>
        <v>#DIV/0!</v>
      </c>
      <c r="AN128" s="177" t="e">
        <f t="shared" si="112"/>
        <v>#DIV/0!</v>
      </c>
      <c r="AO128" s="177" t="e">
        <f t="shared" si="112"/>
        <v>#DIV/0!</v>
      </c>
      <c r="AP128" s="177" t="e">
        <f t="shared" si="112"/>
        <v>#DIV/0!</v>
      </c>
      <c r="AQ128" s="177" t="e">
        <f t="shared" si="112"/>
        <v>#DIV/0!</v>
      </c>
      <c r="AR128" s="177" t="e">
        <f t="shared" si="112"/>
        <v>#DIV/0!</v>
      </c>
      <c r="AS128" s="177" t="e">
        <f t="shared" si="112"/>
        <v>#DIV/0!</v>
      </c>
      <c r="AT128" s="177" t="e">
        <f t="shared" si="112"/>
        <v>#DIV/0!</v>
      </c>
      <c r="AU128" s="177" t="e">
        <f t="shared" si="112"/>
        <v>#DIV/0!</v>
      </c>
      <c r="AV128" s="177" t="e">
        <f t="shared" si="112"/>
        <v>#DIV/0!</v>
      </c>
      <c r="AW128" s="177" t="e">
        <f t="shared" si="112"/>
        <v>#DIV/0!</v>
      </c>
      <c r="AX128" s="177" t="e">
        <f t="shared" si="112"/>
        <v>#DIV/0!</v>
      </c>
      <c r="AY128" s="177" t="e">
        <f t="shared" si="112"/>
        <v>#DIV/0!</v>
      </c>
      <c r="AZ128" s="177" t="e">
        <f t="shared" si="112"/>
        <v>#DIV/0!</v>
      </c>
      <c r="BA128" s="177" t="e">
        <f t="shared" si="112"/>
        <v>#DIV/0!</v>
      </c>
    </row>
    <row r="129" spans="1:53" ht="15.75" x14ac:dyDescent="0.25">
      <c r="A129" s="160" t="s">
        <v>172</v>
      </c>
      <c r="B129" s="123"/>
      <c r="C129" s="161"/>
      <c r="D129" s="180">
        <v>29.863815988965289</v>
      </c>
      <c r="E129" s="180">
        <v>29.863815988965289</v>
      </c>
      <c r="F129" s="180">
        <v>29.863815988965289</v>
      </c>
      <c r="G129" s="180">
        <v>29.863815988965289</v>
      </c>
      <c r="H129" s="180">
        <v>29.863815988965289</v>
      </c>
      <c r="I129" s="180">
        <v>29.863815988965289</v>
      </c>
      <c r="J129" s="180">
        <v>29.863815988965289</v>
      </c>
      <c r="K129" s="180">
        <v>29.863815988965289</v>
      </c>
      <c r="L129" s="180">
        <v>29.863815988965289</v>
      </c>
      <c r="M129" s="180">
        <v>29.863815988965289</v>
      </c>
      <c r="N129" s="180">
        <v>29.863815988965289</v>
      </c>
      <c r="O129" s="180">
        <v>29.863815988965289</v>
      </c>
      <c r="P129" s="180">
        <v>29.863815988965289</v>
      </c>
      <c r="Q129" s="180">
        <v>29.863815988965289</v>
      </c>
      <c r="R129" s="180">
        <v>29.863815988965289</v>
      </c>
      <c r="S129" s="180">
        <v>29.863815988965289</v>
      </c>
      <c r="T129" s="180">
        <v>29.863815988965289</v>
      </c>
      <c r="U129" s="180">
        <v>29.863815988965289</v>
      </c>
      <c r="V129" s="180">
        <v>29.863815988965289</v>
      </c>
      <c r="W129" s="180">
        <v>29.863815988965289</v>
      </c>
      <c r="X129" s="180">
        <v>29.863815988965289</v>
      </c>
      <c r="Y129" s="180">
        <v>29.863815988965289</v>
      </c>
      <c r="Z129" s="180">
        <v>29.863815988965289</v>
      </c>
      <c r="AA129" s="180">
        <v>29.863815988965289</v>
      </c>
      <c r="AB129" s="180">
        <v>29.863815988965289</v>
      </c>
      <c r="AC129" s="180">
        <v>29.863815988965289</v>
      </c>
      <c r="AD129" s="180">
        <v>29.863815988965289</v>
      </c>
      <c r="AE129" s="180">
        <v>29.863815988965289</v>
      </c>
      <c r="AF129" s="180">
        <v>29.863815988965289</v>
      </c>
      <c r="AG129" s="180">
        <v>29.863815988965289</v>
      </c>
      <c r="AH129" s="180">
        <v>29.863815988965289</v>
      </c>
      <c r="AI129" s="180">
        <v>29.863815988965289</v>
      </c>
      <c r="AJ129" s="180">
        <v>29.863815988965289</v>
      </c>
      <c r="AK129" s="180">
        <v>29.863815988965289</v>
      </c>
      <c r="AL129" s="180">
        <v>29.863815988965289</v>
      </c>
      <c r="AM129" s="180">
        <v>29.863815988965289</v>
      </c>
      <c r="AN129" s="180">
        <v>29.863815988965289</v>
      </c>
      <c r="AO129" s="180">
        <v>29.863815988965289</v>
      </c>
      <c r="AP129" s="180">
        <v>29.863815988965289</v>
      </c>
      <c r="AQ129" s="180">
        <v>29.863815988965289</v>
      </c>
      <c r="AR129" s="180">
        <v>29.863815988965289</v>
      </c>
      <c r="AS129" s="180">
        <v>29.863815988965289</v>
      </c>
      <c r="AT129" s="180">
        <v>29.863815988965289</v>
      </c>
      <c r="AU129" s="180">
        <v>29.863815988965289</v>
      </c>
      <c r="AV129" s="180">
        <v>29.863815988965289</v>
      </c>
      <c r="AW129" s="180">
        <v>29.863815988965289</v>
      </c>
      <c r="AX129" s="180">
        <v>29.863815988965289</v>
      </c>
      <c r="AY129" s="180">
        <v>29.863815988965289</v>
      </c>
      <c r="AZ129" s="180">
        <v>29.863815988965289</v>
      </c>
      <c r="BA129" s="180">
        <v>29.863815988965289</v>
      </c>
    </row>
    <row r="130" spans="1:53" ht="15.75" x14ac:dyDescent="0.25">
      <c r="A130" s="160" t="s">
        <v>173</v>
      </c>
      <c r="B130" s="123"/>
      <c r="C130" s="161"/>
      <c r="D130" s="180">
        <v>31.444973873220508</v>
      </c>
      <c r="E130" s="180">
        <v>31.444973873220508</v>
      </c>
      <c r="F130" s="180">
        <v>31.444973873220508</v>
      </c>
      <c r="G130" s="180">
        <v>31.444973873220508</v>
      </c>
      <c r="H130" s="180">
        <v>31.444973873220508</v>
      </c>
      <c r="I130" s="180">
        <v>31.444973873220508</v>
      </c>
      <c r="J130" s="180">
        <v>31.444973873220508</v>
      </c>
      <c r="K130" s="180">
        <v>31.444973873220508</v>
      </c>
      <c r="L130" s="180">
        <v>31.444973873220508</v>
      </c>
      <c r="M130" s="180">
        <v>31.444973873220508</v>
      </c>
      <c r="N130" s="180">
        <v>31.444973873220508</v>
      </c>
      <c r="O130" s="180">
        <v>31.444973873220508</v>
      </c>
      <c r="P130" s="180">
        <v>31.444973873220508</v>
      </c>
      <c r="Q130" s="180">
        <v>31.444973873220508</v>
      </c>
      <c r="R130" s="180">
        <v>31.444973873220508</v>
      </c>
      <c r="S130" s="180">
        <v>31.444973873220508</v>
      </c>
      <c r="T130" s="180">
        <v>31.444973873220508</v>
      </c>
      <c r="U130" s="180">
        <v>31.444973873220508</v>
      </c>
      <c r="V130" s="180">
        <v>31.444973873220508</v>
      </c>
      <c r="W130" s="180">
        <v>31.444973873220508</v>
      </c>
      <c r="X130" s="180">
        <v>31.444973873220508</v>
      </c>
      <c r="Y130" s="180">
        <v>31.444973873220508</v>
      </c>
      <c r="Z130" s="180">
        <v>31.444973873220508</v>
      </c>
      <c r="AA130" s="180">
        <v>31.444973873220508</v>
      </c>
      <c r="AB130" s="180">
        <v>31.444973873220508</v>
      </c>
      <c r="AC130" s="180">
        <v>31.444973873220508</v>
      </c>
      <c r="AD130" s="180">
        <v>31.444973873220508</v>
      </c>
      <c r="AE130" s="180">
        <v>31.444973873220508</v>
      </c>
      <c r="AF130" s="180">
        <v>31.444973873220508</v>
      </c>
      <c r="AG130" s="180">
        <v>31.444973873220508</v>
      </c>
      <c r="AH130" s="180">
        <v>31.444973873220508</v>
      </c>
      <c r="AI130" s="180">
        <v>31.444973873220508</v>
      </c>
      <c r="AJ130" s="180">
        <v>31.444973873220508</v>
      </c>
      <c r="AK130" s="180">
        <v>31.444973873220508</v>
      </c>
      <c r="AL130" s="180">
        <v>31.444973873220508</v>
      </c>
      <c r="AM130" s="180">
        <v>31.444973873220508</v>
      </c>
      <c r="AN130" s="180">
        <v>31.444973873220508</v>
      </c>
      <c r="AO130" s="180">
        <v>31.444973873220508</v>
      </c>
      <c r="AP130" s="180">
        <v>31.444973873220508</v>
      </c>
      <c r="AQ130" s="180">
        <v>31.444973873220508</v>
      </c>
      <c r="AR130" s="180">
        <v>31.444973873220508</v>
      </c>
      <c r="AS130" s="180">
        <v>31.444973873220508</v>
      </c>
      <c r="AT130" s="180">
        <v>31.444973873220508</v>
      </c>
      <c r="AU130" s="180">
        <v>31.444973873220508</v>
      </c>
      <c r="AV130" s="180">
        <v>31.444973873220508</v>
      </c>
      <c r="AW130" s="180">
        <v>31.444973873220508</v>
      </c>
      <c r="AX130" s="180">
        <v>31.444973873220508</v>
      </c>
      <c r="AY130" s="180">
        <v>31.444973873220508</v>
      </c>
      <c r="AZ130" s="180">
        <v>31.444973873220508</v>
      </c>
      <c r="BA130" s="180">
        <v>31.444973873220508</v>
      </c>
    </row>
    <row r="131" spans="1:53" ht="15.75" x14ac:dyDescent="0.25">
      <c r="A131" s="160" t="s">
        <v>174</v>
      </c>
      <c r="B131" s="123"/>
      <c r="C131" s="161"/>
      <c r="D131" s="180">
        <v>31.543880669062162</v>
      </c>
      <c r="E131" s="180">
        <v>31.543880669062162</v>
      </c>
      <c r="F131" s="180">
        <v>31.543880669062162</v>
      </c>
      <c r="G131" s="180">
        <v>31.543880669062162</v>
      </c>
      <c r="H131" s="180">
        <v>31.543880669062162</v>
      </c>
      <c r="I131" s="180">
        <v>31.543880669062162</v>
      </c>
      <c r="J131" s="180">
        <v>31.543880669062162</v>
      </c>
      <c r="K131" s="180">
        <v>31.543880669062162</v>
      </c>
      <c r="L131" s="180">
        <v>31.543880669062162</v>
      </c>
      <c r="M131" s="180">
        <v>31.543880669062162</v>
      </c>
      <c r="N131" s="180">
        <v>31.543880669062162</v>
      </c>
      <c r="O131" s="180">
        <v>31.543880669062162</v>
      </c>
      <c r="P131" s="180">
        <v>31.543880669062162</v>
      </c>
      <c r="Q131" s="180">
        <v>31.543880669062162</v>
      </c>
      <c r="R131" s="180">
        <v>31.543880669062162</v>
      </c>
      <c r="S131" s="180">
        <v>31.543880669062162</v>
      </c>
      <c r="T131" s="180">
        <v>31.543880669062162</v>
      </c>
      <c r="U131" s="180">
        <v>31.543880669062162</v>
      </c>
      <c r="V131" s="180">
        <v>31.543880669062162</v>
      </c>
      <c r="W131" s="180">
        <v>31.543880669062162</v>
      </c>
      <c r="X131" s="180">
        <v>31.543880669062162</v>
      </c>
      <c r="Y131" s="180">
        <v>31.543880669062162</v>
      </c>
      <c r="Z131" s="180">
        <v>31.543880669062162</v>
      </c>
      <c r="AA131" s="180">
        <v>31.543880669062162</v>
      </c>
      <c r="AB131" s="180">
        <v>31.543880669062162</v>
      </c>
      <c r="AC131" s="180">
        <v>31.543880669062162</v>
      </c>
      <c r="AD131" s="180">
        <v>31.543880669062162</v>
      </c>
      <c r="AE131" s="180">
        <v>31.543880669062162</v>
      </c>
      <c r="AF131" s="180">
        <v>31.543880669062162</v>
      </c>
      <c r="AG131" s="180">
        <v>31.543880669062162</v>
      </c>
      <c r="AH131" s="180">
        <v>31.543880669062162</v>
      </c>
      <c r="AI131" s="180">
        <v>31.543880669062162</v>
      </c>
      <c r="AJ131" s="180">
        <v>31.543880669062162</v>
      </c>
      <c r="AK131" s="180">
        <v>31.543880669062162</v>
      </c>
      <c r="AL131" s="180">
        <v>31.543880669062162</v>
      </c>
      <c r="AM131" s="180">
        <v>31.543880669062162</v>
      </c>
      <c r="AN131" s="180">
        <v>31.543880669062162</v>
      </c>
      <c r="AO131" s="180">
        <v>31.543880669062162</v>
      </c>
      <c r="AP131" s="180">
        <v>31.543880669062162</v>
      </c>
      <c r="AQ131" s="180">
        <v>31.543880669062162</v>
      </c>
      <c r="AR131" s="180">
        <v>31.543880669062162</v>
      </c>
      <c r="AS131" s="180">
        <v>31.543880669062162</v>
      </c>
      <c r="AT131" s="180">
        <v>31.543880669062162</v>
      </c>
      <c r="AU131" s="180">
        <v>31.543880669062162</v>
      </c>
      <c r="AV131" s="180">
        <v>31.543880669062162</v>
      </c>
      <c r="AW131" s="180">
        <v>31.543880669062162</v>
      </c>
      <c r="AX131" s="180">
        <v>31.543880669062162</v>
      </c>
      <c r="AY131" s="180">
        <v>31.543880669062162</v>
      </c>
      <c r="AZ131" s="180">
        <v>31.543880669062162</v>
      </c>
      <c r="BA131" s="180">
        <v>31.543880669062162</v>
      </c>
    </row>
    <row r="132" spans="1:53" ht="15.75" x14ac:dyDescent="0.25">
      <c r="A132" s="160" t="s">
        <v>175</v>
      </c>
      <c r="B132" s="123"/>
      <c r="C132" s="161"/>
      <c r="D132" s="180">
        <v>29.75490126941035</v>
      </c>
      <c r="E132" s="180">
        <v>29.75490126941035</v>
      </c>
      <c r="F132" s="180">
        <v>29.75490126941035</v>
      </c>
      <c r="G132" s="180">
        <v>29.75490126941035</v>
      </c>
      <c r="H132" s="180">
        <v>29.75490126941035</v>
      </c>
      <c r="I132" s="180">
        <v>29.75490126941035</v>
      </c>
      <c r="J132" s="180">
        <v>29.75490126941035</v>
      </c>
      <c r="K132" s="180">
        <v>29.75490126941035</v>
      </c>
      <c r="L132" s="180">
        <v>29.75490126941035</v>
      </c>
      <c r="M132" s="180">
        <v>29.75490126941035</v>
      </c>
      <c r="N132" s="180">
        <v>29.75490126941035</v>
      </c>
      <c r="O132" s="180">
        <v>29.75490126941035</v>
      </c>
      <c r="P132" s="180">
        <v>29.75490126941035</v>
      </c>
      <c r="Q132" s="180">
        <v>29.75490126941035</v>
      </c>
      <c r="R132" s="180">
        <v>29.75490126941035</v>
      </c>
      <c r="S132" s="180">
        <v>29.75490126941035</v>
      </c>
      <c r="T132" s="180">
        <v>29.75490126941035</v>
      </c>
      <c r="U132" s="180">
        <v>29.75490126941035</v>
      </c>
      <c r="V132" s="180">
        <v>29.75490126941035</v>
      </c>
      <c r="W132" s="180">
        <v>29.75490126941035</v>
      </c>
      <c r="X132" s="180">
        <v>29.75490126941035</v>
      </c>
      <c r="Y132" s="180">
        <v>29.75490126941035</v>
      </c>
      <c r="Z132" s="180">
        <v>29.75490126941035</v>
      </c>
      <c r="AA132" s="180">
        <v>29.75490126941035</v>
      </c>
      <c r="AB132" s="180">
        <v>29.75490126941035</v>
      </c>
      <c r="AC132" s="180">
        <v>29.75490126941035</v>
      </c>
      <c r="AD132" s="180">
        <v>29.75490126941035</v>
      </c>
      <c r="AE132" s="180">
        <v>29.75490126941035</v>
      </c>
      <c r="AF132" s="180">
        <v>29.75490126941035</v>
      </c>
      <c r="AG132" s="180">
        <v>29.75490126941035</v>
      </c>
      <c r="AH132" s="180">
        <v>29.75490126941035</v>
      </c>
      <c r="AI132" s="180">
        <v>29.75490126941035</v>
      </c>
      <c r="AJ132" s="180">
        <v>29.75490126941035</v>
      </c>
      <c r="AK132" s="180">
        <v>29.75490126941035</v>
      </c>
      <c r="AL132" s="180">
        <v>29.75490126941035</v>
      </c>
      <c r="AM132" s="180">
        <v>29.75490126941035</v>
      </c>
      <c r="AN132" s="180">
        <v>29.75490126941035</v>
      </c>
      <c r="AO132" s="180">
        <v>29.75490126941035</v>
      </c>
      <c r="AP132" s="180">
        <v>29.75490126941035</v>
      </c>
      <c r="AQ132" s="180">
        <v>29.75490126941035</v>
      </c>
      <c r="AR132" s="180">
        <v>29.75490126941035</v>
      </c>
      <c r="AS132" s="180">
        <v>29.75490126941035</v>
      </c>
      <c r="AT132" s="180">
        <v>29.75490126941035</v>
      </c>
      <c r="AU132" s="180">
        <v>29.75490126941035</v>
      </c>
      <c r="AV132" s="180">
        <v>29.75490126941035</v>
      </c>
      <c r="AW132" s="180">
        <v>29.75490126941035</v>
      </c>
      <c r="AX132" s="180">
        <v>29.75490126941035</v>
      </c>
      <c r="AY132" s="180">
        <v>29.75490126941035</v>
      </c>
      <c r="AZ132" s="180">
        <v>29.75490126941035</v>
      </c>
      <c r="BA132" s="180">
        <v>29.75490126941035</v>
      </c>
    </row>
    <row r="133" spans="1:53" ht="15.75" x14ac:dyDescent="0.25">
      <c r="A133" s="160" t="s">
        <v>176</v>
      </c>
      <c r="B133" s="123"/>
      <c r="C133" s="161"/>
      <c r="D133" s="180">
        <v>3.3831829412869712</v>
      </c>
      <c r="E133" s="180">
        <v>3.3831829412869712</v>
      </c>
      <c r="F133" s="180">
        <v>3.3831829412869712</v>
      </c>
      <c r="G133" s="180">
        <v>3.3831829412869712</v>
      </c>
      <c r="H133" s="180">
        <v>3.3831829412869712</v>
      </c>
      <c r="I133" s="180">
        <v>3.3831829412869712</v>
      </c>
      <c r="J133" s="180">
        <v>3.3831829412869712</v>
      </c>
      <c r="K133" s="180">
        <v>3.3831829412869712</v>
      </c>
      <c r="L133" s="180">
        <v>3.3831829412869712</v>
      </c>
      <c r="M133" s="180">
        <v>3.3831829412869712</v>
      </c>
      <c r="N133" s="180">
        <v>3.3831829412869712</v>
      </c>
      <c r="O133" s="180">
        <v>3.3831829412869712</v>
      </c>
      <c r="P133" s="180">
        <v>3.3831829412869712</v>
      </c>
      <c r="Q133" s="180">
        <v>3.3831829412869712</v>
      </c>
      <c r="R133" s="180">
        <v>3.3831829412869712</v>
      </c>
      <c r="S133" s="180">
        <v>3.3831829412869712</v>
      </c>
      <c r="T133" s="180">
        <v>3.3831829412869712</v>
      </c>
      <c r="U133" s="180">
        <v>3.3831829412869712</v>
      </c>
      <c r="V133" s="180">
        <v>3.3831829412869712</v>
      </c>
      <c r="W133" s="180">
        <v>3.3831829412869712</v>
      </c>
      <c r="X133" s="180">
        <v>3.3831829412869712</v>
      </c>
      <c r="Y133" s="180">
        <v>3.3831829412869712</v>
      </c>
      <c r="Z133" s="180">
        <v>3.3831829412869712</v>
      </c>
      <c r="AA133" s="180">
        <v>3.3831829412869712</v>
      </c>
      <c r="AB133" s="180">
        <v>3.3831829412869712</v>
      </c>
      <c r="AC133" s="180">
        <v>3.3831829412869712</v>
      </c>
      <c r="AD133" s="180">
        <v>3.3831829412869712</v>
      </c>
      <c r="AE133" s="180">
        <v>3.3831829412869712</v>
      </c>
      <c r="AF133" s="180">
        <v>3.3831829412869712</v>
      </c>
      <c r="AG133" s="180">
        <v>3.3831829412869712</v>
      </c>
      <c r="AH133" s="180">
        <v>3.3831829412869712</v>
      </c>
      <c r="AI133" s="180">
        <v>3.3831829412869712</v>
      </c>
      <c r="AJ133" s="180">
        <v>3.3831829412869712</v>
      </c>
      <c r="AK133" s="180">
        <v>3.3831829412869712</v>
      </c>
      <c r="AL133" s="180">
        <v>3.3831829412869712</v>
      </c>
      <c r="AM133" s="180">
        <v>3.3831829412869712</v>
      </c>
      <c r="AN133" s="180">
        <v>3.3831829412869712</v>
      </c>
      <c r="AO133" s="180">
        <v>3.3831829412869712</v>
      </c>
      <c r="AP133" s="180">
        <v>3.3831829412869712</v>
      </c>
      <c r="AQ133" s="180">
        <v>3.3831829412869712</v>
      </c>
      <c r="AR133" s="180">
        <v>3.3831829412869712</v>
      </c>
      <c r="AS133" s="180">
        <v>3.3831829412869712</v>
      </c>
      <c r="AT133" s="180">
        <v>3.3831829412869712</v>
      </c>
      <c r="AU133" s="180">
        <v>3.3831829412869712</v>
      </c>
      <c r="AV133" s="180">
        <v>3.3831829412869712</v>
      </c>
      <c r="AW133" s="180">
        <v>3.3831829412869712</v>
      </c>
      <c r="AX133" s="180">
        <v>3.3831829412869712</v>
      </c>
      <c r="AY133" s="180">
        <v>3.3831829412869712</v>
      </c>
      <c r="AZ133" s="180">
        <v>3.3831829412869712</v>
      </c>
      <c r="BA133" s="180">
        <v>3.3831829412869712</v>
      </c>
    </row>
    <row r="134" spans="1:53" ht="15.75" x14ac:dyDescent="0.25">
      <c r="A134" s="160" t="s">
        <v>177</v>
      </c>
      <c r="B134" s="123"/>
      <c r="C134" s="161"/>
      <c r="D134" s="180">
        <v>3.8720818602377856</v>
      </c>
      <c r="E134" s="180">
        <v>3.8720818602377856</v>
      </c>
      <c r="F134" s="180">
        <v>3.8720818602377856</v>
      </c>
      <c r="G134" s="180">
        <v>3.8720818602377856</v>
      </c>
      <c r="H134" s="180">
        <v>3.8720818602377856</v>
      </c>
      <c r="I134" s="180">
        <v>3.8720818602377856</v>
      </c>
      <c r="J134" s="180">
        <v>3.8720818602377856</v>
      </c>
      <c r="K134" s="180">
        <v>3.8720818602377856</v>
      </c>
      <c r="L134" s="180">
        <v>3.8720818602377856</v>
      </c>
      <c r="M134" s="180">
        <v>3.8720818602377856</v>
      </c>
      <c r="N134" s="180">
        <v>3.8720818602377856</v>
      </c>
      <c r="O134" s="180">
        <v>3.8720818602377856</v>
      </c>
      <c r="P134" s="180">
        <v>3.8720818602377856</v>
      </c>
      <c r="Q134" s="180">
        <v>3.8720818602377856</v>
      </c>
      <c r="R134" s="180">
        <v>3.8720818602377856</v>
      </c>
      <c r="S134" s="180">
        <v>3.8720818602377856</v>
      </c>
      <c r="T134" s="180">
        <v>3.8720818602377856</v>
      </c>
      <c r="U134" s="180">
        <v>3.8720818602377856</v>
      </c>
      <c r="V134" s="180">
        <v>3.8720818602377856</v>
      </c>
      <c r="W134" s="180">
        <v>3.8720818602377856</v>
      </c>
      <c r="X134" s="180">
        <v>3.8720818602377856</v>
      </c>
      <c r="Y134" s="180">
        <v>3.8720818602377856</v>
      </c>
      <c r="Z134" s="180">
        <v>3.8720818602377856</v>
      </c>
      <c r="AA134" s="180">
        <v>3.8720818602377856</v>
      </c>
      <c r="AB134" s="180">
        <v>3.8720818602377856</v>
      </c>
      <c r="AC134" s="180">
        <v>3.8720818602377856</v>
      </c>
      <c r="AD134" s="180">
        <v>3.8720818602377856</v>
      </c>
      <c r="AE134" s="180">
        <v>3.8720818602377856</v>
      </c>
      <c r="AF134" s="180">
        <v>3.8720818602377856</v>
      </c>
      <c r="AG134" s="180">
        <v>3.8720818602377856</v>
      </c>
      <c r="AH134" s="180">
        <v>3.8720818602377856</v>
      </c>
      <c r="AI134" s="180">
        <v>3.8720818602377856</v>
      </c>
      <c r="AJ134" s="180">
        <v>3.8720818602377856</v>
      </c>
      <c r="AK134" s="180">
        <v>3.8720818602377856</v>
      </c>
      <c r="AL134" s="180">
        <v>3.8720818602377856</v>
      </c>
      <c r="AM134" s="180">
        <v>3.8720818602377856</v>
      </c>
      <c r="AN134" s="180">
        <v>3.8720818602377856</v>
      </c>
      <c r="AO134" s="180">
        <v>3.8720818602377856</v>
      </c>
      <c r="AP134" s="180">
        <v>3.8720818602377856</v>
      </c>
      <c r="AQ134" s="180">
        <v>3.8720818602377856</v>
      </c>
      <c r="AR134" s="180">
        <v>3.8720818602377856</v>
      </c>
      <c r="AS134" s="180">
        <v>3.8720818602377856</v>
      </c>
      <c r="AT134" s="180">
        <v>3.8720818602377856</v>
      </c>
      <c r="AU134" s="180">
        <v>3.8720818602377856</v>
      </c>
      <c r="AV134" s="180">
        <v>3.8720818602377856</v>
      </c>
      <c r="AW134" s="180">
        <v>3.8720818602377856</v>
      </c>
      <c r="AX134" s="180">
        <v>3.8720818602377856</v>
      </c>
      <c r="AY134" s="180">
        <v>3.8720818602377856</v>
      </c>
      <c r="AZ134" s="180">
        <v>3.8720818602377856</v>
      </c>
      <c r="BA134" s="180">
        <v>3.8720818602377856</v>
      </c>
    </row>
    <row r="135" spans="1:53" ht="15.75" x14ac:dyDescent="0.25">
      <c r="A135" s="160" t="s">
        <v>178</v>
      </c>
      <c r="B135" s="123"/>
      <c r="C135" s="161"/>
      <c r="D135" s="180">
        <v>4.1832887004926311</v>
      </c>
      <c r="E135" s="180">
        <v>4.1832887004926311</v>
      </c>
      <c r="F135" s="180">
        <v>4.1832887004926311</v>
      </c>
      <c r="G135" s="180">
        <v>4.1832887004926311</v>
      </c>
      <c r="H135" s="180">
        <v>4.1832887004926311</v>
      </c>
      <c r="I135" s="180">
        <v>4.1832887004926311</v>
      </c>
      <c r="J135" s="180">
        <v>4.1832887004926311</v>
      </c>
      <c r="K135" s="180">
        <v>4.1832887004926311</v>
      </c>
      <c r="L135" s="180">
        <v>4.1832887004926311</v>
      </c>
      <c r="M135" s="180">
        <v>4.1832887004926311</v>
      </c>
      <c r="N135" s="180">
        <v>4.1832887004926311</v>
      </c>
      <c r="O135" s="180">
        <v>4.1832887004926311</v>
      </c>
      <c r="P135" s="180">
        <v>4.1832887004926311</v>
      </c>
      <c r="Q135" s="180">
        <v>4.1832887004926311</v>
      </c>
      <c r="R135" s="180">
        <v>4.1832887004926311</v>
      </c>
      <c r="S135" s="180">
        <v>4.1832887004926311</v>
      </c>
      <c r="T135" s="180">
        <v>4.1832887004926311</v>
      </c>
      <c r="U135" s="180">
        <v>4.1832887004926311</v>
      </c>
      <c r="V135" s="180">
        <v>4.1832887004926311</v>
      </c>
      <c r="W135" s="180">
        <v>4.1832887004926311</v>
      </c>
      <c r="X135" s="180">
        <v>4.1832887004926311</v>
      </c>
      <c r="Y135" s="180">
        <v>4.1832887004926311</v>
      </c>
      <c r="Z135" s="180">
        <v>4.1832887004926311</v>
      </c>
      <c r="AA135" s="180">
        <v>4.1832887004926311</v>
      </c>
      <c r="AB135" s="180">
        <v>4.1832887004926311</v>
      </c>
      <c r="AC135" s="180">
        <v>4.1832887004926311</v>
      </c>
      <c r="AD135" s="180">
        <v>4.1832887004926311</v>
      </c>
      <c r="AE135" s="180">
        <v>4.1832887004926311</v>
      </c>
      <c r="AF135" s="180">
        <v>4.1832887004926311</v>
      </c>
      <c r="AG135" s="180">
        <v>4.1832887004926311</v>
      </c>
      <c r="AH135" s="180">
        <v>4.1832887004926311</v>
      </c>
      <c r="AI135" s="180">
        <v>4.1832887004926311</v>
      </c>
      <c r="AJ135" s="180">
        <v>4.1832887004926311</v>
      </c>
      <c r="AK135" s="180">
        <v>4.1832887004926311</v>
      </c>
      <c r="AL135" s="180">
        <v>4.1832887004926311</v>
      </c>
      <c r="AM135" s="180">
        <v>4.1832887004926311</v>
      </c>
      <c r="AN135" s="180">
        <v>4.1832887004926311</v>
      </c>
      <c r="AO135" s="180">
        <v>4.1832887004926311</v>
      </c>
      <c r="AP135" s="180">
        <v>4.1832887004926311</v>
      </c>
      <c r="AQ135" s="180">
        <v>4.1832887004926311</v>
      </c>
      <c r="AR135" s="180">
        <v>4.1832887004926311</v>
      </c>
      <c r="AS135" s="180">
        <v>4.1832887004926311</v>
      </c>
      <c r="AT135" s="180">
        <v>4.1832887004926311</v>
      </c>
      <c r="AU135" s="180">
        <v>4.1832887004926311</v>
      </c>
      <c r="AV135" s="180">
        <v>4.1832887004926311</v>
      </c>
      <c r="AW135" s="180">
        <v>4.1832887004926311</v>
      </c>
      <c r="AX135" s="180">
        <v>4.1832887004926311</v>
      </c>
      <c r="AY135" s="180">
        <v>4.1832887004926311</v>
      </c>
      <c r="AZ135" s="180">
        <v>4.1832887004926311</v>
      </c>
      <c r="BA135" s="180">
        <v>4.1832887004926311</v>
      </c>
    </row>
    <row r="136" spans="1:53" ht="15.75" x14ac:dyDescent="0.25">
      <c r="A136" s="160" t="s">
        <v>179</v>
      </c>
      <c r="B136" s="123"/>
      <c r="C136" s="161"/>
      <c r="D136" s="180">
        <v>3.2538854184550785</v>
      </c>
      <c r="E136" s="180">
        <v>3.2538854184550785</v>
      </c>
      <c r="F136" s="180">
        <v>3.2538854184550785</v>
      </c>
      <c r="G136" s="180">
        <v>3.2538854184550785</v>
      </c>
      <c r="H136" s="180">
        <v>3.2538854184550785</v>
      </c>
      <c r="I136" s="180">
        <v>3.2538854184550785</v>
      </c>
      <c r="J136" s="180">
        <v>3.2538854184550785</v>
      </c>
      <c r="K136" s="180">
        <v>3.2538854184550785</v>
      </c>
      <c r="L136" s="180">
        <v>3.2538854184550785</v>
      </c>
      <c r="M136" s="180">
        <v>3.2538854184550785</v>
      </c>
      <c r="N136" s="180">
        <v>3.2538854184550785</v>
      </c>
      <c r="O136" s="180">
        <v>3.2538854184550785</v>
      </c>
      <c r="P136" s="180">
        <v>3.2538854184550785</v>
      </c>
      <c r="Q136" s="180">
        <v>3.2538854184550785</v>
      </c>
      <c r="R136" s="180">
        <v>3.2538854184550785</v>
      </c>
      <c r="S136" s="180">
        <v>3.2538854184550785</v>
      </c>
      <c r="T136" s="180">
        <v>3.2538854184550785</v>
      </c>
      <c r="U136" s="180">
        <v>3.2538854184550785</v>
      </c>
      <c r="V136" s="180">
        <v>3.2538854184550785</v>
      </c>
      <c r="W136" s="180">
        <v>3.2538854184550785</v>
      </c>
      <c r="X136" s="180">
        <v>3.2538854184550785</v>
      </c>
      <c r="Y136" s="180">
        <v>3.2538854184550785</v>
      </c>
      <c r="Z136" s="180">
        <v>3.2538854184550785</v>
      </c>
      <c r="AA136" s="180">
        <v>3.2538854184550785</v>
      </c>
      <c r="AB136" s="180">
        <v>3.2538854184550785</v>
      </c>
      <c r="AC136" s="180">
        <v>3.2538854184550785</v>
      </c>
      <c r="AD136" s="180">
        <v>3.2538854184550785</v>
      </c>
      <c r="AE136" s="180">
        <v>3.2538854184550785</v>
      </c>
      <c r="AF136" s="180">
        <v>3.2538854184550785</v>
      </c>
      <c r="AG136" s="180">
        <v>3.2538854184550785</v>
      </c>
      <c r="AH136" s="180">
        <v>3.2538854184550785</v>
      </c>
      <c r="AI136" s="180">
        <v>3.2538854184550785</v>
      </c>
      <c r="AJ136" s="180">
        <v>3.2538854184550785</v>
      </c>
      <c r="AK136" s="180">
        <v>3.2538854184550785</v>
      </c>
      <c r="AL136" s="180">
        <v>3.2538854184550785</v>
      </c>
      <c r="AM136" s="180">
        <v>3.2538854184550785</v>
      </c>
      <c r="AN136" s="180">
        <v>3.2538854184550785</v>
      </c>
      <c r="AO136" s="180">
        <v>3.2538854184550785</v>
      </c>
      <c r="AP136" s="180">
        <v>3.2538854184550785</v>
      </c>
      <c r="AQ136" s="180">
        <v>3.2538854184550785</v>
      </c>
      <c r="AR136" s="180">
        <v>3.2538854184550785</v>
      </c>
      <c r="AS136" s="180">
        <v>3.2538854184550785</v>
      </c>
      <c r="AT136" s="180">
        <v>3.2538854184550785</v>
      </c>
      <c r="AU136" s="180">
        <v>3.2538854184550785</v>
      </c>
      <c r="AV136" s="180">
        <v>3.2538854184550785</v>
      </c>
      <c r="AW136" s="180">
        <v>3.2538854184550785</v>
      </c>
      <c r="AX136" s="180">
        <v>3.2538854184550785</v>
      </c>
      <c r="AY136" s="180">
        <v>3.2538854184550785</v>
      </c>
      <c r="AZ136" s="180">
        <v>3.2538854184550785</v>
      </c>
      <c r="BA136" s="180">
        <v>3.2538854184550785</v>
      </c>
    </row>
    <row r="137" spans="1:53" x14ac:dyDescent="0.25">
      <c r="A137" s="118"/>
      <c r="B137" s="119"/>
      <c r="C137" s="118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  <c r="AS137" s="121"/>
      <c r="AT137" s="121"/>
      <c r="AU137" s="121"/>
      <c r="AV137" s="121"/>
      <c r="AW137" s="121"/>
      <c r="AX137" s="121"/>
      <c r="AY137" s="121"/>
      <c r="AZ137" s="121"/>
      <c r="BA137" s="121"/>
    </row>
  </sheetData>
  <pageMargins left="0.7" right="0.7" top="0.75" bottom="0.75" header="0.3" footer="0.3"/>
  <pageSetup orientation="portrait" horizontalDpi="1200" verticalDpi="1200" r:id="rId1"/>
  <ignoredErrors>
    <ignoredError sqref="B4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53</vt:i4>
      </vt:variant>
    </vt:vector>
  </HeadingPairs>
  <TitlesOfParts>
    <vt:vector size="53" baseType="lpstr">
      <vt:lpstr>PLANILLA DE CARGA</vt:lpstr>
      <vt:lpstr>INF 1º</vt:lpstr>
      <vt:lpstr>INF 2º</vt:lpstr>
      <vt:lpstr>INF 3º</vt:lpstr>
      <vt:lpstr>INF 4º</vt:lpstr>
      <vt:lpstr>INF 5º</vt:lpstr>
      <vt:lpstr>INF 6º</vt:lpstr>
      <vt:lpstr>INF 7º</vt:lpstr>
      <vt:lpstr>INF 8º</vt:lpstr>
      <vt:lpstr>INF 9º</vt:lpstr>
      <vt:lpstr>INF 10º</vt:lpstr>
      <vt:lpstr>INF 11º</vt:lpstr>
      <vt:lpstr>INF 12º</vt:lpstr>
      <vt:lpstr>INF 13º</vt:lpstr>
      <vt:lpstr>INF 14º</vt:lpstr>
      <vt:lpstr>INF 15º</vt:lpstr>
      <vt:lpstr>INF 16º</vt:lpstr>
      <vt:lpstr>INF 17º</vt:lpstr>
      <vt:lpstr>INF 18º</vt:lpstr>
      <vt:lpstr>INF 19º</vt:lpstr>
      <vt:lpstr>INF 20º</vt:lpstr>
      <vt:lpstr>INF 21º</vt:lpstr>
      <vt:lpstr>INF 22º</vt:lpstr>
      <vt:lpstr>INF 23º</vt:lpstr>
      <vt:lpstr>INF 24º</vt:lpstr>
      <vt:lpstr>INF 25º</vt:lpstr>
      <vt:lpstr>INF 26º</vt:lpstr>
      <vt:lpstr>INF 27º</vt:lpstr>
      <vt:lpstr>INF 28º</vt:lpstr>
      <vt:lpstr>INF 29º</vt:lpstr>
      <vt:lpstr>INF 30º</vt:lpstr>
      <vt:lpstr>INF 31º</vt:lpstr>
      <vt:lpstr>INF 32º</vt:lpstr>
      <vt:lpstr>INF 33º</vt:lpstr>
      <vt:lpstr>INF 34º</vt:lpstr>
      <vt:lpstr>INF 35º</vt:lpstr>
      <vt:lpstr>INF 36º</vt:lpstr>
      <vt:lpstr>INF 37º</vt:lpstr>
      <vt:lpstr>INF 38º</vt:lpstr>
      <vt:lpstr>INF 39º</vt:lpstr>
      <vt:lpstr>INF 40º</vt:lpstr>
      <vt:lpstr>INF 41º</vt:lpstr>
      <vt:lpstr>INF 42º</vt:lpstr>
      <vt:lpstr>INF 43º</vt:lpstr>
      <vt:lpstr>INF 44º</vt:lpstr>
      <vt:lpstr>INF 45º</vt:lpstr>
      <vt:lpstr>INF 46º</vt:lpstr>
      <vt:lpstr>INF 47º</vt:lpstr>
      <vt:lpstr>INF 48º</vt:lpstr>
      <vt:lpstr>INF 49º</vt:lpstr>
      <vt:lpstr>INF 50º</vt:lpstr>
      <vt:lpstr>ESTADÍSTICA</vt:lpstr>
      <vt:lpstr>NO TOCAR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G</dc:creator>
  <cp:lastModifiedBy>G G</cp:lastModifiedBy>
  <cp:lastPrinted>2025-01-30T23:12:02Z</cp:lastPrinted>
  <dcterms:created xsi:type="dcterms:W3CDTF">2019-09-28T19:38:29Z</dcterms:created>
  <dcterms:modified xsi:type="dcterms:W3CDTF">2025-01-30T23:15:24Z</dcterms:modified>
</cp:coreProperties>
</file>