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c202\Desktop\MARICELA\"/>
    </mc:Choice>
  </mc:AlternateContent>
  <xr:revisionPtr revIDLastSave="0" documentId="13_ncr:1_{8D7FFDD9-C52C-446C-AE14-0F97D2BBBA32}" xr6:coauthVersionLast="47" xr6:coauthVersionMax="47" xr10:uidLastSave="{00000000-0000-0000-0000-000000000000}"/>
  <bookViews>
    <workbookView xWindow="-120" yWindow="-120" windowWidth="20730" windowHeight="11160" activeTab="3" xr2:uid="{397A70F4-6D85-4429-91B8-53AA57D6D3A7}"/>
  </bookViews>
  <sheets>
    <sheet name="E1" sheetId="10" r:id="rId1"/>
    <sheet name="E2" sheetId="11" r:id="rId2"/>
    <sheet name="E3" sheetId="12" r:id="rId3"/>
    <sheet name="E4" sheetId="13" r:id="rId4"/>
  </sheets>
  <definedNames>
    <definedName name="_xlnm._FilterDatabase" localSheetId="2" hidden="1">'E3'!$A$3:$D$18</definedName>
    <definedName name="_xlnm._FilterDatabase" localSheetId="3" hidden="1">'E4'!$C$3:$G$33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3" l="1"/>
  <c r="P19" i="13"/>
  <c r="J17" i="13"/>
  <c r="J16" i="13"/>
  <c r="J15" i="13"/>
  <c r="N6" i="13"/>
  <c r="F25" i="12"/>
  <c r="P12" i="13"/>
  <c r="O10" i="13"/>
  <c r="N8" i="13"/>
  <c r="N9" i="11"/>
  <c r="N10" i="11"/>
  <c r="N11" i="11"/>
  <c r="N12" i="11"/>
  <c r="N13" i="11"/>
  <c r="N14" i="11"/>
  <c r="N15" i="11"/>
  <c r="N16" i="11"/>
  <c r="N8" i="11"/>
  <c r="F24" i="12"/>
  <c r="F23" i="12"/>
  <c r="F22" i="12"/>
  <c r="M10" i="11"/>
  <c r="M11" i="11"/>
  <c r="M12" i="11"/>
  <c r="M13" i="11"/>
  <c r="M14" i="11"/>
  <c r="M15" i="11"/>
  <c r="M16" i="11"/>
  <c r="M9" i="11"/>
  <c r="M8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2" i="11"/>
  <c r="I16" i="10"/>
  <c r="I15" i="10"/>
  <c r="I14" i="10"/>
  <c r="I13" i="10"/>
  <c r="K9" i="10"/>
  <c r="A20" i="10" a="1"/>
  <c r="A20" i="10" s="1"/>
  <c r="K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<sst xmlns="http://schemas.openxmlformats.org/spreadsheetml/2006/main" count="440" uniqueCount="253">
  <si>
    <t>Ciudad</t>
  </si>
  <si>
    <t>Dpto</t>
  </si>
  <si>
    <t>Apellido</t>
  </si>
  <si>
    <t xml:space="preserve">Sueldo </t>
  </si>
  <si>
    <t>Guayaquil</t>
  </si>
  <si>
    <t>Financiero</t>
  </si>
  <si>
    <t>Benitez</t>
  </si>
  <si>
    <t>Campos</t>
  </si>
  <si>
    <t>Quito</t>
  </si>
  <si>
    <t>Cortez</t>
  </si>
  <si>
    <t>Egas</t>
  </si>
  <si>
    <t>Intriago</t>
  </si>
  <si>
    <t>Machala</t>
  </si>
  <si>
    <t>Macintosh</t>
  </si>
  <si>
    <t>Moran</t>
  </si>
  <si>
    <t xml:space="preserve">Ochoa </t>
  </si>
  <si>
    <t>Paez</t>
  </si>
  <si>
    <t>Pincay</t>
  </si>
  <si>
    <t>Rodriguez</t>
  </si>
  <si>
    <t>Riobamba</t>
  </si>
  <si>
    <t>Samaniego</t>
  </si>
  <si>
    <t>Toscano</t>
  </si>
  <si>
    <t>Suma de sueldos de la sucursal</t>
  </si>
  <si>
    <t>Seleccione una Ciudad</t>
  </si>
  <si>
    <t># de trabajadores en la ciudad</t>
  </si>
  <si>
    <t>Personal por Departamento</t>
  </si>
  <si>
    <t>Capacitación</t>
  </si>
  <si>
    <t>Administración</t>
  </si>
  <si>
    <t>Técnico</t>
  </si>
  <si>
    <t>COD</t>
  </si>
  <si>
    <t>Producto</t>
  </si>
  <si>
    <t>Categoría</t>
  </si>
  <si>
    <t>Presentación</t>
  </si>
  <si>
    <t>Precio</t>
  </si>
  <si>
    <t>UEE</t>
  </si>
  <si>
    <t>UEP</t>
  </si>
  <si>
    <t>MIN</t>
  </si>
  <si>
    <t>Té Dharamsala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</si>
  <si>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</si>
  <si>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</si>
  <si>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</si>
  <si>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</si>
  <si>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</si>
  <si>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</si>
  <si>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</si>
  <si>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</si>
  <si>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48 - frascos 6 l</t>
  </si>
  <si>
    <t>Mezcla Gumbo del chef Anton</t>
  </si>
  <si>
    <t>36 cajas</t>
  </si>
  <si>
    <t>Cuántos registros hay de cada categoria?</t>
  </si>
  <si>
    <t>Mermelada de grosellas de la abuela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</si>
  <si>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</si>
  <si>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</si>
  <si>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</si>
  <si>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</si>
  <si>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</si>
  <si>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</si>
  <si>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</si>
  <si>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Carnes</t>
  </si>
  <si>
    <t>18 - paq. 500 g</t>
  </si>
  <si>
    <t>Pez espada</t>
  </si>
  <si>
    <t>Pescados/Mariscos</t>
  </si>
  <si>
    <t>12 - frascos 200 ml</t>
  </si>
  <si>
    <t>Queso Cabrales</t>
  </si>
  <si>
    <t>Lácteos</t>
  </si>
  <si>
    <t>paq. 1 kg</t>
  </si>
  <si>
    <t>Queso Manchego La Pastora</t>
  </si>
  <si>
    <t>10 - paq. 500 g</t>
  </si>
  <si>
    <t>Algas Konbu</t>
  </si>
  <si>
    <t>caja 2 kg</t>
  </si>
  <si>
    <t>Cuajada de judías</t>
  </si>
  <si>
    <t>40 - paq. 100 g</t>
  </si>
  <si>
    <t>Granos/Cereales</t>
  </si>
  <si>
    <t>Salsa de soja baja en sodio</t>
  </si>
  <si>
    <t>24 - bot. 250 ml</t>
  </si>
  <si>
    <t>Postre de merengue Pavlova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</si>
  <si>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</si>
  <si>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</si>
  <si>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</si>
  <si>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</si>
  <si>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</si>
  <si>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</si>
  <si>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</si>
  <si>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</si>
  <si>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</si>
  <si>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</si>
  <si>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</si>
  <si>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</si>
  <si>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</si>
  <si>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24 - paq. 500 g</t>
  </si>
  <si>
    <t>Pan fino</t>
  </si>
  <si>
    <t>12 - paq. 250 g</t>
  </si>
  <si>
    <t>Refresco Guaraná Fantástica</t>
  </si>
  <si>
    <t>12 - latas 355 ml</t>
  </si>
  <si>
    <t>Crema de chocolate y nueces NuNuCa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</si>
  <si>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</si>
  <si>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</si>
  <si>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</si>
  <si>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</si>
  <si>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</si>
  <si>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</si>
  <si>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25 - latas 825 g</t>
  </si>
  <si>
    <t>Salchicha Thüringer</t>
  </si>
  <si>
    <t>50 bolsas x 30 salch</t>
  </si>
  <si>
    <t>Arenque blanco del noroeste</t>
  </si>
  <si>
    <t>10 - vasos 200 g</t>
  </si>
  <si>
    <t>Queso gorgonzola Telino</t>
  </si>
  <si>
    <t>12 - paq. 100 g</t>
  </si>
  <si>
    <t>Queso Mascarpone Fabioli</t>
  </si>
  <si>
    <t>24 - paq. 200 g</t>
  </si>
  <si>
    <t>Queso de cabra</t>
  </si>
  <si>
    <t>500 g</t>
  </si>
  <si>
    <t>Cerveza Sasquatch</t>
  </si>
  <si>
    <t>Cerveza negra Steeleye</t>
  </si>
  <si>
    <t>Escabeche de arenque</t>
  </si>
  <si>
    <t>24 - frascos 250 g</t>
  </si>
  <si>
    <t>Salmón ahumado Gravad</t>
  </si>
  <si>
    <t>12 - paq. 500 g</t>
  </si>
  <si>
    <t>Vino Côte de Blaye</t>
  </si>
  <si>
    <t>12 - bot. 75 cl</t>
  </si>
  <si>
    <t>Licor verde Chartreuse</t>
  </si>
  <si>
    <t>750 cc por bot.</t>
  </si>
  <si>
    <t>Carne de cangrejo de Boston</t>
  </si>
  <si>
    <t>24 - latas 4 l</t>
  </si>
  <si>
    <t>Crema de almejas estilo Nueva Inglaterra</t>
  </si>
  <si>
    <t>12 - latas 12 l</t>
  </si>
  <si>
    <t>Tallarines de Singapur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</si>
  <si>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</si>
  <si>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</si>
  <si>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</si>
  <si>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</si>
  <si>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</si>
  <si>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</si>
  <si>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paq. 1k</t>
  </si>
  <si>
    <t>Arenque salado</t>
  </si>
  <si>
    <t>4 - vasos 450 g</t>
  </si>
  <si>
    <t>Galletas Zaanse</t>
  </si>
  <si>
    <t>10 - cajas 4 l</t>
  </si>
  <si>
    <t>Chocolate holandés</t>
  </si>
  <si>
    <t>10 paq.</t>
  </si>
  <si>
    <t>Regaliz</t>
  </si>
  <si>
    <t>24 - paq. 50 g</t>
  </si>
  <si>
    <t>Chocolate blanco</t>
  </si>
  <si>
    <t>12 - barras 100 g</t>
  </si>
  <si>
    <t>Manzanas secas Manjimup</t>
  </si>
  <si>
    <t>50 - paq. 300 g</t>
  </si>
  <si>
    <t>Cereales para Filo</t>
  </si>
  <si>
    <t>16 - cajas 2 kg</t>
  </si>
  <si>
    <t>Empanada de carne</t>
  </si>
  <si>
    <t>48 porc.</t>
  </si>
  <si>
    <t>Empanada de cerdo</t>
  </si>
  <si>
    <t>16 tartas</t>
  </si>
  <si>
    <t>Paté chino</t>
  </si>
  <si>
    <t>24 cajas x 2 tartas</t>
  </si>
  <si>
    <t>Gnocchi de la abuela Alicia</t>
  </si>
  <si>
    <t>24 - paq. 250 g</t>
  </si>
  <si>
    <t>Raviolis Angelo</t>
  </si>
  <si>
    <t>Caracoles de Borgoña</t>
  </si>
  <si>
    <t>24 porc.</t>
  </si>
  <si>
    <t>Raclet de queso Courdavault</t>
  </si>
  <si>
    <t>paq. 5 kg</t>
  </si>
  <si>
    <t>Camembert Pierrot</t>
  </si>
  <si>
    <t>15 - paq. 300 g</t>
  </si>
  <si>
    <t>Sirope de arce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</si>
  <si>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</si>
  <si>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</si>
  <si>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</si>
  <si>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</si>
  <si>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</si>
  <si>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</si>
  <si>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</si>
  <si>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</si>
  <si>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</si>
  <si>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</si>
  <si>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</si>
  <si>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</si>
  <si>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</si>
  <si>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</si>
  <si>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</si>
  <si>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</si>
  <si>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</si>
  <si>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</si>
  <si>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</si>
  <si>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</si>
  <si>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</si>
  <si>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</si>
  <si>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</si>
  <si>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</si>
  <si>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</si>
  <si>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</si>
  <si>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</si>
  <si>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</si>
  <si>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</si>
  <si>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Profesor</t>
  </si>
  <si>
    <t>Escuela</t>
  </si>
  <si>
    <t>Materia</t>
  </si>
  <si>
    <t># alumnos</t>
  </si>
  <si>
    <t>Consultas con la función Sumar.si.conjunto</t>
  </si>
  <si>
    <t>Andrés Robles</t>
  </si>
  <si>
    <t>Simón Bolivar</t>
  </si>
  <si>
    <t>¿Cuántos alumnos toman clase con el profesor Raúl Méndez?</t>
  </si>
  <si>
    <t>Mónica Flores</t>
  </si>
  <si>
    <t>Josefa Ortíz de Dmínguez</t>
  </si>
  <si>
    <t>Matemáticas</t>
  </si>
  <si>
    <t>¿Cuántos alumnos toman clase de Inglés con la profesora Andrea Zapata?</t>
  </si>
  <si>
    <t>Raúl Méndez</t>
  </si>
  <si>
    <t>Benito Juárez</t>
  </si>
  <si>
    <t>Español</t>
  </si>
  <si>
    <t>¿Cuántas materias imparte Sarita Morales?</t>
  </si>
  <si>
    <t>Sarita Morales</t>
  </si>
  <si>
    <t>Venustiano Carranza</t>
  </si>
  <si>
    <t>Geografía</t>
  </si>
  <si>
    <t>¿Cuántos alumnos son de la esuela Simón Bolivar de Inglés y Matemáticas</t>
  </si>
  <si>
    <t>Julia Guerrero</t>
  </si>
  <si>
    <t>José María Morelos</t>
  </si>
  <si>
    <t>Historia</t>
  </si>
  <si>
    <t>Andrea Zapata</t>
  </si>
  <si>
    <t>Josefa Ortíz de Domínguez</t>
  </si>
  <si>
    <t>Inglés</t>
  </si>
  <si>
    <t>Enrique Villa</t>
  </si>
  <si>
    <t>Roberto Monsivais</t>
  </si>
  <si>
    <t>José Azueta</t>
  </si>
  <si>
    <t>Andrés Montes</t>
  </si>
  <si>
    <t>20 de noviembre</t>
  </si>
  <si>
    <t>Ejercicio para practicar las funciones Contar.si.conjunto y Sumar.si.conjunto</t>
  </si>
  <si>
    <t>Mes</t>
  </si>
  <si>
    <t>Día</t>
  </si>
  <si>
    <t>Depósito</t>
  </si>
  <si>
    <t>Retiro</t>
  </si>
  <si>
    <t>Sucursal</t>
  </si>
  <si>
    <t>Ene</t>
  </si>
  <si>
    <t>Díaz Mirón</t>
  </si>
  <si>
    <t>Consultar lo siguiente:</t>
  </si>
  <si>
    <t>Bolívar</t>
  </si>
  <si>
    <t>1. Cuántos Depósitos se hicieron en Enero?</t>
  </si>
  <si>
    <t>Miguel Alemán</t>
  </si>
  <si>
    <t>3. Cuánto se retiró en la sucursal Díaz Mirón en Febrero?</t>
  </si>
  <si>
    <t>Cuauhtémoc</t>
  </si>
  <si>
    <t>Feb</t>
  </si>
  <si>
    <t>5. Cuál es la diferencia entre el total de depósitos y retiros en:</t>
  </si>
  <si>
    <t>Enero</t>
  </si>
  <si>
    <t>Febrero</t>
  </si>
  <si>
    <t>Marzo</t>
  </si>
  <si>
    <t>6. Cuántos retiros mayores de 1000 se hicieron entre el 15 y 30 de marzo?</t>
  </si>
  <si>
    <t>Mar</t>
  </si>
  <si>
    <t>Cantidad</t>
  </si>
  <si>
    <t>Precio promedio</t>
  </si>
  <si>
    <t>Categoria</t>
  </si>
  <si>
    <t>PRECIO+IVA(15%)</t>
  </si>
  <si>
    <t>Informe de Movimientos Ene-Mar 2023</t>
  </si>
  <si>
    <t>2. Cuál es el monto de lo depositado en Enero?</t>
  </si>
  <si>
    <t>4. Cuánto se depositó en la sucursal de Cuauhtémoc en Marzo?</t>
  </si>
  <si>
    <t>7. Cuántos retiros se hicieron en la sucursal Miguel Alemán en Febrero y Marzo?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</si>
</sst>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C$&quot;#,##0;\-&quot;C$&quot;#,##0"/>
    <numFmt numFmtId="164" formatCode="_-[$$-540A]* #,##0.00_ ;_-[$$-540A]* \-#,##0.00\ ;_-[$$-540A]* &quot;-&quot;??_ ;_-@_ "/>
    <numFmt numFmtId="165" formatCode="&quot;$&quot;\ #,##0.00_);\(&quot;$&quot;\ #,##0.00\)"/>
    <numFmt numFmtId="166" formatCode="_-[$C$-4C0A]* #,##0_-;\-[$C$-4C0A]* #,##0_-;_-[$C$-4C0A]* &quot;-&quot;??_-;_-@_-"/>
    <numFmt numFmtId="167" formatCode="[$$-540A]#,##0.00"/>
    <numFmt numFmtId="173" formatCode="&quot;C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0"/>
      <name val="Arial"/>
      <family val="2"/>
    </font>
    <font>
      <sz val="18"/>
      <color theme="1"/>
      <name val="Arial"/>
      <family val="2"/>
    </font>
    <font>
      <b/>
      <sz val="20"/>
      <color theme="3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5" applyNumberFormat="0" applyFill="0" applyAlignment="0" applyProtection="0"/>
    <xf numFmtId="0" fontId="5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7" fillId="6" borderId="1" xfId="3" applyFont="1" applyFill="1" applyBorder="1" applyAlignment="1">
      <alignment horizontal="center" vertical="center"/>
    </xf>
    <xf numFmtId="0" fontId="8" fillId="0" borderId="0" xfId="3" applyFont="1"/>
    <xf numFmtId="0" fontId="9" fillId="0" borderId="5" xfId="1" applyFont="1"/>
    <xf numFmtId="0" fontId="8" fillId="0" borderId="1" xfId="3" applyFont="1" applyBorder="1"/>
    <xf numFmtId="0" fontId="10" fillId="4" borderId="0" xfId="0" applyFont="1" applyFill="1"/>
    <xf numFmtId="0" fontId="10" fillId="4" borderId="1" xfId="0" applyFont="1" applyFill="1" applyBorder="1"/>
    <xf numFmtId="0" fontId="10" fillId="4" borderId="0" xfId="0" applyFont="1" applyFill="1" applyAlignment="1">
      <alignment horizontal="center"/>
    </xf>
    <xf numFmtId="0" fontId="12" fillId="7" borderId="1" xfId="0" applyFont="1" applyFill="1" applyBorder="1" applyAlignment="1">
      <alignment horizontal="center"/>
    </xf>
    <xf numFmtId="166" fontId="12" fillId="7" borderId="1" xfId="0" applyNumberFormat="1" applyFont="1" applyFill="1" applyBorder="1" applyAlignment="1">
      <alignment horizontal="center"/>
    </xf>
    <xf numFmtId="166" fontId="10" fillId="4" borderId="0" xfId="0" applyNumberFormat="1" applyFont="1" applyFill="1"/>
    <xf numFmtId="0" fontId="10" fillId="4" borderId="1" xfId="0" applyFont="1" applyFill="1" applyBorder="1" applyAlignment="1">
      <alignment horizontal="center"/>
    </xf>
    <xf numFmtId="0" fontId="14" fillId="5" borderId="1" xfId="2" applyFont="1" applyFill="1" applyBorder="1" applyAlignment="1">
      <alignment horizontal="center" vertical="center" wrapText="1"/>
    </xf>
    <xf numFmtId="0" fontId="14" fillId="5" borderId="6" xfId="2" applyFont="1" applyFill="1" applyBorder="1" applyAlignment="1">
      <alignment horizontal="center" vertical="center" wrapText="1"/>
    </xf>
    <xf numFmtId="0" fontId="15" fillId="0" borderId="0" xfId="2" applyFont="1"/>
    <xf numFmtId="0" fontId="15" fillId="0" borderId="1" xfId="2" quotePrefix="1" applyFont="1" applyBorder="1"/>
    <xf numFmtId="0" fontId="15" fillId="0" borderId="1" xfId="2" applyFont="1" applyBorder="1"/>
    <xf numFmtId="165" fontId="15" fillId="0" borderId="1" xfId="2" applyNumberFormat="1" applyFont="1" applyBorder="1"/>
    <xf numFmtId="0" fontId="15" fillId="0" borderId="0" xfId="2" quotePrefix="1" applyFont="1"/>
    <xf numFmtId="0" fontId="15" fillId="0" borderId="2" xfId="2" applyFont="1" applyBorder="1"/>
    <xf numFmtId="0" fontId="16" fillId="7" borderId="1" xfId="2" applyFont="1" applyFill="1" applyBorder="1" applyAlignment="1">
      <alignment horizontal="center" vertical="center"/>
    </xf>
    <xf numFmtId="0" fontId="17" fillId="7" borderId="1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13" fillId="3" borderId="3" xfId="2" applyFont="1" applyFill="1" applyBorder="1" applyAlignment="1">
      <alignment horizontal="center"/>
    </xf>
    <xf numFmtId="0" fontId="13" fillId="3" borderId="4" xfId="2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67" fontId="15" fillId="0" borderId="1" xfId="2" applyNumberFormat="1" applyFont="1" applyBorder="1"/>
    <xf numFmtId="0" fontId="8" fillId="0" borderId="0" xfId="3" applyFont="1" applyBorder="1"/>
    <xf numFmtId="5" fontId="10" fillId="4" borderId="1" xfId="0" applyNumberFormat="1" applyFont="1" applyFill="1" applyBorder="1"/>
    <xf numFmtId="173" fontId="10" fillId="8" borderId="1" xfId="0" applyNumberFormat="1" applyFont="1" applyFill="1" applyBorder="1"/>
    <xf numFmtId="0" fontId="10" fillId="8" borderId="1" xfId="0" applyFont="1" applyFill="1" applyBorder="1"/>
    <xf numFmtId="5" fontId="10" fillId="8" borderId="1" xfId="0" applyNumberFormat="1" applyFont="1" applyFill="1" applyBorder="1"/>
  </cellXfs>
  <cellStyles count="5">
    <cellStyle name="Encabezado 1" xfId="1" builtinId="16"/>
    <cellStyle name="Normal" xfId="0" builtinId="0"/>
    <cellStyle name="Normal 2" xfId="2" xr:uid="{E330C48C-3E17-4561-825C-935AF847DF81}"/>
    <cellStyle name="Normal 3" xfId="3" xr:uid="{FC623CF0-5111-4465-8AD7-0C054FE3DA83}"/>
    <cellStyle name="Normal 4" xfId="4" xr:uid="{C91BD637-561A-4C6D-A4AF-3B07678BA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AB71-2E79-493E-B265-F09287D72F4D}">
  <dimension ref="A3:M23"/>
  <sheetViews>
    <sheetView workbookViewId="0">
      <selection activeCell="K7" sqref="K7:L7"/>
    </sheetView>
  </sheetViews>
  <sheetFormatPr baseColWidth="10" defaultRowHeight="14.25" x14ac:dyDescent="0.2"/>
  <cols>
    <col min="1" max="1" width="13.5703125" style="2" customWidth="1"/>
    <col min="2" max="2" width="18" style="2" customWidth="1"/>
    <col min="3" max="3" width="13.7109375" style="2" customWidth="1"/>
    <col min="4" max="4" width="14.85546875" style="2" customWidth="1"/>
    <col min="5" max="7" width="11.42578125" style="2"/>
    <col min="8" max="8" width="17.5703125" style="2" customWidth="1"/>
    <col min="9" max="16384" width="11.42578125" style="2"/>
  </cols>
  <sheetData>
    <row r="3" spans="1:13" ht="15" x14ac:dyDescent="0.25">
      <c r="A3" s="1" t="s">
        <v>0</v>
      </c>
      <c r="B3" s="1" t="s">
        <v>1</v>
      </c>
      <c r="C3" s="1" t="s">
        <v>2</v>
      </c>
      <c r="D3" s="1" t="s">
        <v>3</v>
      </c>
      <c r="G3" s="5"/>
      <c r="H3" s="5"/>
      <c r="I3" s="5"/>
      <c r="J3" s="5"/>
      <c r="K3" s="5"/>
      <c r="L3" s="5"/>
      <c r="M3" s="5"/>
    </row>
    <row r="4" spans="1:13" ht="15" x14ac:dyDescent="0.25">
      <c r="A4" s="3" t="s">
        <v>4</v>
      </c>
      <c r="B4" s="3" t="s">
        <v>5</v>
      </c>
      <c r="C4" s="3" t="s">
        <v>6</v>
      </c>
      <c r="D4" s="4">
        <v>280</v>
      </c>
      <c r="G4" s="28" t="s">
        <v>23</v>
      </c>
      <c r="H4" s="28"/>
      <c r="I4" s="29" t="s">
        <v>4</v>
      </c>
      <c r="J4" s="29"/>
      <c r="K4" s="29"/>
      <c r="L4" s="29"/>
      <c r="M4" s="5"/>
    </row>
    <row r="5" spans="1:13" x14ac:dyDescent="0.2">
      <c r="A5" s="3" t="s">
        <v>4</v>
      </c>
      <c r="B5" s="3" t="s">
        <v>26</v>
      </c>
      <c r="C5" s="3" t="s">
        <v>7</v>
      </c>
      <c r="D5" s="4">
        <v>350</v>
      </c>
      <c r="G5" s="5"/>
      <c r="H5" s="5"/>
      <c r="I5" s="5"/>
      <c r="J5" s="5"/>
      <c r="K5" s="5"/>
      <c r="L5" s="5"/>
      <c r="M5" s="5"/>
    </row>
    <row r="6" spans="1:13" x14ac:dyDescent="0.2">
      <c r="A6" s="3" t="s">
        <v>8</v>
      </c>
      <c r="B6" s="3" t="s">
        <v>27</v>
      </c>
      <c r="C6" s="3" t="s">
        <v>9</v>
      </c>
      <c r="D6" s="4">
        <v>120</v>
      </c>
      <c r="G6" s="5"/>
      <c r="H6" s="5"/>
      <c r="I6" s="5"/>
      <c r="J6" s="5"/>
      <c r="K6" s="5"/>
      <c r="L6" s="5"/>
      <c r="M6" s="5"/>
    </row>
    <row r="7" spans="1:13" ht="15" x14ac:dyDescent="0.25">
      <c r="A7" s="3" t="s">
        <v>4</v>
      </c>
      <c r="B7" s="3" t="s">
        <v>27</v>
      </c>
      <c r="C7" s="3" t="s">
        <v>10</v>
      </c>
      <c r="D7" s="4">
        <v>650</v>
      </c>
      <c r="G7" s="5"/>
      <c r="H7" s="30" t="s">
        <v>24</v>
      </c>
      <c r="I7" s="30"/>
      <c r="J7" s="30"/>
      <c r="K7" s="29">
        <f>COUNTIF(A4:A17,I4)</f>
        <v>5</v>
      </c>
      <c r="L7" s="29"/>
      <c r="M7" s="5"/>
    </row>
    <row r="8" spans="1:13" x14ac:dyDescent="0.2">
      <c r="A8" s="3" t="s">
        <v>8</v>
      </c>
      <c r="B8" s="3" t="s">
        <v>5</v>
      </c>
      <c r="C8" s="3" t="s">
        <v>11</v>
      </c>
      <c r="D8" s="4">
        <v>500</v>
      </c>
      <c r="G8" s="5"/>
      <c r="H8" s="5"/>
      <c r="I8" s="5"/>
      <c r="J8" s="5"/>
      <c r="K8" s="5"/>
      <c r="L8" s="5"/>
      <c r="M8" s="5"/>
    </row>
    <row r="9" spans="1:13" ht="15" x14ac:dyDescent="0.25">
      <c r="A9" s="3" t="s">
        <v>12</v>
      </c>
      <c r="B9" s="3" t="s">
        <v>27</v>
      </c>
      <c r="C9" s="3" t="s">
        <v>13</v>
      </c>
      <c r="D9" s="4">
        <v>500</v>
      </c>
      <c r="G9" s="5"/>
      <c r="H9" s="30" t="s">
        <v>22</v>
      </c>
      <c r="I9" s="30"/>
      <c r="J9" s="30"/>
      <c r="K9" s="35">
        <f>SUMIFS(D4:D17,A4:A17,I4)</f>
        <v>1830</v>
      </c>
      <c r="L9" s="35"/>
      <c r="M9" s="5"/>
    </row>
    <row r="10" spans="1:13" x14ac:dyDescent="0.2">
      <c r="A10" s="3" t="s">
        <v>4</v>
      </c>
      <c r="B10" s="3" t="s">
        <v>27</v>
      </c>
      <c r="C10" s="3" t="s">
        <v>14</v>
      </c>
      <c r="D10" s="4">
        <v>150</v>
      </c>
      <c r="G10" s="5"/>
      <c r="H10" s="5"/>
      <c r="I10" s="5"/>
      <c r="J10" s="5"/>
      <c r="K10" s="5"/>
      <c r="L10" s="5"/>
      <c r="M10" s="5"/>
    </row>
    <row r="11" spans="1:13" ht="15" x14ac:dyDescent="0.25">
      <c r="A11" s="3" t="s">
        <v>12</v>
      </c>
      <c r="B11" s="3" t="s">
        <v>27</v>
      </c>
      <c r="C11" s="3" t="s">
        <v>15</v>
      </c>
      <c r="D11" s="4">
        <v>90</v>
      </c>
      <c r="G11" s="28" t="s">
        <v>25</v>
      </c>
      <c r="H11" s="28"/>
      <c r="I11" s="5"/>
      <c r="J11" s="5"/>
      <c r="K11" s="5"/>
      <c r="L11" s="5"/>
      <c r="M11" s="5"/>
    </row>
    <row r="12" spans="1:13" x14ac:dyDescent="0.2">
      <c r="A12" s="3" t="s">
        <v>8</v>
      </c>
      <c r="B12" s="3" t="s">
        <v>5</v>
      </c>
      <c r="C12" s="3" t="s">
        <v>16</v>
      </c>
      <c r="D12" s="4">
        <v>190</v>
      </c>
      <c r="G12" s="5"/>
      <c r="H12" s="5"/>
      <c r="I12" s="5"/>
      <c r="J12" s="5"/>
      <c r="K12" s="5"/>
      <c r="L12" s="5"/>
      <c r="M12" s="5"/>
    </row>
    <row r="13" spans="1:13" ht="15" x14ac:dyDescent="0.25">
      <c r="A13" s="3" t="s">
        <v>8</v>
      </c>
      <c r="B13" s="3" t="s">
        <v>28</v>
      </c>
      <c r="C13" s="3" t="s">
        <v>17</v>
      </c>
      <c r="D13" s="4">
        <v>280</v>
      </c>
      <c r="G13" s="5"/>
      <c r="H13" s="6" t="s">
        <v>5</v>
      </c>
      <c r="I13" s="3">
        <f>COUNTIFS(A4:A17,I4,B4:B17,H13)</f>
        <v>2</v>
      </c>
      <c r="J13" s="5"/>
      <c r="K13" s="5"/>
      <c r="L13" s="5"/>
      <c r="M13" s="5"/>
    </row>
    <row r="14" spans="1:13" ht="15" x14ac:dyDescent="0.25">
      <c r="A14" s="3" t="s">
        <v>12</v>
      </c>
      <c r="B14" s="3" t="s">
        <v>27</v>
      </c>
      <c r="C14" s="3" t="s">
        <v>18</v>
      </c>
      <c r="D14" s="4">
        <v>70</v>
      </c>
      <c r="G14" s="5"/>
      <c r="H14" s="6" t="s">
        <v>26</v>
      </c>
      <c r="I14" s="3">
        <f>COUNTIFS($A$4:$A$17,$I$4,$B$4:$B$17,H14)</f>
        <v>1</v>
      </c>
      <c r="J14" s="5"/>
      <c r="K14" s="5"/>
      <c r="L14" s="5"/>
      <c r="M14" s="5"/>
    </row>
    <row r="15" spans="1:13" ht="15" x14ac:dyDescent="0.25">
      <c r="A15" s="3" t="s">
        <v>19</v>
      </c>
      <c r="B15" s="3" t="s">
        <v>27</v>
      </c>
      <c r="C15" s="3" t="s">
        <v>20</v>
      </c>
      <c r="D15" s="4">
        <v>450</v>
      </c>
      <c r="G15" s="5"/>
      <c r="H15" s="6" t="s">
        <v>27</v>
      </c>
      <c r="I15" s="3">
        <f>COUNTIFS($A$4:$A$17,$I$4,$B$4:$B$17,H15)</f>
        <v>2</v>
      </c>
      <c r="J15" s="5"/>
      <c r="K15" s="5"/>
      <c r="L15" s="5"/>
      <c r="M15" s="5"/>
    </row>
    <row r="16" spans="1:13" ht="15" x14ac:dyDescent="0.25">
      <c r="A16" s="3" t="s">
        <v>4</v>
      </c>
      <c r="B16" s="3" t="s">
        <v>5</v>
      </c>
      <c r="C16" s="3" t="s">
        <v>21</v>
      </c>
      <c r="D16" s="4">
        <v>400</v>
      </c>
      <c r="G16" s="5"/>
      <c r="H16" s="6" t="s">
        <v>28</v>
      </c>
      <c r="I16" s="3">
        <f>COUNTIFS($A$4:$A$17,$I$4,$B$4:$B$17,H16)</f>
        <v>0</v>
      </c>
      <c r="J16" s="5"/>
      <c r="K16" s="5"/>
      <c r="L16" s="5"/>
      <c r="M16" s="5"/>
    </row>
    <row r="17" spans="1:13" x14ac:dyDescent="0.2">
      <c r="A17" s="3" t="s">
        <v>19</v>
      </c>
      <c r="B17" s="3" t="s">
        <v>27</v>
      </c>
      <c r="C17" s="3" t="s">
        <v>21</v>
      </c>
      <c r="D17" s="4">
        <v>140</v>
      </c>
      <c r="G17" s="5"/>
      <c r="H17" s="5"/>
      <c r="I17" s="5"/>
      <c r="J17" s="5"/>
      <c r="K17" s="5"/>
      <c r="L17" s="5"/>
      <c r="M17" s="5"/>
    </row>
    <row r="18" spans="1:13" x14ac:dyDescent="0.2">
      <c r="G18" s="5"/>
      <c r="H18" s="5"/>
      <c r="I18" s="5"/>
      <c r="J18" s="5"/>
      <c r="K18" s="5"/>
      <c r="L18" s="5"/>
      <c r="M18" s="5"/>
    </row>
    <row r="20" spans="1:13" x14ac:dyDescent="0.2">
      <c r="A20" s="2" t="str" cm="1">
        <f t="array" ref="A20:A23">_xlfn.UNIQUE(A4:A17)</f>
        <v>Guayaquil</v>
      </c>
    </row>
    <row r="21" spans="1:13" x14ac:dyDescent="0.2">
      <c r="A21" s="2" t="str">
        <v>Quito</v>
      </c>
    </row>
    <row r="22" spans="1:13" x14ac:dyDescent="0.2">
      <c r="A22" s="2" t="str">
        <v>Machala</v>
      </c>
    </row>
    <row r="23" spans="1:13" x14ac:dyDescent="0.2">
      <c r="A23" s="2" t="str">
        <v>Riobamba</v>
      </c>
    </row>
  </sheetData>
  <mergeCells count="7">
    <mergeCell ref="G11:H11"/>
    <mergeCell ref="G4:H4"/>
    <mergeCell ref="I4:L4"/>
    <mergeCell ref="H7:J7"/>
    <mergeCell ref="K7:L7"/>
    <mergeCell ref="H9:J9"/>
    <mergeCell ref="K9:L9"/>
  </mergeCells>
  <dataValidations count="1">
    <dataValidation type="list" allowBlank="1" showInputMessage="1" showErrorMessage="1" sqref="I4:L4" xr:uid="{0771B570-655A-4112-9FFB-7CC2DF7D937F}">
      <formula1>$A$20:$A$23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6EDD-A501-472F-9F4B-58520F6350E8}">
  <dimension ref="A1:N89"/>
  <sheetViews>
    <sheetView showGridLines="0" topLeftCell="D3" workbookViewId="0">
      <selection activeCell="N16" sqref="N16"/>
    </sheetView>
  </sheetViews>
  <sheetFormatPr baseColWidth="10" defaultRowHeight="20.100000000000001" customHeight="1" x14ac:dyDescent="0.2"/>
  <cols>
    <col min="1" max="1" width="5" style="20" bestFit="1" customWidth="1"/>
    <col min="2" max="2" width="34.28515625" style="20" bestFit="1" customWidth="1"/>
    <col min="3" max="3" width="23.5703125" style="20" customWidth="1"/>
    <col min="4" max="4" width="17.28515625" style="20" bestFit="1" customWidth="1"/>
    <col min="5" max="5" width="10.85546875" style="20" bestFit="1" customWidth="1"/>
    <col min="6" max="6" width="9" style="20" customWidth="1"/>
    <col min="7" max="7" width="8.85546875" style="20" customWidth="1"/>
    <col min="8" max="8" width="8.7109375" style="20" customWidth="1"/>
    <col min="9" max="9" width="22.28515625" style="20" customWidth="1"/>
    <col min="10" max="11" width="11.42578125" style="20"/>
    <col min="12" max="12" width="24.42578125" style="20" customWidth="1"/>
    <col min="13" max="13" width="25.85546875" style="20" customWidth="1"/>
    <col min="14" max="14" width="23.42578125" style="20" customWidth="1"/>
    <col min="15" max="256" width="11.42578125" style="20"/>
    <col min="257" max="257" width="4.5703125" style="20" bestFit="1" customWidth="1"/>
    <col min="258" max="258" width="34.28515625" style="20" bestFit="1" customWidth="1"/>
    <col min="259" max="259" width="16.7109375" style="20" bestFit="1" customWidth="1"/>
    <col min="260" max="260" width="17.28515625" style="20" bestFit="1" customWidth="1"/>
    <col min="261" max="261" width="8.42578125" style="20" bestFit="1" customWidth="1"/>
    <col min="262" max="262" width="4.140625" style="20" bestFit="1" customWidth="1"/>
    <col min="263" max="263" width="4.28515625" style="20" bestFit="1" customWidth="1"/>
    <col min="264" max="264" width="4" style="20" bestFit="1" customWidth="1"/>
    <col min="265" max="512" width="11.42578125" style="20"/>
    <col min="513" max="513" width="4.5703125" style="20" bestFit="1" customWidth="1"/>
    <col min="514" max="514" width="34.28515625" style="20" bestFit="1" customWidth="1"/>
    <col min="515" max="515" width="16.7109375" style="20" bestFit="1" customWidth="1"/>
    <col min="516" max="516" width="17.28515625" style="20" bestFit="1" customWidth="1"/>
    <col min="517" max="517" width="8.42578125" style="20" bestFit="1" customWidth="1"/>
    <col min="518" max="518" width="4.140625" style="20" bestFit="1" customWidth="1"/>
    <col min="519" max="519" width="4.28515625" style="20" bestFit="1" customWidth="1"/>
    <col min="520" max="520" width="4" style="20" bestFit="1" customWidth="1"/>
    <col min="521" max="768" width="11.42578125" style="20"/>
    <col min="769" max="769" width="4.5703125" style="20" bestFit="1" customWidth="1"/>
    <col min="770" max="770" width="34.28515625" style="20" bestFit="1" customWidth="1"/>
    <col min="771" max="771" width="16.7109375" style="20" bestFit="1" customWidth="1"/>
    <col min="772" max="772" width="17.28515625" style="20" bestFit="1" customWidth="1"/>
    <col min="773" max="773" width="8.42578125" style="20" bestFit="1" customWidth="1"/>
    <col min="774" max="774" width="4.140625" style="20" bestFit="1" customWidth="1"/>
    <col min="775" max="775" width="4.28515625" style="20" bestFit="1" customWidth="1"/>
    <col min="776" max="776" width="4" style="20" bestFit="1" customWidth="1"/>
    <col min="777" max="1024" width="11.42578125" style="20"/>
    <col min="1025" max="1025" width="4.5703125" style="20" bestFit="1" customWidth="1"/>
    <col min="1026" max="1026" width="34.28515625" style="20" bestFit="1" customWidth="1"/>
    <col min="1027" max="1027" width="16.7109375" style="20" bestFit="1" customWidth="1"/>
    <col min="1028" max="1028" width="17.28515625" style="20" bestFit="1" customWidth="1"/>
    <col min="1029" max="1029" width="8.42578125" style="20" bestFit="1" customWidth="1"/>
    <col min="1030" max="1030" width="4.140625" style="20" bestFit="1" customWidth="1"/>
    <col min="1031" max="1031" width="4.28515625" style="20" bestFit="1" customWidth="1"/>
    <col min="1032" max="1032" width="4" style="20" bestFit="1" customWidth="1"/>
    <col min="1033" max="1280" width="11.42578125" style="20"/>
    <col min="1281" max="1281" width="4.5703125" style="20" bestFit="1" customWidth="1"/>
    <col min="1282" max="1282" width="34.28515625" style="20" bestFit="1" customWidth="1"/>
    <col min="1283" max="1283" width="16.7109375" style="20" bestFit="1" customWidth="1"/>
    <col min="1284" max="1284" width="17.28515625" style="20" bestFit="1" customWidth="1"/>
    <col min="1285" max="1285" width="8.42578125" style="20" bestFit="1" customWidth="1"/>
    <col min="1286" max="1286" width="4.140625" style="20" bestFit="1" customWidth="1"/>
    <col min="1287" max="1287" width="4.28515625" style="20" bestFit="1" customWidth="1"/>
    <col min="1288" max="1288" width="4" style="20" bestFit="1" customWidth="1"/>
    <col min="1289" max="1536" width="11.42578125" style="20"/>
    <col min="1537" max="1537" width="4.5703125" style="20" bestFit="1" customWidth="1"/>
    <col min="1538" max="1538" width="34.28515625" style="20" bestFit="1" customWidth="1"/>
    <col min="1539" max="1539" width="16.7109375" style="20" bestFit="1" customWidth="1"/>
    <col min="1540" max="1540" width="17.28515625" style="20" bestFit="1" customWidth="1"/>
    <col min="1541" max="1541" width="8.42578125" style="20" bestFit="1" customWidth="1"/>
    <col min="1542" max="1542" width="4.140625" style="20" bestFit="1" customWidth="1"/>
    <col min="1543" max="1543" width="4.28515625" style="20" bestFit="1" customWidth="1"/>
    <col min="1544" max="1544" width="4" style="20" bestFit="1" customWidth="1"/>
    <col min="1545" max="1792" width="11.42578125" style="20"/>
    <col min="1793" max="1793" width="4.5703125" style="20" bestFit="1" customWidth="1"/>
    <col min="1794" max="1794" width="34.28515625" style="20" bestFit="1" customWidth="1"/>
    <col min="1795" max="1795" width="16.7109375" style="20" bestFit="1" customWidth="1"/>
    <col min="1796" max="1796" width="17.28515625" style="20" bestFit="1" customWidth="1"/>
    <col min="1797" max="1797" width="8.42578125" style="20" bestFit="1" customWidth="1"/>
    <col min="1798" max="1798" width="4.140625" style="20" bestFit="1" customWidth="1"/>
    <col min="1799" max="1799" width="4.28515625" style="20" bestFit="1" customWidth="1"/>
    <col min="1800" max="1800" width="4" style="20" bestFit="1" customWidth="1"/>
    <col min="1801" max="2048" width="11.42578125" style="20"/>
    <col min="2049" max="2049" width="4.5703125" style="20" bestFit="1" customWidth="1"/>
    <col min="2050" max="2050" width="34.28515625" style="20" bestFit="1" customWidth="1"/>
    <col min="2051" max="2051" width="16.7109375" style="20" bestFit="1" customWidth="1"/>
    <col min="2052" max="2052" width="17.28515625" style="20" bestFit="1" customWidth="1"/>
    <col min="2053" max="2053" width="8.42578125" style="20" bestFit="1" customWidth="1"/>
    <col min="2054" max="2054" width="4.140625" style="20" bestFit="1" customWidth="1"/>
    <col min="2055" max="2055" width="4.28515625" style="20" bestFit="1" customWidth="1"/>
    <col min="2056" max="2056" width="4" style="20" bestFit="1" customWidth="1"/>
    <col min="2057" max="2304" width="11.42578125" style="20"/>
    <col min="2305" max="2305" width="4.5703125" style="20" bestFit="1" customWidth="1"/>
    <col min="2306" max="2306" width="34.28515625" style="20" bestFit="1" customWidth="1"/>
    <col min="2307" max="2307" width="16.7109375" style="20" bestFit="1" customWidth="1"/>
    <col min="2308" max="2308" width="17.28515625" style="20" bestFit="1" customWidth="1"/>
    <col min="2309" max="2309" width="8.42578125" style="20" bestFit="1" customWidth="1"/>
    <col min="2310" max="2310" width="4.140625" style="20" bestFit="1" customWidth="1"/>
    <col min="2311" max="2311" width="4.28515625" style="20" bestFit="1" customWidth="1"/>
    <col min="2312" max="2312" width="4" style="20" bestFit="1" customWidth="1"/>
    <col min="2313" max="2560" width="11.42578125" style="20"/>
    <col min="2561" max="2561" width="4.5703125" style="20" bestFit="1" customWidth="1"/>
    <col min="2562" max="2562" width="34.28515625" style="20" bestFit="1" customWidth="1"/>
    <col min="2563" max="2563" width="16.7109375" style="20" bestFit="1" customWidth="1"/>
    <col min="2564" max="2564" width="17.28515625" style="20" bestFit="1" customWidth="1"/>
    <col min="2565" max="2565" width="8.42578125" style="20" bestFit="1" customWidth="1"/>
    <col min="2566" max="2566" width="4.140625" style="20" bestFit="1" customWidth="1"/>
    <col min="2567" max="2567" width="4.28515625" style="20" bestFit="1" customWidth="1"/>
    <col min="2568" max="2568" width="4" style="20" bestFit="1" customWidth="1"/>
    <col min="2569" max="2816" width="11.42578125" style="20"/>
    <col min="2817" max="2817" width="4.5703125" style="20" bestFit="1" customWidth="1"/>
    <col min="2818" max="2818" width="34.28515625" style="20" bestFit="1" customWidth="1"/>
    <col min="2819" max="2819" width="16.7109375" style="20" bestFit="1" customWidth="1"/>
    <col min="2820" max="2820" width="17.28515625" style="20" bestFit="1" customWidth="1"/>
    <col min="2821" max="2821" width="8.42578125" style="20" bestFit="1" customWidth="1"/>
    <col min="2822" max="2822" width="4.140625" style="20" bestFit="1" customWidth="1"/>
    <col min="2823" max="2823" width="4.28515625" style="20" bestFit="1" customWidth="1"/>
    <col min="2824" max="2824" width="4" style="20" bestFit="1" customWidth="1"/>
    <col min="2825" max="3072" width="11.42578125" style="20"/>
    <col min="3073" max="3073" width="4.5703125" style="20" bestFit="1" customWidth="1"/>
    <col min="3074" max="3074" width="34.28515625" style="20" bestFit="1" customWidth="1"/>
    <col min="3075" max="3075" width="16.7109375" style="20" bestFit="1" customWidth="1"/>
    <col min="3076" max="3076" width="17.28515625" style="20" bestFit="1" customWidth="1"/>
    <col min="3077" max="3077" width="8.42578125" style="20" bestFit="1" customWidth="1"/>
    <col min="3078" max="3078" width="4.140625" style="20" bestFit="1" customWidth="1"/>
    <col min="3079" max="3079" width="4.28515625" style="20" bestFit="1" customWidth="1"/>
    <col min="3080" max="3080" width="4" style="20" bestFit="1" customWidth="1"/>
    <col min="3081" max="3328" width="11.42578125" style="20"/>
    <col min="3329" max="3329" width="4.5703125" style="20" bestFit="1" customWidth="1"/>
    <col min="3330" max="3330" width="34.28515625" style="20" bestFit="1" customWidth="1"/>
    <col min="3331" max="3331" width="16.7109375" style="20" bestFit="1" customWidth="1"/>
    <col min="3332" max="3332" width="17.28515625" style="20" bestFit="1" customWidth="1"/>
    <col min="3333" max="3333" width="8.42578125" style="20" bestFit="1" customWidth="1"/>
    <col min="3334" max="3334" width="4.140625" style="20" bestFit="1" customWidth="1"/>
    <col min="3335" max="3335" width="4.28515625" style="20" bestFit="1" customWidth="1"/>
    <col min="3336" max="3336" width="4" style="20" bestFit="1" customWidth="1"/>
    <col min="3337" max="3584" width="11.42578125" style="20"/>
    <col min="3585" max="3585" width="4.5703125" style="20" bestFit="1" customWidth="1"/>
    <col min="3586" max="3586" width="34.28515625" style="20" bestFit="1" customWidth="1"/>
    <col min="3587" max="3587" width="16.7109375" style="20" bestFit="1" customWidth="1"/>
    <col min="3588" max="3588" width="17.28515625" style="20" bestFit="1" customWidth="1"/>
    <col min="3589" max="3589" width="8.42578125" style="20" bestFit="1" customWidth="1"/>
    <col min="3590" max="3590" width="4.140625" style="20" bestFit="1" customWidth="1"/>
    <col min="3591" max="3591" width="4.28515625" style="20" bestFit="1" customWidth="1"/>
    <col min="3592" max="3592" width="4" style="20" bestFit="1" customWidth="1"/>
    <col min="3593" max="3840" width="11.42578125" style="20"/>
    <col min="3841" max="3841" width="4.5703125" style="20" bestFit="1" customWidth="1"/>
    <col min="3842" max="3842" width="34.28515625" style="20" bestFit="1" customWidth="1"/>
    <col min="3843" max="3843" width="16.7109375" style="20" bestFit="1" customWidth="1"/>
    <col min="3844" max="3844" width="17.28515625" style="20" bestFit="1" customWidth="1"/>
    <col min="3845" max="3845" width="8.42578125" style="20" bestFit="1" customWidth="1"/>
    <col min="3846" max="3846" width="4.140625" style="20" bestFit="1" customWidth="1"/>
    <col min="3847" max="3847" width="4.28515625" style="20" bestFit="1" customWidth="1"/>
    <col min="3848" max="3848" width="4" style="20" bestFit="1" customWidth="1"/>
    <col min="3849" max="4096" width="11.42578125" style="20"/>
    <col min="4097" max="4097" width="4.5703125" style="20" bestFit="1" customWidth="1"/>
    <col min="4098" max="4098" width="34.28515625" style="20" bestFit="1" customWidth="1"/>
    <col min="4099" max="4099" width="16.7109375" style="20" bestFit="1" customWidth="1"/>
    <col min="4100" max="4100" width="17.28515625" style="20" bestFit="1" customWidth="1"/>
    <col min="4101" max="4101" width="8.42578125" style="20" bestFit="1" customWidth="1"/>
    <col min="4102" max="4102" width="4.140625" style="20" bestFit="1" customWidth="1"/>
    <col min="4103" max="4103" width="4.28515625" style="20" bestFit="1" customWidth="1"/>
    <col min="4104" max="4104" width="4" style="20" bestFit="1" customWidth="1"/>
    <col min="4105" max="4352" width="11.42578125" style="20"/>
    <col min="4353" max="4353" width="4.5703125" style="20" bestFit="1" customWidth="1"/>
    <col min="4354" max="4354" width="34.28515625" style="20" bestFit="1" customWidth="1"/>
    <col min="4355" max="4355" width="16.7109375" style="20" bestFit="1" customWidth="1"/>
    <col min="4356" max="4356" width="17.28515625" style="20" bestFit="1" customWidth="1"/>
    <col min="4357" max="4357" width="8.42578125" style="20" bestFit="1" customWidth="1"/>
    <col min="4358" max="4358" width="4.140625" style="20" bestFit="1" customWidth="1"/>
    <col min="4359" max="4359" width="4.28515625" style="20" bestFit="1" customWidth="1"/>
    <col min="4360" max="4360" width="4" style="20" bestFit="1" customWidth="1"/>
    <col min="4361" max="4608" width="11.42578125" style="20"/>
    <col min="4609" max="4609" width="4.5703125" style="20" bestFit="1" customWidth="1"/>
    <col min="4610" max="4610" width="34.28515625" style="20" bestFit="1" customWidth="1"/>
    <col min="4611" max="4611" width="16.7109375" style="20" bestFit="1" customWidth="1"/>
    <col min="4612" max="4612" width="17.28515625" style="20" bestFit="1" customWidth="1"/>
    <col min="4613" max="4613" width="8.42578125" style="20" bestFit="1" customWidth="1"/>
    <col min="4614" max="4614" width="4.140625" style="20" bestFit="1" customWidth="1"/>
    <col min="4615" max="4615" width="4.28515625" style="20" bestFit="1" customWidth="1"/>
    <col min="4616" max="4616" width="4" style="20" bestFit="1" customWidth="1"/>
    <col min="4617" max="4864" width="11.42578125" style="20"/>
    <col min="4865" max="4865" width="4.5703125" style="20" bestFit="1" customWidth="1"/>
    <col min="4866" max="4866" width="34.28515625" style="20" bestFit="1" customWidth="1"/>
    <col min="4867" max="4867" width="16.7109375" style="20" bestFit="1" customWidth="1"/>
    <col min="4868" max="4868" width="17.28515625" style="20" bestFit="1" customWidth="1"/>
    <col min="4869" max="4869" width="8.42578125" style="20" bestFit="1" customWidth="1"/>
    <col min="4870" max="4870" width="4.140625" style="20" bestFit="1" customWidth="1"/>
    <col min="4871" max="4871" width="4.28515625" style="20" bestFit="1" customWidth="1"/>
    <col min="4872" max="4872" width="4" style="20" bestFit="1" customWidth="1"/>
    <col min="4873" max="5120" width="11.42578125" style="20"/>
    <col min="5121" max="5121" width="4.5703125" style="20" bestFit="1" customWidth="1"/>
    <col min="5122" max="5122" width="34.28515625" style="20" bestFit="1" customWidth="1"/>
    <col min="5123" max="5123" width="16.7109375" style="20" bestFit="1" customWidth="1"/>
    <col min="5124" max="5124" width="17.28515625" style="20" bestFit="1" customWidth="1"/>
    <col min="5125" max="5125" width="8.42578125" style="20" bestFit="1" customWidth="1"/>
    <col min="5126" max="5126" width="4.140625" style="20" bestFit="1" customWidth="1"/>
    <col min="5127" max="5127" width="4.28515625" style="20" bestFit="1" customWidth="1"/>
    <col min="5128" max="5128" width="4" style="20" bestFit="1" customWidth="1"/>
    <col min="5129" max="5376" width="11.42578125" style="20"/>
    <col min="5377" max="5377" width="4.5703125" style="20" bestFit="1" customWidth="1"/>
    <col min="5378" max="5378" width="34.28515625" style="20" bestFit="1" customWidth="1"/>
    <col min="5379" max="5379" width="16.7109375" style="20" bestFit="1" customWidth="1"/>
    <col min="5380" max="5380" width="17.28515625" style="20" bestFit="1" customWidth="1"/>
    <col min="5381" max="5381" width="8.42578125" style="20" bestFit="1" customWidth="1"/>
    <col min="5382" max="5382" width="4.140625" style="20" bestFit="1" customWidth="1"/>
    <col min="5383" max="5383" width="4.28515625" style="20" bestFit="1" customWidth="1"/>
    <col min="5384" max="5384" width="4" style="20" bestFit="1" customWidth="1"/>
    <col min="5385" max="5632" width="11.42578125" style="20"/>
    <col min="5633" max="5633" width="4.5703125" style="20" bestFit="1" customWidth="1"/>
    <col min="5634" max="5634" width="34.28515625" style="20" bestFit="1" customWidth="1"/>
    <col min="5635" max="5635" width="16.7109375" style="20" bestFit="1" customWidth="1"/>
    <col min="5636" max="5636" width="17.28515625" style="20" bestFit="1" customWidth="1"/>
    <col min="5637" max="5637" width="8.42578125" style="20" bestFit="1" customWidth="1"/>
    <col min="5638" max="5638" width="4.140625" style="20" bestFit="1" customWidth="1"/>
    <col min="5639" max="5639" width="4.28515625" style="20" bestFit="1" customWidth="1"/>
    <col min="5640" max="5640" width="4" style="20" bestFit="1" customWidth="1"/>
    <col min="5641" max="5888" width="11.42578125" style="20"/>
    <col min="5889" max="5889" width="4.5703125" style="20" bestFit="1" customWidth="1"/>
    <col min="5890" max="5890" width="34.28515625" style="20" bestFit="1" customWidth="1"/>
    <col min="5891" max="5891" width="16.7109375" style="20" bestFit="1" customWidth="1"/>
    <col min="5892" max="5892" width="17.28515625" style="20" bestFit="1" customWidth="1"/>
    <col min="5893" max="5893" width="8.42578125" style="20" bestFit="1" customWidth="1"/>
    <col min="5894" max="5894" width="4.140625" style="20" bestFit="1" customWidth="1"/>
    <col min="5895" max="5895" width="4.28515625" style="20" bestFit="1" customWidth="1"/>
    <col min="5896" max="5896" width="4" style="20" bestFit="1" customWidth="1"/>
    <col min="5897" max="6144" width="11.42578125" style="20"/>
    <col min="6145" max="6145" width="4.5703125" style="20" bestFit="1" customWidth="1"/>
    <col min="6146" max="6146" width="34.28515625" style="20" bestFit="1" customWidth="1"/>
    <col min="6147" max="6147" width="16.7109375" style="20" bestFit="1" customWidth="1"/>
    <col min="6148" max="6148" width="17.28515625" style="20" bestFit="1" customWidth="1"/>
    <col min="6149" max="6149" width="8.42578125" style="20" bestFit="1" customWidth="1"/>
    <col min="6150" max="6150" width="4.140625" style="20" bestFit="1" customWidth="1"/>
    <col min="6151" max="6151" width="4.28515625" style="20" bestFit="1" customWidth="1"/>
    <col min="6152" max="6152" width="4" style="20" bestFit="1" customWidth="1"/>
    <col min="6153" max="6400" width="11.42578125" style="20"/>
    <col min="6401" max="6401" width="4.5703125" style="20" bestFit="1" customWidth="1"/>
    <col min="6402" max="6402" width="34.28515625" style="20" bestFit="1" customWidth="1"/>
    <col min="6403" max="6403" width="16.7109375" style="20" bestFit="1" customWidth="1"/>
    <col min="6404" max="6404" width="17.28515625" style="20" bestFit="1" customWidth="1"/>
    <col min="6405" max="6405" width="8.42578125" style="20" bestFit="1" customWidth="1"/>
    <col min="6406" max="6406" width="4.140625" style="20" bestFit="1" customWidth="1"/>
    <col min="6407" max="6407" width="4.28515625" style="20" bestFit="1" customWidth="1"/>
    <col min="6408" max="6408" width="4" style="20" bestFit="1" customWidth="1"/>
    <col min="6409" max="6656" width="11.42578125" style="20"/>
    <col min="6657" max="6657" width="4.5703125" style="20" bestFit="1" customWidth="1"/>
    <col min="6658" max="6658" width="34.28515625" style="20" bestFit="1" customWidth="1"/>
    <col min="6659" max="6659" width="16.7109375" style="20" bestFit="1" customWidth="1"/>
    <col min="6660" max="6660" width="17.28515625" style="20" bestFit="1" customWidth="1"/>
    <col min="6661" max="6661" width="8.42578125" style="20" bestFit="1" customWidth="1"/>
    <col min="6662" max="6662" width="4.140625" style="20" bestFit="1" customWidth="1"/>
    <col min="6663" max="6663" width="4.28515625" style="20" bestFit="1" customWidth="1"/>
    <col min="6664" max="6664" width="4" style="20" bestFit="1" customWidth="1"/>
    <col min="6665" max="6912" width="11.42578125" style="20"/>
    <col min="6913" max="6913" width="4.5703125" style="20" bestFit="1" customWidth="1"/>
    <col min="6914" max="6914" width="34.28515625" style="20" bestFit="1" customWidth="1"/>
    <col min="6915" max="6915" width="16.7109375" style="20" bestFit="1" customWidth="1"/>
    <col min="6916" max="6916" width="17.28515625" style="20" bestFit="1" customWidth="1"/>
    <col min="6917" max="6917" width="8.42578125" style="20" bestFit="1" customWidth="1"/>
    <col min="6918" max="6918" width="4.140625" style="20" bestFit="1" customWidth="1"/>
    <col min="6919" max="6919" width="4.28515625" style="20" bestFit="1" customWidth="1"/>
    <col min="6920" max="6920" width="4" style="20" bestFit="1" customWidth="1"/>
    <col min="6921" max="7168" width="11.42578125" style="20"/>
    <col min="7169" max="7169" width="4.5703125" style="20" bestFit="1" customWidth="1"/>
    <col min="7170" max="7170" width="34.28515625" style="20" bestFit="1" customWidth="1"/>
    <col min="7171" max="7171" width="16.7109375" style="20" bestFit="1" customWidth="1"/>
    <col min="7172" max="7172" width="17.28515625" style="20" bestFit="1" customWidth="1"/>
    <col min="7173" max="7173" width="8.42578125" style="20" bestFit="1" customWidth="1"/>
    <col min="7174" max="7174" width="4.140625" style="20" bestFit="1" customWidth="1"/>
    <col min="7175" max="7175" width="4.28515625" style="20" bestFit="1" customWidth="1"/>
    <col min="7176" max="7176" width="4" style="20" bestFit="1" customWidth="1"/>
    <col min="7177" max="7424" width="11.42578125" style="20"/>
    <col min="7425" max="7425" width="4.5703125" style="20" bestFit="1" customWidth="1"/>
    <col min="7426" max="7426" width="34.28515625" style="20" bestFit="1" customWidth="1"/>
    <col min="7427" max="7427" width="16.7109375" style="20" bestFit="1" customWidth="1"/>
    <col min="7428" max="7428" width="17.28515625" style="20" bestFit="1" customWidth="1"/>
    <col min="7429" max="7429" width="8.42578125" style="20" bestFit="1" customWidth="1"/>
    <col min="7430" max="7430" width="4.140625" style="20" bestFit="1" customWidth="1"/>
    <col min="7431" max="7431" width="4.28515625" style="20" bestFit="1" customWidth="1"/>
    <col min="7432" max="7432" width="4" style="20" bestFit="1" customWidth="1"/>
    <col min="7433" max="7680" width="11.42578125" style="20"/>
    <col min="7681" max="7681" width="4.5703125" style="20" bestFit="1" customWidth="1"/>
    <col min="7682" max="7682" width="34.28515625" style="20" bestFit="1" customWidth="1"/>
    <col min="7683" max="7683" width="16.7109375" style="20" bestFit="1" customWidth="1"/>
    <col min="7684" max="7684" width="17.28515625" style="20" bestFit="1" customWidth="1"/>
    <col min="7685" max="7685" width="8.42578125" style="20" bestFit="1" customWidth="1"/>
    <col min="7686" max="7686" width="4.140625" style="20" bestFit="1" customWidth="1"/>
    <col min="7687" max="7687" width="4.28515625" style="20" bestFit="1" customWidth="1"/>
    <col min="7688" max="7688" width="4" style="20" bestFit="1" customWidth="1"/>
    <col min="7689" max="7936" width="11.42578125" style="20"/>
    <col min="7937" max="7937" width="4.5703125" style="20" bestFit="1" customWidth="1"/>
    <col min="7938" max="7938" width="34.28515625" style="20" bestFit="1" customWidth="1"/>
    <col min="7939" max="7939" width="16.7109375" style="20" bestFit="1" customWidth="1"/>
    <col min="7940" max="7940" width="17.28515625" style="20" bestFit="1" customWidth="1"/>
    <col min="7941" max="7941" width="8.42578125" style="20" bestFit="1" customWidth="1"/>
    <col min="7942" max="7942" width="4.140625" style="20" bestFit="1" customWidth="1"/>
    <col min="7943" max="7943" width="4.28515625" style="20" bestFit="1" customWidth="1"/>
    <col min="7944" max="7944" width="4" style="20" bestFit="1" customWidth="1"/>
    <col min="7945" max="8192" width="11.42578125" style="20"/>
    <col min="8193" max="8193" width="4.5703125" style="20" bestFit="1" customWidth="1"/>
    <col min="8194" max="8194" width="34.28515625" style="20" bestFit="1" customWidth="1"/>
    <col min="8195" max="8195" width="16.7109375" style="20" bestFit="1" customWidth="1"/>
    <col min="8196" max="8196" width="17.28515625" style="20" bestFit="1" customWidth="1"/>
    <col min="8197" max="8197" width="8.42578125" style="20" bestFit="1" customWidth="1"/>
    <col min="8198" max="8198" width="4.140625" style="20" bestFit="1" customWidth="1"/>
    <col min="8199" max="8199" width="4.28515625" style="20" bestFit="1" customWidth="1"/>
    <col min="8200" max="8200" width="4" style="20" bestFit="1" customWidth="1"/>
    <col min="8201" max="8448" width="11.42578125" style="20"/>
    <col min="8449" max="8449" width="4.5703125" style="20" bestFit="1" customWidth="1"/>
    <col min="8450" max="8450" width="34.28515625" style="20" bestFit="1" customWidth="1"/>
    <col min="8451" max="8451" width="16.7109375" style="20" bestFit="1" customWidth="1"/>
    <col min="8452" max="8452" width="17.28515625" style="20" bestFit="1" customWidth="1"/>
    <col min="8453" max="8453" width="8.42578125" style="20" bestFit="1" customWidth="1"/>
    <col min="8454" max="8454" width="4.140625" style="20" bestFit="1" customWidth="1"/>
    <col min="8455" max="8455" width="4.28515625" style="20" bestFit="1" customWidth="1"/>
    <col min="8456" max="8456" width="4" style="20" bestFit="1" customWidth="1"/>
    <col min="8457" max="8704" width="11.42578125" style="20"/>
    <col min="8705" max="8705" width="4.5703125" style="20" bestFit="1" customWidth="1"/>
    <col min="8706" max="8706" width="34.28515625" style="20" bestFit="1" customWidth="1"/>
    <col min="8707" max="8707" width="16.7109375" style="20" bestFit="1" customWidth="1"/>
    <col min="8708" max="8708" width="17.28515625" style="20" bestFit="1" customWidth="1"/>
    <col min="8709" max="8709" width="8.42578125" style="20" bestFit="1" customWidth="1"/>
    <col min="8710" max="8710" width="4.140625" style="20" bestFit="1" customWidth="1"/>
    <col min="8711" max="8711" width="4.28515625" style="20" bestFit="1" customWidth="1"/>
    <col min="8712" max="8712" width="4" style="20" bestFit="1" customWidth="1"/>
    <col min="8713" max="8960" width="11.42578125" style="20"/>
    <col min="8961" max="8961" width="4.5703125" style="20" bestFit="1" customWidth="1"/>
    <col min="8962" max="8962" width="34.28515625" style="20" bestFit="1" customWidth="1"/>
    <col min="8963" max="8963" width="16.7109375" style="20" bestFit="1" customWidth="1"/>
    <col min="8964" max="8964" width="17.28515625" style="20" bestFit="1" customWidth="1"/>
    <col min="8965" max="8965" width="8.42578125" style="20" bestFit="1" customWidth="1"/>
    <col min="8966" max="8966" width="4.140625" style="20" bestFit="1" customWidth="1"/>
    <col min="8967" max="8967" width="4.28515625" style="20" bestFit="1" customWidth="1"/>
    <col min="8968" max="8968" width="4" style="20" bestFit="1" customWidth="1"/>
    <col min="8969" max="9216" width="11.42578125" style="20"/>
    <col min="9217" max="9217" width="4.5703125" style="20" bestFit="1" customWidth="1"/>
    <col min="9218" max="9218" width="34.28515625" style="20" bestFit="1" customWidth="1"/>
    <col min="9219" max="9219" width="16.7109375" style="20" bestFit="1" customWidth="1"/>
    <col min="9220" max="9220" width="17.28515625" style="20" bestFit="1" customWidth="1"/>
    <col min="9221" max="9221" width="8.42578125" style="20" bestFit="1" customWidth="1"/>
    <col min="9222" max="9222" width="4.140625" style="20" bestFit="1" customWidth="1"/>
    <col min="9223" max="9223" width="4.28515625" style="20" bestFit="1" customWidth="1"/>
    <col min="9224" max="9224" width="4" style="20" bestFit="1" customWidth="1"/>
    <col min="9225" max="9472" width="11.42578125" style="20"/>
    <col min="9473" max="9473" width="4.5703125" style="20" bestFit="1" customWidth="1"/>
    <col min="9474" max="9474" width="34.28515625" style="20" bestFit="1" customWidth="1"/>
    <col min="9475" max="9475" width="16.7109375" style="20" bestFit="1" customWidth="1"/>
    <col min="9476" max="9476" width="17.28515625" style="20" bestFit="1" customWidth="1"/>
    <col min="9477" max="9477" width="8.42578125" style="20" bestFit="1" customWidth="1"/>
    <col min="9478" max="9478" width="4.140625" style="20" bestFit="1" customWidth="1"/>
    <col min="9479" max="9479" width="4.28515625" style="20" bestFit="1" customWidth="1"/>
    <col min="9480" max="9480" width="4" style="20" bestFit="1" customWidth="1"/>
    <col min="9481" max="9728" width="11.42578125" style="20"/>
    <col min="9729" max="9729" width="4.5703125" style="20" bestFit="1" customWidth="1"/>
    <col min="9730" max="9730" width="34.28515625" style="20" bestFit="1" customWidth="1"/>
    <col min="9731" max="9731" width="16.7109375" style="20" bestFit="1" customWidth="1"/>
    <col min="9732" max="9732" width="17.28515625" style="20" bestFit="1" customWidth="1"/>
    <col min="9733" max="9733" width="8.42578125" style="20" bestFit="1" customWidth="1"/>
    <col min="9734" max="9734" width="4.140625" style="20" bestFit="1" customWidth="1"/>
    <col min="9735" max="9735" width="4.28515625" style="20" bestFit="1" customWidth="1"/>
    <col min="9736" max="9736" width="4" style="20" bestFit="1" customWidth="1"/>
    <col min="9737" max="9984" width="11.42578125" style="20"/>
    <col min="9985" max="9985" width="4.5703125" style="20" bestFit="1" customWidth="1"/>
    <col min="9986" max="9986" width="34.28515625" style="20" bestFit="1" customWidth="1"/>
    <col min="9987" max="9987" width="16.7109375" style="20" bestFit="1" customWidth="1"/>
    <col min="9988" max="9988" width="17.28515625" style="20" bestFit="1" customWidth="1"/>
    <col min="9989" max="9989" width="8.42578125" style="20" bestFit="1" customWidth="1"/>
    <col min="9990" max="9990" width="4.140625" style="20" bestFit="1" customWidth="1"/>
    <col min="9991" max="9991" width="4.28515625" style="20" bestFit="1" customWidth="1"/>
    <col min="9992" max="9992" width="4" style="20" bestFit="1" customWidth="1"/>
    <col min="9993" max="10240" width="11.42578125" style="20"/>
    <col min="10241" max="10241" width="4.5703125" style="20" bestFit="1" customWidth="1"/>
    <col min="10242" max="10242" width="34.28515625" style="20" bestFit="1" customWidth="1"/>
    <col min="10243" max="10243" width="16.7109375" style="20" bestFit="1" customWidth="1"/>
    <col min="10244" max="10244" width="17.28515625" style="20" bestFit="1" customWidth="1"/>
    <col min="10245" max="10245" width="8.42578125" style="20" bestFit="1" customWidth="1"/>
    <col min="10246" max="10246" width="4.140625" style="20" bestFit="1" customWidth="1"/>
    <col min="10247" max="10247" width="4.28515625" style="20" bestFit="1" customWidth="1"/>
    <col min="10248" max="10248" width="4" style="20" bestFit="1" customWidth="1"/>
    <col min="10249" max="10496" width="11.42578125" style="20"/>
    <col min="10497" max="10497" width="4.5703125" style="20" bestFit="1" customWidth="1"/>
    <col min="10498" max="10498" width="34.28515625" style="20" bestFit="1" customWidth="1"/>
    <col min="10499" max="10499" width="16.7109375" style="20" bestFit="1" customWidth="1"/>
    <col min="10500" max="10500" width="17.28515625" style="20" bestFit="1" customWidth="1"/>
    <col min="10501" max="10501" width="8.42578125" style="20" bestFit="1" customWidth="1"/>
    <col min="10502" max="10502" width="4.140625" style="20" bestFit="1" customWidth="1"/>
    <col min="10503" max="10503" width="4.28515625" style="20" bestFit="1" customWidth="1"/>
    <col min="10504" max="10504" width="4" style="20" bestFit="1" customWidth="1"/>
    <col min="10505" max="10752" width="11.42578125" style="20"/>
    <col min="10753" max="10753" width="4.5703125" style="20" bestFit="1" customWidth="1"/>
    <col min="10754" max="10754" width="34.28515625" style="20" bestFit="1" customWidth="1"/>
    <col min="10755" max="10755" width="16.7109375" style="20" bestFit="1" customWidth="1"/>
    <col min="10756" max="10756" width="17.28515625" style="20" bestFit="1" customWidth="1"/>
    <col min="10757" max="10757" width="8.42578125" style="20" bestFit="1" customWidth="1"/>
    <col min="10758" max="10758" width="4.140625" style="20" bestFit="1" customWidth="1"/>
    <col min="10759" max="10759" width="4.28515625" style="20" bestFit="1" customWidth="1"/>
    <col min="10760" max="10760" width="4" style="20" bestFit="1" customWidth="1"/>
    <col min="10761" max="11008" width="11.42578125" style="20"/>
    <col min="11009" max="11009" width="4.5703125" style="20" bestFit="1" customWidth="1"/>
    <col min="11010" max="11010" width="34.28515625" style="20" bestFit="1" customWidth="1"/>
    <col min="11011" max="11011" width="16.7109375" style="20" bestFit="1" customWidth="1"/>
    <col min="11012" max="11012" width="17.28515625" style="20" bestFit="1" customWidth="1"/>
    <col min="11013" max="11013" width="8.42578125" style="20" bestFit="1" customWidth="1"/>
    <col min="11014" max="11014" width="4.140625" style="20" bestFit="1" customWidth="1"/>
    <col min="11015" max="11015" width="4.28515625" style="20" bestFit="1" customWidth="1"/>
    <col min="11016" max="11016" width="4" style="20" bestFit="1" customWidth="1"/>
    <col min="11017" max="11264" width="11.42578125" style="20"/>
    <col min="11265" max="11265" width="4.5703125" style="20" bestFit="1" customWidth="1"/>
    <col min="11266" max="11266" width="34.28515625" style="20" bestFit="1" customWidth="1"/>
    <col min="11267" max="11267" width="16.7109375" style="20" bestFit="1" customWidth="1"/>
    <col min="11268" max="11268" width="17.28515625" style="20" bestFit="1" customWidth="1"/>
    <col min="11269" max="11269" width="8.42578125" style="20" bestFit="1" customWidth="1"/>
    <col min="11270" max="11270" width="4.140625" style="20" bestFit="1" customWidth="1"/>
    <col min="11271" max="11271" width="4.28515625" style="20" bestFit="1" customWidth="1"/>
    <col min="11272" max="11272" width="4" style="20" bestFit="1" customWidth="1"/>
    <col min="11273" max="11520" width="11.42578125" style="20"/>
    <col min="11521" max="11521" width="4.5703125" style="20" bestFit="1" customWidth="1"/>
    <col min="11522" max="11522" width="34.28515625" style="20" bestFit="1" customWidth="1"/>
    <col min="11523" max="11523" width="16.7109375" style="20" bestFit="1" customWidth="1"/>
    <col min="11524" max="11524" width="17.28515625" style="20" bestFit="1" customWidth="1"/>
    <col min="11525" max="11525" width="8.42578125" style="20" bestFit="1" customWidth="1"/>
    <col min="11526" max="11526" width="4.140625" style="20" bestFit="1" customWidth="1"/>
    <col min="11527" max="11527" width="4.28515625" style="20" bestFit="1" customWidth="1"/>
    <col min="11528" max="11528" width="4" style="20" bestFit="1" customWidth="1"/>
    <col min="11529" max="11776" width="11.42578125" style="20"/>
    <col min="11777" max="11777" width="4.5703125" style="20" bestFit="1" customWidth="1"/>
    <col min="11778" max="11778" width="34.28515625" style="20" bestFit="1" customWidth="1"/>
    <col min="11779" max="11779" width="16.7109375" style="20" bestFit="1" customWidth="1"/>
    <col min="11780" max="11780" width="17.28515625" style="20" bestFit="1" customWidth="1"/>
    <col min="11781" max="11781" width="8.42578125" style="20" bestFit="1" customWidth="1"/>
    <col min="11782" max="11782" width="4.140625" style="20" bestFit="1" customWidth="1"/>
    <col min="11783" max="11783" width="4.28515625" style="20" bestFit="1" customWidth="1"/>
    <col min="11784" max="11784" width="4" style="20" bestFit="1" customWidth="1"/>
    <col min="11785" max="12032" width="11.42578125" style="20"/>
    <col min="12033" max="12033" width="4.5703125" style="20" bestFit="1" customWidth="1"/>
    <col min="12034" max="12034" width="34.28515625" style="20" bestFit="1" customWidth="1"/>
    <col min="12035" max="12035" width="16.7109375" style="20" bestFit="1" customWidth="1"/>
    <col min="12036" max="12036" width="17.28515625" style="20" bestFit="1" customWidth="1"/>
    <col min="12037" max="12037" width="8.42578125" style="20" bestFit="1" customWidth="1"/>
    <col min="12038" max="12038" width="4.140625" style="20" bestFit="1" customWidth="1"/>
    <col min="12039" max="12039" width="4.28515625" style="20" bestFit="1" customWidth="1"/>
    <col min="12040" max="12040" width="4" style="20" bestFit="1" customWidth="1"/>
    <col min="12041" max="12288" width="11.42578125" style="20"/>
    <col min="12289" max="12289" width="4.5703125" style="20" bestFit="1" customWidth="1"/>
    <col min="12290" max="12290" width="34.28515625" style="20" bestFit="1" customWidth="1"/>
    <col min="12291" max="12291" width="16.7109375" style="20" bestFit="1" customWidth="1"/>
    <col min="12292" max="12292" width="17.28515625" style="20" bestFit="1" customWidth="1"/>
    <col min="12293" max="12293" width="8.42578125" style="20" bestFit="1" customWidth="1"/>
    <col min="12294" max="12294" width="4.140625" style="20" bestFit="1" customWidth="1"/>
    <col min="12295" max="12295" width="4.28515625" style="20" bestFit="1" customWidth="1"/>
    <col min="12296" max="12296" width="4" style="20" bestFit="1" customWidth="1"/>
    <col min="12297" max="12544" width="11.42578125" style="20"/>
    <col min="12545" max="12545" width="4.5703125" style="20" bestFit="1" customWidth="1"/>
    <col min="12546" max="12546" width="34.28515625" style="20" bestFit="1" customWidth="1"/>
    <col min="12547" max="12547" width="16.7109375" style="20" bestFit="1" customWidth="1"/>
    <col min="12548" max="12548" width="17.28515625" style="20" bestFit="1" customWidth="1"/>
    <col min="12549" max="12549" width="8.42578125" style="20" bestFit="1" customWidth="1"/>
    <col min="12550" max="12550" width="4.140625" style="20" bestFit="1" customWidth="1"/>
    <col min="12551" max="12551" width="4.28515625" style="20" bestFit="1" customWidth="1"/>
    <col min="12552" max="12552" width="4" style="20" bestFit="1" customWidth="1"/>
    <col min="12553" max="12800" width="11.42578125" style="20"/>
    <col min="12801" max="12801" width="4.5703125" style="20" bestFit="1" customWidth="1"/>
    <col min="12802" max="12802" width="34.28515625" style="20" bestFit="1" customWidth="1"/>
    <col min="12803" max="12803" width="16.7109375" style="20" bestFit="1" customWidth="1"/>
    <col min="12804" max="12804" width="17.28515625" style="20" bestFit="1" customWidth="1"/>
    <col min="12805" max="12805" width="8.42578125" style="20" bestFit="1" customWidth="1"/>
    <col min="12806" max="12806" width="4.140625" style="20" bestFit="1" customWidth="1"/>
    <col min="12807" max="12807" width="4.28515625" style="20" bestFit="1" customWidth="1"/>
    <col min="12808" max="12808" width="4" style="20" bestFit="1" customWidth="1"/>
    <col min="12809" max="13056" width="11.42578125" style="20"/>
    <col min="13057" max="13057" width="4.5703125" style="20" bestFit="1" customWidth="1"/>
    <col min="13058" max="13058" width="34.28515625" style="20" bestFit="1" customWidth="1"/>
    <col min="13059" max="13059" width="16.7109375" style="20" bestFit="1" customWidth="1"/>
    <col min="13060" max="13060" width="17.28515625" style="20" bestFit="1" customWidth="1"/>
    <col min="13061" max="13061" width="8.42578125" style="20" bestFit="1" customWidth="1"/>
    <col min="13062" max="13062" width="4.140625" style="20" bestFit="1" customWidth="1"/>
    <col min="13063" max="13063" width="4.28515625" style="20" bestFit="1" customWidth="1"/>
    <col min="13064" max="13064" width="4" style="20" bestFit="1" customWidth="1"/>
    <col min="13065" max="13312" width="11.42578125" style="20"/>
    <col min="13313" max="13313" width="4.5703125" style="20" bestFit="1" customWidth="1"/>
    <col min="13314" max="13314" width="34.28515625" style="20" bestFit="1" customWidth="1"/>
    <col min="13315" max="13315" width="16.7109375" style="20" bestFit="1" customWidth="1"/>
    <col min="13316" max="13316" width="17.28515625" style="20" bestFit="1" customWidth="1"/>
    <col min="13317" max="13317" width="8.42578125" style="20" bestFit="1" customWidth="1"/>
    <col min="13318" max="13318" width="4.140625" style="20" bestFit="1" customWidth="1"/>
    <col min="13319" max="13319" width="4.28515625" style="20" bestFit="1" customWidth="1"/>
    <col min="13320" max="13320" width="4" style="20" bestFit="1" customWidth="1"/>
    <col min="13321" max="13568" width="11.42578125" style="20"/>
    <col min="13569" max="13569" width="4.5703125" style="20" bestFit="1" customWidth="1"/>
    <col min="13570" max="13570" width="34.28515625" style="20" bestFit="1" customWidth="1"/>
    <col min="13571" max="13571" width="16.7109375" style="20" bestFit="1" customWidth="1"/>
    <col min="13572" max="13572" width="17.28515625" style="20" bestFit="1" customWidth="1"/>
    <col min="13573" max="13573" width="8.42578125" style="20" bestFit="1" customWidth="1"/>
    <col min="13574" max="13574" width="4.140625" style="20" bestFit="1" customWidth="1"/>
    <col min="13575" max="13575" width="4.28515625" style="20" bestFit="1" customWidth="1"/>
    <col min="13576" max="13576" width="4" style="20" bestFit="1" customWidth="1"/>
    <col min="13577" max="13824" width="11.42578125" style="20"/>
    <col min="13825" max="13825" width="4.5703125" style="20" bestFit="1" customWidth="1"/>
    <col min="13826" max="13826" width="34.28515625" style="20" bestFit="1" customWidth="1"/>
    <col min="13827" max="13827" width="16.7109375" style="20" bestFit="1" customWidth="1"/>
    <col min="13828" max="13828" width="17.28515625" style="20" bestFit="1" customWidth="1"/>
    <col min="13829" max="13829" width="8.42578125" style="20" bestFit="1" customWidth="1"/>
    <col min="13830" max="13830" width="4.140625" style="20" bestFit="1" customWidth="1"/>
    <col min="13831" max="13831" width="4.28515625" style="20" bestFit="1" customWidth="1"/>
    <col min="13832" max="13832" width="4" style="20" bestFit="1" customWidth="1"/>
    <col min="13833" max="14080" width="11.42578125" style="20"/>
    <col min="14081" max="14081" width="4.5703125" style="20" bestFit="1" customWidth="1"/>
    <col min="14082" max="14082" width="34.28515625" style="20" bestFit="1" customWidth="1"/>
    <col min="14083" max="14083" width="16.7109375" style="20" bestFit="1" customWidth="1"/>
    <col min="14084" max="14084" width="17.28515625" style="20" bestFit="1" customWidth="1"/>
    <col min="14085" max="14085" width="8.42578125" style="20" bestFit="1" customWidth="1"/>
    <col min="14086" max="14086" width="4.140625" style="20" bestFit="1" customWidth="1"/>
    <col min="14087" max="14087" width="4.28515625" style="20" bestFit="1" customWidth="1"/>
    <col min="14088" max="14088" width="4" style="20" bestFit="1" customWidth="1"/>
    <col min="14089" max="14336" width="11.42578125" style="20"/>
    <col min="14337" max="14337" width="4.5703125" style="20" bestFit="1" customWidth="1"/>
    <col min="14338" max="14338" width="34.28515625" style="20" bestFit="1" customWidth="1"/>
    <col min="14339" max="14339" width="16.7109375" style="20" bestFit="1" customWidth="1"/>
    <col min="14340" max="14340" width="17.28515625" style="20" bestFit="1" customWidth="1"/>
    <col min="14341" max="14341" width="8.42578125" style="20" bestFit="1" customWidth="1"/>
    <col min="14342" max="14342" width="4.140625" style="20" bestFit="1" customWidth="1"/>
    <col min="14343" max="14343" width="4.28515625" style="20" bestFit="1" customWidth="1"/>
    <col min="14344" max="14344" width="4" style="20" bestFit="1" customWidth="1"/>
    <col min="14345" max="14592" width="11.42578125" style="20"/>
    <col min="14593" max="14593" width="4.5703125" style="20" bestFit="1" customWidth="1"/>
    <col min="14594" max="14594" width="34.28515625" style="20" bestFit="1" customWidth="1"/>
    <col min="14595" max="14595" width="16.7109375" style="20" bestFit="1" customWidth="1"/>
    <col min="14596" max="14596" width="17.28515625" style="20" bestFit="1" customWidth="1"/>
    <col min="14597" max="14597" width="8.42578125" style="20" bestFit="1" customWidth="1"/>
    <col min="14598" max="14598" width="4.140625" style="20" bestFit="1" customWidth="1"/>
    <col min="14599" max="14599" width="4.28515625" style="20" bestFit="1" customWidth="1"/>
    <col min="14600" max="14600" width="4" style="20" bestFit="1" customWidth="1"/>
    <col min="14601" max="14848" width="11.42578125" style="20"/>
    <col min="14849" max="14849" width="4.5703125" style="20" bestFit="1" customWidth="1"/>
    <col min="14850" max="14850" width="34.28515625" style="20" bestFit="1" customWidth="1"/>
    <col min="14851" max="14851" width="16.7109375" style="20" bestFit="1" customWidth="1"/>
    <col min="14852" max="14852" width="17.28515625" style="20" bestFit="1" customWidth="1"/>
    <col min="14853" max="14853" width="8.42578125" style="20" bestFit="1" customWidth="1"/>
    <col min="14854" max="14854" width="4.140625" style="20" bestFit="1" customWidth="1"/>
    <col min="14855" max="14855" width="4.28515625" style="20" bestFit="1" customWidth="1"/>
    <col min="14856" max="14856" width="4" style="20" bestFit="1" customWidth="1"/>
    <col min="14857" max="15104" width="11.42578125" style="20"/>
    <col min="15105" max="15105" width="4.5703125" style="20" bestFit="1" customWidth="1"/>
    <col min="15106" max="15106" width="34.28515625" style="20" bestFit="1" customWidth="1"/>
    <col min="15107" max="15107" width="16.7109375" style="20" bestFit="1" customWidth="1"/>
    <col min="15108" max="15108" width="17.28515625" style="20" bestFit="1" customWidth="1"/>
    <col min="15109" max="15109" width="8.42578125" style="20" bestFit="1" customWidth="1"/>
    <col min="15110" max="15110" width="4.140625" style="20" bestFit="1" customWidth="1"/>
    <col min="15111" max="15111" width="4.28515625" style="20" bestFit="1" customWidth="1"/>
    <col min="15112" max="15112" width="4" style="20" bestFit="1" customWidth="1"/>
    <col min="15113" max="15360" width="11.42578125" style="20"/>
    <col min="15361" max="15361" width="4.5703125" style="20" bestFit="1" customWidth="1"/>
    <col min="15362" max="15362" width="34.28515625" style="20" bestFit="1" customWidth="1"/>
    <col min="15363" max="15363" width="16.7109375" style="20" bestFit="1" customWidth="1"/>
    <col min="15364" max="15364" width="17.28515625" style="20" bestFit="1" customWidth="1"/>
    <col min="15365" max="15365" width="8.42578125" style="20" bestFit="1" customWidth="1"/>
    <col min="15366" max="15366" width="4.140625" style="20" bestFit="1" customWidth="1"/>
    <col min="15367" max="15367" width="4.28515625" style="20" bestFit="1" customWidth="1"/>
    <col min="15368" max="15368" width="4" style="20" bestFit="1" customWidth="1"/>
    <col min="15369" max="15616" width="11.42578125" style="20"/>
    <col min="15617" max="15617" width="4.5703125" style="20" bestFit="1" customWidth="1"/>
    <col min="15618" max="15618" width="34.28515625" style="20" bestFit="1" customWidth="1"/>
    <col min="15619" max="15619" width="16.7109375" style="20" bestFit="1" customWidth="1"/>
    <col min="15620" max="15620" width="17.28515625" style="20" bestFit="1" customWidth="1"/>
    <col min="15621" max="15621" width="8.42578125" style="20" bestFit="1" customWidth="1"/>
    <col min="15622" max="15622" width="4.140625" style="20" bestFit="1" customWidth="1"/>
    <col min="15623" max="15623" width="4.28515625" style="20" bestFit="1" customWidth="1"/>
    <col min="15624" max="15624" width="4" style="20" bestFit="1" customWidth="1"/>
    <col min="15625" max="15872" width="11.42578125" style="20"/>
    <col min="15873" max="15873" width="4.5703125" style="20" bestFit="1" customWidth="1"/>
    <col min="15874" max="15874" width="34.28515625" style="20" bestFit="1" customWidth="1"/>
    <col min="15875" max="15875" width="16.7109375" style="20" bestFit="1" customWidth="1"/>
    <col min="15876" max="15876" width="17.28515625" style="20" bestFit="1" customWidth="1"/>
    <col min="15877" max="15877" width="8.42578125" style="20" bestFit="1" customWidth="1"/>
    <col min="15878" max="15878" width="4.140625" style="20" bestFit="1" customWidth="1"/>
    <col min="15879" max="15879" width="4.28515625" style="20" bestFit="1" customWidth="1"/>
    <col min="15880" max="15880" width="4" style="20" bestFit="1" customWidth="1"/>
    <col min="15881" max="16128" width="11.42578125" style="20"/>
    <col min="16129" max="16129" width="4.5703125" style="20" bestFit="1" customWidth="1"/>
    <col min="16130" max="16130" width="34.28515625" style="20" bestFit="1" customWidth="1"/>
    <col min="16131" max="16131" width="16.7109375" style="20" bestFit="1" customWidth="1"/>
    <col min="16132" max="16132" width="17.28515625" style="20" bestFit="1" customWidth="1"/>
    <col min="16133" max="16133" width="8.42578125" style="20" bestFit="1" customWidth="1"/>
    <col min="16134" max="16134" width="4.140625" style="20" bestFit="1" customWidth="1"/>
    <col min="16135" max="16135" width="4.28515625" style="20" bestFit="1" customWidth="1"/>
    <col min="16136" max="16136" width="4" style="20" bestFit="1" customWidth="1"/>
    <col min="16137" max="16384" width="11.42578125" style="20"/>
  </cols>
  <sheetData>
    <row r="1" spans="1:14" ht="20.100000000000001" customHeight="1" x14ac:dyDescent="0.2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8" t="s">
        <v>34</v>
      </c>
      <c r="G1" s="18" t="s">
        <v>35</v>
      </c>
      <c r="H1" s="18" t="s">
        <v>36</v>
      </c>
      <c r="I1" s="19" t="s">
        <v>248</v>
      </c>
    </row>
    <row r="2" spans="1:14" ht="20.100000000000001" customHeight="1" x14ac:dyDescent="0.2">
      <c r="A2" s="21">
        <v>1</v>
      </c>
      <c r="B2" s="21" t="s">
        <v>37</v>
      </c>
      <c r="C2" s="22" t="s">
        <v>38</v>
      </c>
      <c r="D2" s="21" t="s">
        <v>39</v>
      </c>
      <c r="E2" s="23">
        <v>18</v>
      </c>
      <c r="F2" s="21">
        <v>39</v>
      </c>
      <c r="G2" s="21">
        <v>0</v>
      </c>
      <c r="H2" s="21">
        <v>10</v>
      </c>
      <c r="I2" s="36">
        <f>(E2*15%)+E2</f>
        <v>20.7</v>
      </c>
    </row>
    <row r="3" spans="1:14" ht="20.100000000000001" customHeight="1" x14ac:dyDescent="0.2">
      <c r="A3" s="21">
        <v>2</v>
      </c>
      <c r="B3" s="21" t="s">
        <v>40</v>
      </c>
      <c r="C3" s="22" t="s">
        <v>38</v>
      </c>
      <c r="D3" s="21" t="s">
        <v>41</v>
      </c>
      <c r="E3" s="23">
        <v>19</v>
      </c>
      <c r="F3" s="21">
        <v>17</v>
      </c>
      <c r="G3" s="21">
        <v>40</v>
      </c>
      <c r="H3" s="21">
        <v>25</v>
      </c>
      <c r="I3" s="36">
        <f t="shared" ref="I3:I66" si="0">(E3*15%)+E3</f>
        <v>21.85</v>
      </c>
    </row>
    <row r="4" spans="1:14" ht="20.100000000000001" customHeight="1" x14ac:dyDescent="0.2">
      <c r="A4" s="21">
        <v>3</v>
      </c>
      <c r="B4" s="21" t="s">
        <v>42</v>
      </c>
      <c r="C4" s="22" t="s">
        <v>43</v>
      </c>
      <c r="D4" s="21" t="s">
        <v>44</v>
      </c>
      <c r="E4" s="23">
        <v>10</v>
      </c>
      <c r="F4" s="21">
        <v>13</v>
      </c>
      <c r="G4" s="21">
        <v>70</v>
      </c>
      <c r="H4" s="21">
        <v>25</v>
      </c>
      <c r="I4" s="36">
        <f t="shared" si="0"/>
        <v>11.5</v>
      </c>
    </row>
    <row r="5" spans="1:14" ht="20.100000000000001" customHeight="1" x14ac:dyDescent="0.2">
      <c r="A5" s="21">
        <v>4</v>
      </c>
      <c r="B5" s="21" t="s">
        <v>45</v>
      </c>
      <c r="C5" s="22" t="s">
        <v>43</v>
      </c>
      <c r="D5" s="21" t="s">
        <v>46</v>
      </c>
      <c r="E5" s="23">
        <v>22</v>
      </c>
      <c r="F5" s="21">
        <v>53</v>
      </c>
      <c r="G5" s="21">
        <v>0</v>
      </c>
      <c r="H5" s="21">
        <v>0</v>
      </c>
      <c r="I5" s="36">
        <f t="shared" si="0"/>
        <v>25.3</v>
      </c>
    </row>
    <row r="6" spans="1:14" ht="20.100000000000001" customHeight="1" x14ac:dyDescent="0.25">
      <c r="A6" s="21">
        <v>5</v>
      </c>
      <c r="B6" s="21" t="s">
        <v>47</v>
      </c>
      <c r="C6" s="22" t="s">
        <v>43</v>
      </c>
      <c r="D6" s="21" t="s">
        <v>48</v>
      </c>
      <c r="E6" s="23">
        <v>21.35</v>
      </c>
      <c r="F6" s="21">
        <v>0</v>
      </c>
      <c r="G6" s="21">
        <v>0</v>
      </c>
      <c r="H6" s="21">
        <v>0</v>
      </c>
      <c r="I6" s="36">
        <f t="shared" si="0"/>
        <v>24.552500000000002</v>
      </c>
      <c r="L6" s="31" t="s">
        <v>49</v>
      </c>
      <c r="M6" s="32"/>
      <c r="N6" s="32"/>
    </row>
    <row r="7" spans="1:14" ht="20.100000000000001" customHeight="1" x14ac:dyDescent="0.2">
      <c r="A7" s="21">
        <v>6</v>
      </c>
      <c r="B7" s="21" t="s">
        <v>50</v>
      </c>
      <c r="C7" s="22" t="s">
        <v>43</v>
      </c>
      <c r="D7" s="21" t="s">
        <v>51</v>
      </c>
      <c r="E7" s="23">
        <v>25</v>
      </c>
      <c r="F7" s="21">
        <v>120</v>
      </c>
      <c r="G7" s="21">
        <v>0</v>
      </c>
      <c r="H7" s="21">
        <v>25</v>
      </c>
      <c r="I7" s="36">
        <f t="shared" si="0"/>
        <v>28.75</v>
      </c>
      <c r="L7" s="26" t="s">
        <v>247</v>
      </c>
      <c r="M7" s="27" t="s">
        <v>245</v>
      </c>
      <c r="N7" s="27" t="s">
        <v>246</v>
      </c>
    </row>
    <row r="8" spans="1:14" ht="20.100000000000001" customHeight="1" x14ac:dyDescent="0.2">
      <c r="A8" s="21">
        <v>7</v>
      </c>
      <c r="B8" s="21" t="s">
        <v>52</v>
      </c>
      <c r="C8" s="22" t="s">
        <v>53</v>
      </c>
      <c r="D8" s="21" t="s">
        <v>54</v>
      </c>
      <c r="E8" s="23">
        <v>30</v>
      </c>
      <c r="F8" s="21">
        <v>15</v>
      </c>
      <c r="G8" s="21">
        <v>0</v>
      </c>
      <c r="H8" s="21">
        <v>10</v>
      </c>
      <c r="I8" s="36">
        <f t="shared" si="0"/>
        <v>34.5</v>
      </c>
      <c r="L8" s="25" t="s">
        <v>38</v>
      </c>
      <c r="M8" s="22">
        <f>COUNTIF($C$2:$C$78,L8)</f>
        <v>12</v>
      </c>
      <c r="N8" s="36">
        <f>AVERAGEIF($C$2:$C$78,L8,$I$2:$I$78)</f>
        <v>43.676041666666663</v>
      </c>
    </row>
    <row r="9" spans="1:14" ht="20.100000000000001" customHeight="1" x14ac:dyDescent="0.2">
      <c r="A9" s="21">
        <v>8</v>
      </c>
      <c r="B9" s="21" t="s">
        <v>55</v>
      </c>
      <c r="C9" s="22" t="s">
        <v>43</v>
      </c>
      <c r="D9" s="21" t="s">
        <v>56</v>
      </c>
      <c r="E9" s="23">
        <v>40</v>
      </c>
      <c r="F9" s="21">
        <v>6</v>
      </c>
      <c r="G9" s="21">
        <v>0</v>
      </c>
      <c r="H9" s="21">
        <v>0</v>
      </c>
      <c r="I9" s="36">
        <f t="shared" si="0"/>
        <v>46</v>
      </c>
      <c r="L9" s="25" t="s">
        <v>43</v>
      </c>
      <c r="M9" s="22">
        <f>COUNTIF($C$2:$C$78,L9)</f>
        <v>12</v>
      </c>
      <c r="N9" s="36">
        <f t="shared" ref="N9:N16" si="1">AVERAGEIF($C$2:$C$78,L9,$I$2:$I$78)</f>
        <v>26.521874999999998</v>
      </c>
    </row>
    <row r="10" spans="1:14" ht="20.100000000000001" customHeight="1" x14ac:dyDescent="0.2">
      <c r="A10" s="21">
        <v>9</v>
      </c>
      <c r="B10" s="21" t="s">
        <v>57</v>
      </c>
      <c r="C10" s="22" t="s">
        <v>58</v>
      </c>
      <c r="D10" s="21" t="s">
        <v>59</v>
      </c>
      <c r="E10" s="23">
        <v>97</v>
      </c>
      <c r="F10" s="21">
        <v>29</v>
      </c>
      <c r="G10" s="21">
        <v>0</v>
      </c>
      <c r="H10" s="21">
        <v>0</v>
      </c>
      <c r="I10" s="36">
        <f t="shared" si="0"/>
        <v>111.55</v>
      </c>
      <c r="L10" s="25" t="s">
        <v>53</v>
      </c>
      <c r="M10" s="22">
        <f t="shared" ref="M10:M16" si="2">COUNTIF($C$2:$C$78,L10)</f>
        <v>5</v>
      </c>
      <c r="N10" s="36">
        <f t="shared" si="1"/>
        <v>37.225499999999997</v>
      </c>
    </row>
    <row r="11" spans="1:14" ht="20.100000000000001" customHeight="1" x14ac:dyDescent="0.2">
      <c r="A11" s="21">
        <v>10</v>
      </c>
      <c r="B11" s="21" t="s">
        <v>60</v>
      </c>
      <c r="C11" s="22" t="s">
        <v>61</v>
      </c>
      <c r="D11" s="21" t="s">
        <v>62</v>
      </c>
      <c r="E11" s="23">
        <v>31</v>
      </c>
      <c r="F11" s="21">
        <v>31</v>
      </c>
      <c r="G11" s="21">
        <v>0</v>
      </c>
      <c r="H11" s="21">
        <v>0</v>
      </c>
      <c r="I11" s="36">
        <f t="shared" si="0"/>
        <v>35.65</v>
      </c>
      <c r="L11" s="25" t="s">
        <v>58</v>
      </c>
      <c r="M11" s="22">
        <f t="shared" si="2"/>
        <v>6</v>
      </c>
      <c r="N11" s="36">
        <f t="shared" si="1"/>
        <v>62.107666666666681</v>
      </c>
    </row>
    <row r="12" spans="1:14" ht="20.100000000000001" customHeight="1" x14ac:dyDescent="0.2">
      <c r="A12" s="21">
        <v>11</v>
      </c>
      <c r="B12" s="21" t="s">
        <v>63</v>
      </c>
      <c r="C12" s="22" t="s">
        <v>64</v>
      </c>
      <c r="D12" s="21" t="s">
        <v>65</v>
      </c>
      <c r="E12" s="23">
        <v>21</v>
      </c>
      <c r="F12" s="21">
        <v>22</v>
      </c>
      <c r="G12" s="21">
        <v>30</v>
      </c>
      <c r="H12" s="21">
        <v>30</v>
      </c>
      <c r="I12" s="36">
        <f t="shared" si="0"/>
        <v>24.15</v>
      </c>
      <c r="L12" s="25" t="s">
        <v>61</v>
      </c>
      <c r="M12" s="22">
        <f t="shared" si="2"/>
        <v>12</v>
      </c>
      <c r="N12" s="36">
        <f t="shared" si="1"/>
        <v>23.784875</v>
      </c>
    </row>
    <row r="13" spans="1:14" ht="20.100000000000001" customHeight="1" x14ac:dyDescent="0.2">
      <c r="A13" s="21">
        <v>12</v>
      </c>
      <c r="B13" s="21" t="s">
        <v>66</v>
      </c>
      <c r="C13" s="22" t="s">
        <v>64</v>
      </c>
      <c r="D13" s="21" t="s">
        <v>67</v>
      </c>
      <c r="E13" s="23">
        <v>38</v>
      </c>
      <c r="F13" s="21">
        <v>86</v>
      </c>
      <c r="G13" s="21">
        <v>0</v>
      </c>
      <c r="H13" s="21">
        <v>0</v>
      </c>
      <c r="I13" s="36">
        <f t="shared" si="0"/>
        <v>43.7</v>
      </c>
      <c r="L13" s="25" t="s">
        <v>64</v>
      </c>
      <c r="M13" s="22">
        <f t="shared" si="2"/>
        <v>10</v>
      </c>
      <c r="N13" s="36">
        <f t="shared" si="1"/>
        <v>33.039499999999997</v>
      </c>
    </row>
    <row r="14" spans="1:14" ht="20.100000000000001" customHeight="1" x14ac:dyDescent="0.2">
      <c r="A14" s="21">
        <v>13</v>
      </c>
      <c r="B14" s="21" t="s">
        <v>68</v>
      </c>
      <c r="C14" s="22" t="s">
        <v>61</v>
      </c>
      <c r="D14" s="21" t="s">
        <v>69</v>
      </c>
      <c r="E14" s="23">
        <v>6</v>
      </c>
      <c r="F14" s="21">
        <v>24</v>
      </c>
      <c r="G14" s="21">
        <v>0</v>
      </c>
      <c r="H14" s="21">
        <v>5</v>
      </c>
      <c r="I14" s="36">
        <f t="shared" si="0"/>
        <v>6.9</v>
      </c>
      <c r="L14" s="25" t="s">
        <v>43</v>
      </c>
      <c r="M14" s="22">
        <f t="shared" si="2"/>
        <v>12</v>
      </c>
      <c r="N14" s="36">
        <f t="shared" si="1"/>
        <v>26.521874999999998</v>
      </c>
    </row>
    <row r="15" spans="1:14" ht="20.100000000000001" customHeight="1" x14ac:dyDescent="0.2">
      <c r="A15" s="21">
        <v>14</v>
      </c>
      <c r="B15" s="21" t="s">
        <v>70</v>
      </c>
      <c r="C15" s="22" t="s">
        <v>53</v>
      </c>
      <c r="D15" s="21" t="s">
        <v>71</v>
      </c>
      <c r="E15" s="23">
        <v>23.25</v>
      </c>
      <c r="F15" s="21">
        <v>35</v>
      </c>
      <c r="G15" s="21">
        <v>0</v>
      </c>
      <c r="H15" s="21">
        <v>0</v>
      </c>
      <c r="I15" s="36">
        <f t="shared" si="0"/>
        <v>26.737500000000001</v>
      </c>
      <c r="L15" s="25" t="s">
        <v>76</v>
      </c>
      <c r="M15" s="22">
        <f t="shared" si="2"/>
        <v>13</v>
      </c>
      <c r="N15" s="36">
        <f t="shared" si="1"/>
        <v>28.934000000000005</v>
      </c>
    </row>
    <row r="16" spans="1:14" ht="20.100000000000001" customHeight="1" x14ac:dyDescent="0.2">
      <c r="A16" s="21">
        <v>15</v>
      </c>
      <c r="B16" s="21" t="s">
        <v>73</v>
      </c>
      <c r="C16" s="22" t="s">
        <v>43</v>
      </c>
      <c r="D16" s="21" t="s">
        <v>74</v>
      </c>
      <c r="E16" s="23">
        <v>15.5</v>
      </c>
      <c r="F16" s="21">
        <v>39</v>
      </c>
      <c r="G16" s="21">
        <v>0</v>
      </c>
      <c r="H16" s="21">
        <v>5</v>
      </c>
      <c r="I16" s="36">
        <f t="shared" si="0"/>
        <v>17.824999999999999</v>
      </c>
      <c r="L16" s="25" t="s">
        <v>72</v>
      </c>
      <c r="M16" s="22">
        <f t="shared" si="2"/>
        <v>7</v>
      </c>
      <c r="N16" s="36">
        <f t="shared" si="1"/>
        <v>23.287499999999998</v>
      </c>
    </row>
    <row r="17" spans="1:9" ht="20.100000000000001" customHeight="1" x14ac:dyDescent="0.2">
      <c r="A17" s="21">
        <v>16</v>
      </c>
      <c r="B17" s="21" t="s">
        <v>75</v>
      </c>
      <c r="C17" s="22" t="s">
        <v>76</v>
      </c>
      <c r="D17" s="21" t="s">
        <v>77</v>
      </c>
      <c r="E17" s="23">
        <v>17.45</v>
      </c>
      <c r="F17" s="21">
        <v>29</v>
      </c>
      <c r="G17" s="21">
        <v>0</v>
      </c>
      <c r="H17" s="21">
        <v>10</v>
      </c>
      <c r="I17" s="36">
        <f t="shared" si="0"/>
        <v>20.067499999999999</v>
      </c>
    </row>
    <row r="18" spans="1:9" ht="20.100000000000001" customHeight="1" x14ac:dyDescent="0.2">
      <c r="A18" s="21">
        <v>17</v>
      </c>
      <c r="B18" s="21" t="s">
        <v>78</v>
      </c>
      <c r="C18" s="22" t="s">
        <v>58</v>
      </c>
      <c r="D18" s="21" t="s">
        <v>79</v>
      </c>
      <c r="E18" s="23">
        <v>39</v>
      </c>
      <c r="F18" s="21">
        <v>0</v>
      </c>
      <c r="G18" s="21">
        <v>0</v>
      </c>
      <c r="H18" s="21">
        <v>0</v>
      </c>
      <c r="I18" s="36">
        <f t="shared" si="0"/>
        <v>44.85</v>
      </c>
    </row>
    <row r="19" spans="1:9" ht="20.100000000000001" customHeight="1" x14ac:dyDescent="0.2">
      <c r="A19" s="21">
        <v>18</v>
      </c>
      <c r="B19" s="21" t="s">
        <v>80</v>
      </c>
      <c r="C19" s="22" t="s">
        <v>61</v>
      </c>
      <c r="D19" s="21" t="s">
        <v>81</v>
      </c>
      <c r="E19" s="23">
        <v>62.5</v>
      </c>
      <c r="F19" s="21">
        <v>42</v>
      </c>
      <c r="G19" s="21">
        <v>0</v>
      </c>
      <c r="H19" s="21">
        <v>0</v>
      </c>
      <c r="I19" s="36">
        <f t="shared" si="0"/>
        <v>71.875</v>
      </c>
    </row>
    <row r="20" spans="1:9" ht="20.100000000000001" customHeight="1" x14ac:dyDescent="0.2">
      <c r="A20" s="21">
        <v>19</v>
      </c>
      <c r="B20" s="21" t="s">
        <v>82</v>
      </c>
      <c r="C20" s="22" t="s">
        <v>76</v>
      </c>
      <c r="D20" s="21" t="s">
        <v>83</v>
      </c>
      <c r="E20" s="23">
        <v>9.1999999999999993</v>
      </c>
      <c r="F20" s="21">
        <v>25</v>
      </c>
      <c r="G20" s="21">
        <v>0</v>
      </c>
      <c r="H20" s="21">
        <v>5</v>
      </c>
      <c r="I20" s="36">
        <f t="shared" si="0"/>
        <v>10.579999999999998</v>
      </c>
    </row>
    <row r="21" spans="1:9" ht="20.100000000000001" customHeight="1" x14ac:dyDescent="0.2">
      <c r="A21" s="21">
        <v>20</v>
      </c>
      <c r="B21" s="21" t="s">
        <v>84</v>
      </c>
      <c r="C21" s="22" t="s">
        <v>76</v>
      </c>
      <c r="D21" s="21" t="s">
        <v>85</v>
      </c>
      <c r="E21" s="23">
        <v>81</v>
      </c>
      <c r="F21" s="21">
        <v>40</v>
      </c>
      <c r="G21" s="21">
        <v>0</v>
      </c>
      <c r="H21" s="21">
        <v>0</v>
      </c>
      <c r="I21" s="36">
        <f t="shared" si="0"/>
        <v>93.15</v>
      </c>
    </row>
    <row r="22" spans="1:9" ht="20.100000000000001" customHeight="1" x14ac:dyDescent="0.2">
      <c r="A22" s="21">
        <v>21</v>
      </c>
      <c r="B22" s="21" t="s">
        <v>86</v>
      </c>
      <c r="C22" s="22" t="s">
        <v>76</v>
      </c>
      <c r="D22" s="21" t="s">
        <v>87</v>
      </c>
      <c r="E22" s="23">
        <v>10</v>
      </c>
      <c r="F22" s="21">
        <v>3</v>
      </c>
      <c r="G22" s="21">
        <v>40</v>
      </c>
      <c r="H22" s="21">
        <v>5</v>
      </c>
      <c r="I22" s="36">
        <f t="shared" si="0"/>
        <v>11.5</v>
      </c>
    </row>
    <row r="23" spans="1:9" ht="20.100000000000001" customHeight="1" x14ac:dyDescent="0.2">
      <c r="A23" s="21">
        <v>22</v>
      </c>
      <c r="B23" s="21" t="s">
        <v>88</v>
      </c>
      <c r="C23" s="22" t="s">
        <v>72</v>
      </c>
      <c r="D23" s="21" t="s">
        <v>89</v>
      </c>
      <c r="E23" s="23">
        <v>21</v>
      </c>
      <c r="F23" s="21">
        <v>104</v>
      </c>
      <c r="G23" s="21">
        <v>0</v>
      </c>
      <c r="H23" s="21">
        <v>25</v>
      </c>
      <c r="I23" s="36">
        <f t="shared" si="0"/>
        <v>24.15</v>
      </c>
    </row>
    <row r="24" spans="1:9" ht="20.100000000000001" customHeight="1" x14ac:dyDescent="0.2">
      <c r="A24" s="21">
        <v>23</v>
      </c>
      <c r="B24" s="21" t="s">
        <v>90</v>
      </c>
      <c r="C24" s="22" t="s">
        <v>72</v>
      </c>
      <c r="D24" s="21" t="s">
        <v>91</v>
      </c>
      <c r="E24" s="23">
        <v>9</v>
      </c>
      <c r="F24" s="21">
        <v>61</v>
      </c>
      <c r="G24" s="21">
        <v>0</v>
      </c>
      <c r="H24" s="21">
        <v>25</v>
      </c>
      <c r="I24" s="36">
        <f t="shared" si="0"/>
        <v>10.35</v>
      </c>
    </row>
    <row r="25" spans="1:9" ht="20.100000000000001" customHeight="1" x14ac:dyDescent="0.2">
      <c r="A25" s="21">
        <v>24</v>
      </c>
      <c r="B25" s="21" t="s">
        <v>92</v>
      </c>
      <c r="C25" s="22" t="s">
        <v>38</v>
      </c>
      <c r="D25" s="21" t="s">
        <v>93</v>
      </c>
      <c r="E25" s="23">
        <v>4.5</v>
      </c>
      <c r="F25" s="21">
        <v>20</v>
      </c>
      <c r="G25" s="21">
        <v>0</v>
      </c>
      <c r="H25" s="21">
        <v>0</v>
      </c>
      <c r="I25" s="36">
        <f t="shared" si="0"/>
        <v>5.1749999999999998</v>
      </c>
    </row>
    <row r="26" spans="1:9" ht="20.100000000000001" customHeight="1" x14ac:dyDescent="0.2">
      <c r="A26" s="21">
        <v>25</v>
      </c>
      <c r="B26" s="21" t="s">
        <v>94</v>
      </c>
      <c r="C26" s="22" t="s">
        <v>76</v>
      </c>
      <c r="D26" s="21" t="s">
        <v>95</v>
      </c>
      <c r="E26" s="23">
        <v>14</v>
      </c>
      <c r="F26" s="21">
        <v>76</v>
      </c>
      <c r="G26" s="21">
        <v>0</v>
      </c>
      <c r="H26" s="21">
        <v>30</v>
      </c>
      <c r="I26" s="36">
        <f t="shared" si="0"/>
        <v>16.100000000000001</v>
      </c>
    </row>
    <row r="27" spans="1:9" ht="20.100000000000001" customHeight="1" x14ac:dyDescent="0.2">
      <c r="A27" s="21">
        <v>26</v>
      </c>
      <c r="B27" s="21" t="s">
        <v>96</v>
      </c>
      <c r="C27" s="22" t="s">
        <v>76</v>
      </c>
      <c r="D27" s="21" t="s">
        <v>97</v>
      </c>
      <c r="E27" s="23">
        <v>31.23</v>
      </c>
      <c r="F27" s="21">
        <v>15</v>
      </c>
      <c r="G27" s="21">
        <v>0</v>
      </c>
      <c r="H27" s="21">
        <v>0</v>
      </c>
      <c r="I27" s="36">
        <f t="shared" si="0"/>
        <v>35.914500000000004</v>
      </c>
    </row>
    <row r="28" spans="1:9" ht="20.100000000000001" customHeight="1" x14ac:dyDescent="0.2">
      <c r="A28" s="21">
        <v>27</v>
      </c>
      <c r="B28" s="21" t="s">
        <v>98</v>
      </c>
      <c r="C28" s="22" t="s">
        <v>76</v>
      </c>
      <c r="D28" s="21" t="s">
        <v>99</v>
      </c>
      <c r="E28" s="23">
        <v>43.9</v>
      </c>
      <c r="F28" s="21">
        <v>49</v>
      </c>
      <c r="G28" s="21">
        <v>0</v>
      </c>
      <c r="H28" s="21">
        <v>30</v>
      </c>
      <c r="I28" s="36">
        <f t="shared" si="0"/>
        <v>50.484999999999999</v>
      </c>
    </row>
    <row r="29" spans="1:9" ht="20.100000000000001" customHeight="1" x14ac:dyDescent="0.2">
      <c r="A29" s="21">
        <v>28</v>
      </c>
      <c r="B29" s="21" t="s">
        <v>100</v>
      </c>
      <c r="C29" s="22" t="s">
        <v>53</v>
      </c>
      <c r="D29" s="21" t="s">
        <v>101</v>
      </c>
      <c r="E29" s="23">
        <v>45.6</v>
      </c>
      <c r="F29" s="21">
        <v>26</v>
      </c>
      <c r="G29" s="21">
        <v>0</v>
      </c>
      <c r="H29" s="21">
        <v>0</v>
      </c>
      <c r="I29" s="36">
        <f t="shared" si="0"/>
        <v>52.44</v>
      </c>
    </row>
    <row r="30" spans="1:9" ht="20.100000000000001" customHeight="1" x14ac:dyDescent="0.2">
      <c r="A30" s="21">
        <v>29</v>
      </c>
      <c r="B30" s="21" t="s">
        <v>102</v>
      </c>
      <c r="C30" s="22" t="s">
        <v>58</v>
      </c>
      <c r="D30" s="21" t="s">
        <v>103</v>
      </c>
      <c r="E30" s="23">
        <v>123.79</v>
      </c>
      <c r="F30" s="21">
        <v>0</v>
      </c>
      <c r="G30" s="21">
        <v>0</v>
      </c>
      <c r="H30" s="21">
        <v>0</v>
      </c>
      <c r="I30" s="36">
        <f t="shared" si="0"/>
        <v>142.35849999999999</v>
      </c>
    </row>
    <row r="31" spans="1:9" ht="20.100000000000001" customHeight="1" x14ac:dyDescent="0.2">
      <c r="A31" s="21">
        <v>30</v>
      </c>
      <c r="B31" s="21" t="s">
        <v>104</v>
      </c>
      <c r="C31" s="22" t="s">
        <v>61</v>
      </c>
      <c r="D31" s="21" t="s">
        <v>105</v>
      </c>
      <c r="E31" s="23">
        <v>25.89</v>
      </c>
      <c r="F31" s="21">
        <v>10</v>
      </c>
      <c r="G31" s="21">
        <v>0</v>
      </c>
      <c r="H31" s="21">
        <v>15</v>
      </c>
      <c r="I31" s="36">
        <f t="shared" si="0"/>
        <v>29.773499999999999</v>
      </c>
    </row>
    <row r="32" spans="1:9" ht="20.100000000000001" customHeight="1" x14ac:dyDescent="0.2">
      <c r="A32" s="21">
        <v>31</v>
      </c>
      <c r="B32" s="21" t="s">
        <v>106</v>
      </c>
      <c r="C32" s="22" t="s">
        <v>64</v>
      </c>
      <c r="D32" s="21" t="s">
        <v>107</v>
      </c>
      <c r="E32" s="23">
        <v>12.5</v>
      </c>
      <c r="F32" s="21">
        <v>0</v>
      </c>
      <c r="G32" s="21">
        <v>70</v>
      </c>
      <c r="H32" s="21">
        <v>20</v>
      </c>
      <c r="I32" s="36">
        <f t="shared" si="0"/>
        <v>14.375</v>
      </c>
    </row>
    <row r="33" spans="1:9" ht="20.100000000000001" customHeight="1" x14ac:dyDescent="0.2">
      <c r="A33" s="21">
        <v>32</v>
      </c>
      <c r="B33" s="21" t="s">
        <v>108</v>
      </c>
      <c r="C33" s="22" t="s">
        <v>64</v>
      </c>
      <c r="D33" s="21" t="s">
        <v>109</v>
      </c>
      <c r="E33" s="23">
        <v>32</v>
      </c>
      <c r="F33" s="21">
        <v>9</v>
      </c>
      <c r="G33" s="21">
        <v>40</v>
      </c>
      <c r="H33" s="21">
        <v>25</v>
      </c>
      <c r="I33" s="36">
        <f t="shared" si="0"/>
        <v>36.799999999999997</v>
      </c>
    </row>
    <row r="34" spans="1:9" ht="20.100000000000001" customHeight="1" x14ac:dyDescent="0.2">
      <c r="A34" s="21">
        <v>33</v>
      </c>
      <c r="B34" s="21" t="s">
        <v>110</v>
      </c>
      <c r="C34" s="22" t="s">
        <v>64</v>
      </c>
      <c r="D34" s="21" t="s">
        <v>111</v>
      </c>
      <c r="E34" s="23">
        <v>2.5</v>
      </c>
      <c r="F34" s="21">
        <v>112</v>
      </c>
      <c r="G34" s="21">
        <v>0</v>
      </c>
      <c r="H34" s="21">
        <v>20</v>
      </c>
      <c r="I34" s="36">
        <f t="shared" si="0"/>
        <v>2.875</v>
      </c>
    </row>
    <row r="35" spans="1:9" ht="20.100000000000001" customHeight="1" x14ac:dyDescent="0.2">
      <c r="A35" s="21">
        <v>34</v>
      </c>
      <c r="B35" s="21" t="s">
        <v>112</v>
      </c>
      <c r="C35" s="22" t="s">
        <v>38</v>
      </c>
      <c r="D35" s="21" t="s">
        <v>41</v>
      </c>
      <c r="E35" s="23">
        <v>14</v>
      </c>
      <c r="F35" s="21">
        <v>111</v>
      </c>
      <c r="G35" s="21">
        <v>0</v>
      </c>
      <c r="H35" s="21">
        <v>15</v>
      </c>
      <c r="I35" s="36">
        <f t="shared" si="0"/>
        <v>16.100000000000001</v>
      </c>
    </row>
    <row r="36" spans="1:9" ht="20.100000000000001" customHeight="1" x14ac:dyDescent="0.2">
      <c r="A36" s="21">
        <v>35</v>
      </c>
      <c r="B36" s="21" t="s">
        <v>113</v>
      </c>
      <c r="C36" s="22" t="s">
        <v>38</v>
      </c>
      <c r="D36" s="21" t="s">
        <v>41</v>
      </c>
      <c r="E36" s="23">
        <v>18</v>
      </c>
      <c r="F36" s="21">
        <v>20</v>
      </c>
      <c r="G36" s="21">
        <v>0</v>
      </c>
      <c r="H36" s="21">
        <v>15</v>
      </c>
      <c r="I36" s="36">
        <f t="shared" si="0"/>
        <v>20.7</v>
      </c>
    </row>
    <row r="37" spans="1:9" ht="20.100000000000001" customHeight="1" x14ac:dyDescent="0.2">
      <c r="A37" s="21">
        <v>36</v>
      </c>
      <c r="B37" s="21" t="s">
        <v>114</v>
      </c>
      <c r="C37" s="22" t="s">
        <v>61</v>
      </c>
      <c r="D37" s="21" t="s">
        <v>115</v>
      </c>
      <c r="E37" s="23">
        <v>19</v>
      </c>
      <c r="F37" s="21">
        <v>112</v>
      </c>
      <c r="G37" s="21">
        <v>0</v>
      </c>
      <c r="H37" s="21">
        <v>20</v>
      </c>
      <c r="I37" s="36">
        <f t="shared" si="0"/>
        <v>21.85</v>
      </c>
    </row>
    <row r="38" spans="1:9" ht="20.100000000000001" customHeight="1" x14ac:dyDescent="0.2">
      <c r="A38" s="21">
        <v>37</v>
      </c>
      <c r="B38" s="21" t="s">
        <v>116</v>
      </c>
      <c r="C38" s="22" t="s">
        <v>61</v>
      </c>
      <c r="D38" s="21" t="s">
        <v>117</v>
      </c>
      <c r="E38" s="23">
        <v>26</v>
      </c>
      <c r="F38" s="21">
        <v>11</v>
      </c>
      <c r="G38" s="21">
        <v>50</v>
      </c>
      <c r="H38" s="21">
        <v>25</v>
      </c>
      <c r="I38" s="36">
        <f t="shared" si="0"/>
        <v>29.9</v>
      </c>
    </row>
    <row r="39" spans="1:9" ht="20.100000000000001" customHeight="1" x14ac:dyDescent="0.2">
      <c r="A39" s="21">
        <v>38</v>
      </c>
      <c r="B39" s="21" t="s">
        <v>118</v>
      </c>
      <c r="C39" s="22" t="s">
        <v>38</v>
      </c>
      <c r="D39" s="21" t="s">
        <v>119</v>
      </c>
      <c r="E39" s="23">
        <v>263.5</v>
      </c>
      <c r="F39" s="21">
        <v>17</v>
      </c>
      <c r="G39" s="21">
        <v>0</v>
      </c>
      <c r="H39" s="21">
        <v>15</v>
      </c>
      <c r="I39" s="36">
        <f t="shared" si="0"/>
        <v>303.02499999999998</v>
      </c>
    </row>
    <row r="40" spans="1:9" ht="20.100000000000001" customHeight="1" x14ac:dyDescent="0.2">
      <c r="A40" s="21">
        <v>39</v>
      </c>
      <c r="B40" s="21" t="s">
        <v>120</v>
      </c>
      <c r="C40" s="22" t="s">
        <v>38</v>
      </c>
      <c r="D40" s="21" t="s">
        <v>121</v>
      </c>
      <c r="E40" s="23">
        <v>18</v>
      </c>
      <c r="F40" s="21">
        <v>69</v>
      </c>
      <c r="G40" s="21">
        <v>0</v>
      </c>
      <c r="H40" s="21">
        <v>5</v>
      </c>
      <c r="I40" s="36">
        <f t="shared" si="0"/>
        <v>20.7</v>
      </c>
    </row>
    <row r="41" spans="1:9" ht="20.100000000000001" customHeight="1" x14ac:dyDescent="0.2">
      <c r="A41" s="21">
        <v>40</v>
      </c>
      <c r="B41" s="21" t="s">
        <v>122</v>
      </c>
      <c r="C41" s="22" t="s">
        <v>61</v>
      </c>
      <c r="D41" s="21" t="s">
        <v>123</v>
      </c>
      <c r="E41" s="23">
        <v>18.399999999999999</v>
      </c>
      <c r="F41" s="21">
        <v>123</v>
      </c>
      <c r="G41" s="21">
        <v>0</v>
      </c>
      <c r="H41" s="21">
        <v>30</v>
      </c>
      <c r="I41" s="36">
        <f t="shared" si="0"/>
        <v>21.159999999999997</v>
      </c>
    </row>
    <row r="42" spans="1:9" ht="20.100000000000001" customHeight="1" x14ac:dyDescent="0.2">
      <c r="A42" s="21">
        <v>41</v>
      </c>
      <c r="B42" s="21" t="s">
        <v>124</v>
      </c>
      <c r="C42" s="22" t="s">
        <v>61</v>
      </c>
      <c r="D42" s="21" t="s">
        <v>125</v>
      </c>
      <c r="E42" s="23">
        <v>9.65</v>
      </c>
      <c r="F42" s="21">
        <v>85</v>
      </c>
      <c r="G42" s="21">
        <v>0</v>
      </c>
      <c r="H42" s="21">
        <v>10</v>
      </c>
      <c r="I42" s="36">
        <f t="shared" si="0"/>
        <v>11.0975</v>
      </c>
    </row>
    <row r="43" spans="1:9" ht="20.100000000000001" customHeight="1" x14ac:dyDescent="0.2">
      <c r="A43" s="21">
        <v>42</v>
      </c>
      <c r="B43" s="21" t="s">
        <v>126</v>
      </c>
      <c r="C43" s="22" t="s">
        <v>72</v>
      </c>
      <c r="D43" s="21" t="s">
        <v>127</v>
      </c>
      <c r="E43" s="23">
        <v>14</v>
      </c>
      <c r="F43" s="21">
        <v>26</v>
      </c>
      <c r="G43" s="21">
        <v>0</v>
      </c>
      <c r="H43" s="21">
        <v>0</v>
      </c>
      <c r="I43" s="36">
        <f t="shared" si="0"/>
        <v>16.100000000000001</v>
      </c>
    </row>
    <row r="44" spans="1:9" ht="20.100000000000001" customHeight="1" x14ac:dyDescent="0.2">
      <c r="A44" s="21">
        <v>43</v>
      </c>
      <c r="B44" s="21" t="s">
        <v>128</v>
      </c>
      <c r="C44" s="22" t="s">
        <v>38</v>
      </c>
      <c r="D44" s="21" t="s">
        <v>129</v>
      </c>
      <c r="E44" s="23">
        <v>46</v>
      </c>
      <c r="F44" s="21">
        <v>17</v>
      </c>
      <c r="G44" s="21">
        <v>10</v>
      </c>
      <c r="H44" s="21">
        <v>25</v>
      </c>
      <c r="I44" s="36">
        <f t="shared" si="0"/>
        <v>52.9</v>
      </c>
    </row>
    <row r="45" spans="1:9" ht="20.100000000000001" customHeight="1" x14ac:dyDescent="0.2">
      <c r="A45" s="21">
        <v>44</v>
      </c>
      <c r="B45" s="21" t="s">
        <v>130</v>
      </c>
      <c r="C45" s="22" t="s">
        <v>43</v>
      </c>
      <c r="D45" s="21" t="s">
        <v>131</v>
      </c>
      <c r="E45" s="23">
        <v>19.45</v>
      </c>
      <c r="F45" s="21">
        <v>27</v>
      </c>
      <c r="G45" s="21">
        <v>0</v>
      </c>
      <c r="H45" s="21">
        <v>15</v>
      </c>
      <c r="I45" s="36">
        <f t="shared" si="0"/>
        <v>22.3675</v>
      </c>
    </row>
    <row r="46" spans="1:9" ht="20.100000000000001" customHeight="1" x14ac:dyDescent="0.2">
      <c r="A46" s="21">
        <v>45</v>
      </c>
      <c r="B46" s="21" t="s">
        <v>132</v>
      </c>
      <c r="C46" s="22" t="s">
        <v>61</v>
      </c>
      <c r="D46" s="21" t="s">
        <v>133</v>
      </c>
      <c r="E46" s="23">
        <v>9.5</v>
      </c>
      <c r="F46" s="21">
        <v>5</v>
      </c>
      <c r="G46" s="21">
        <v>70</v>
      </c>
      <c r="H46" s="21">
        <v>15</v>
      </c>
      <c r="I46" s="36">
        <f t="shared" si="0"/>
        <v>10.925000000000001</v>
      </c>
    </row>
    <row r="47" spans="1:9" ht="20.100000000000001" customHeight="1" x14ac:dyDescent="0.2">
      <c r="A47" s="21">
        <v>46</v>
      </c>
      <c r="B47" s="21" t="s">
        <v>134</v>
      </c>
      <c r="C47" s="22" t="s">
        <v>61</v>
      </c>
      <c r="D47" s="21" t="s">
        <v>135</v>
      </c>
      <c r="E47" s="23">
        <v>12</v>
      </c>
      <c r="F47" s="21">
        <v>95</v>
      </c>
      <c r="G47" s="21">
        <v>0</v>
      </c>
      <c r="H47" s="21">
        <v>0</v>
      </c>
      <c r="I47" s="36">
        <f t="shared" si="0"/>
        <v>13.8</v>
      </c>
    </row>
    <row r="48" spans="1:9" ht="20.100000000000001" customHeight="1" x14ac:dyDescent="0.2">
      <c r="A48" s="21">
        <v>47</v>
      </c>
      <c r="B48" s="21" t="s">
        <v>136</v>
      </c>
      <c r="C48" s="22" t="s">
        <v>76</v>
      </c>
      <c r="D48" s="21" t="s">
        <v>137</v>
      </c>
      <c r="E48" s="23">
        <v>9.5</v>
      </c>
      <c r="F48" s="21">
        <v>36</v>
      </c>
      <c r="G48" s="21">
        <v>0</v>
      </c>
      <c r="H48" s="21">
        <v>0</v>
      </c>
      <c r="I48" s="36">
        <f t="shared" si="0"/>
        <v>10.925000000000001</v>
      </c>
    </row>
    <row r="49" spans="1:9" ht="20.100000000000001" customHeight="1" x14ac:dyDescent="0.2">
      <c r="A49" s="21">
        <v>48</v>
      </c>
      <c r="B49" s="21" t="s">
        <v>138</v>
      </c>
      <c r="C49" s="22" t="s">
        <v>76</v>
      </c>
      <c r="D49" s="21" t="s">
        <v>139</v>
      </c>
      <c r="E49" s="23">
        <v>12.75</v>
      </c>
      <c r="F49" s="21">
        <v>15</v>
      </c>
      <c r="G49" s="21">
        <v>70</v>
      </c>
      <c r="H49" s="21">
        <v>25</v>
      </c>
      <c r="I49" s="36">
        <f t="shared" si="0"/>
        <v>14.6625</v>
      </c>
    </row>
    <row r="50" spans="1:9" ht="20.100000000000001" customHeight="1" x14ac:dyDescent="0.2">
      <c r="A50" s="21">
        <v>49</v>
      </c>
      <c r="B50" s="21" t="s">
        <v>140</v>
      </c>
      <c r="C50" s="22" t="s">
        <v>76</v>
      </c>
      <c r="D50" s="21" t="s">
        <v>141</v>
      </c>
      <c r="E50" s="23">
        <v>20</v>
      </c>
      <c r="F50" s="21">
        <v>10</v>
      </c>
      <c r="G50" s="21">
        <v>60</v>
      </c>
      <c r="H50" s="21">
        <v>15</v>
      </c>
      <c r="I50" s="36">
        <f t="shared" si="0"/>
        <v>23</v>
      </c>
    </row>
    <row r="51" spans="1:9" ht="20.100000000000001" customHeight="1" x14ac:dyDescent="0.2">
      <c r="A51" s="21">
        <v>50</v>
      </c>
      <c r="B51" s="21" t="s">
        <v>142</v>
      </c>
      <c r="C51" s="22" t="s">
        <v>76</v>
      </c>
      <c r="D51" s="21" t="s">
        <v>143</v>
      </c>
      <c r="E51" s="23">
        <v>16.25</v>
      </c>
      <c r="F51" s="21">
        <v>65</v>
      </c>
      <c r="G51" s="21">
        <v>0</v>
      </c>
      <c r="H51" s="21">
        <v>30</v>
      </c>
      <c r="I51" s="36">
        <f t="shared" si="0"/>
        <v>18.6875</v>
      </c>
    </row>
    <row r="52" spans="1:9" ht="20.100000000000001" customHeight="1" x14ac:dyDescent="0.2">
      <c r="A52" s="21">
        <v>51</v>
      </c>
      <c r="B52" s="21" t="s">
        <v>144</v>
      </c>
      <c r="C52" s="22" t="s">
        <v>53</v>
      </c>
      <c r="D52" s="21" t="s">
        <v>145</v>
      </c>
      <c r="E52" s="23">
        <v>53</v>
      </c>
      <c r="F52" s="21">
        <v>20</v>
      </c>
      <c r="G52" s="21">
        <v>0</v>
      </c>
      <c r="H52" s="21">
        <v>10</v>
      </c>
      <c r="I52" s="36">
        <f t="shared" si="0"/>
        <v>60.95</v>
      </c>
    </row>
    <row r="53" spans="1:9" ht="20.100000000000001" customHeight="1" x14ac:dyDescent="0.2">
      <c r="A53" s="21">
        <v>52</v>
      </c>
      <c r="B53" s="21" t="s">
        <v>146</v>
      </c>
      <c r="C53" s="22" t="s">
        <v>72</v>
      </c>
      <c r="D53" s="21" t="s">
        <v>147</v>
      </c>
      <c r="E53" s="23">
        <v>7</v>
      </c>
      <c r="F53" s="21">
        <v>38</v>
      </c>
      <c r="G53" s="21">
        <v>0</v>
      </c>
      <c r="H53" s="21">
        <v>25</v>
      </c>
      <c r="I53" s="36">
        <f t="shared" si="0"/>
        <v>8.0500000000000007</v>
      </c>
    </row>
    <row r="54" spans="1:9" ht="20.100000000000001" customHeight="1" x14ac:dyDescent="0.2">
      <c r="A54" s="21">
        <v>53</v>
      </c>
      <c r="B54" s="21" t="s">
        <v>148</v>
      </c>
      <c r="C54" s="22" t="s">
        <v>58</v>
      </c>
      <c r="D54" s="21" t="s">
        <v>149</v>
      </c>
      <c r="E54" s="23">
        <v>32.799999999999997</v>
      </c>
      <c r="F54" s="21">
        <v>0</v>
      </c>
      <c r="G54" s="21">
        <v>0</v>
      </c>
      <c r="H54" s="21">
        <v>0</v>
      </c>
      <c r="I54" s="36">
        <f t="shared" si="0"/>
        <v>37.72</v>
      </c>
    </row>
    <row r="55" spans="1:9" ht="20.100000000000001" customHeight="1" x14ac:dyDescent="0.2">
      <c r="A55" s="21">
        <v>54</v>
      </c>
      <c r="B55" s="21" t="s">
        <v>150</v>
      </c>
      <c r="C55" s="22" t="s">
        <v>58</v>
      </c>
      <c r="D55" s="21" t="s">
        <v>151</v>
      </c>
      <c r="E55" s="23">
        <v>7.45</v>
      </c>
      <c r="F55" s="21">
        <v>21</v>
      </c>
      <c r="G55" s="21">
        <v>0</v>
      </c>
      <c r="H55" s="21">
        <v>10</v>
      </c>
      <c r="I55" s="36">
        <f t="shared" si="0"/>
        <v>8.5675000000000008</v>
      </c>
    </row>
    <row r="56" spans="1:9" ht="20.100000000000001" customHeight="1" x14ac:dyDescent="0.2">
      <c r="A56" s="21">
        <v>55</v>
      </c>
      <c r="B56" s="21" t="s">
        <v>152</v>
      </c>
      <c r="C56" s="22" t="s">
        <v>58</v>
      </c>
      <c r="D56" s="21" t="s">
        <v>153</v>
      </c>
      <c r="E56" s="23">
        <v>24</v>
      </c>
      <c r="F56" s="21">
        <v>115</v>
      </c>
      <c r="G56" s="21">
        <v>0</v>
      </c>
      <c r="H56" s="21">
        <v>20</v>
      </c>
      <c r="I56" s="36">
        <f t="shared" si="0"/>
        <v>27.6</v>
      </c>
    </row>
    <row r="57" spans="1:9" ht="20.100000000000001" customHeight="1" x14ac:dyDescent="0.2">
      <c r="A57" s="21">
        <v>56</v>
      </c>
      <c r="B57" s="21" t="s">
        <v>154</v>
      </c>
      <c r="C57" s="22" t="s">
        <v>72</v>
      </c>
      <c r="D57" s="21" t="s">
        <v>155</v>
      </c>
      <c r="E57" s="23">
        <v>38</v>
      </c>
      <c r="F57" s="21">
        <v>21</v>
      </c>
      <c r="G57" s="21">
        <v>10</v>
      </c>
      <c r="H57" s="21">
        <v>30</v>
      </c>
      <c r="I57" s="36">
        <f t="shared" si="0"/>
        <v>43.7</v>
      </c>
    </row>
    <row r="58" spans="1:9" ht="20.100000000000001" customHeight="1" x14ac:dyDescent="0.2">
      <c r="A58" s="21">
        <v>57</v>
      </c>
      <c r="B58" s="21" t="s">
        <v>156</v>
      </c>
      <c r="C58" s="22" t="s">
        <v>72</v>
      </c>
      <c r="D58" s="21" t="s">
        <v>155</v>
      </c>
      <c r="E58" s="23">
        <v>19.5</v>
      </c>
      <c r="F58" s="21">
        <v>36</v>
      </c>
      <c r="G58" s="21">
        <v>0</v>
      </c>
      <c r="H58" s="21">
        <v>20</v>
      </c>
      <c r="I58" s="36">
        <f t="shared" si="0"/>
        <v>22.425000000000001</v>
      </c>
    </row>
    <row r="59" spans="1:9" ht="20.100000000000001" customHeight="1" x14ac:dyDescent="0.2">
      <c r="A59" s="21">
        <v>58</v>
      </c>
      <c r="B59" s="21" t="s">
        <v>157</v>
      </c>
      <c r="C59" s="22" t="s">
        <v>61</v>
      </c>
      <c r="D59" s="21" t="s">
        <v>158</v>
      </c>
      <c r="E59" s="23">
        <v>13.25</v>
      </c>
      <c r="F59" s="21">
        <v>62</v>
      </c>
      <c r="G59" s="21">
        <v>0</v>
      </c>
      <c r="H59" s="21">
        <v>20</v>
      </c>
      <c r="I59" s="36">
        <f t="shared" si="0"/>
        <v>15.237500000000001</v>
      </c>
    </row>
    <row r="60" spans="1:9" ht="20.100000000000001" customHeight="1" x14ac:dyDescent="0.2">
      <c r="A60" s="21">
        <v>59</v>
      </c>
      <c r="B60" s="21" t="s">
        <v>159</v>
      </c>
      <c r="C60" s="22" t="s">
        <v>64</v>
      </c>
      <c r="D60" s="21" t="s">
        <v>160</v>
      </c>
      <c r="E60" s="23">
        <v>55</v>
      </c>
      <c r="F60" s="21">
        <v>79</v>
      </c>
      <c r="G60" s="21">
        <v>0</v>
      </c>
      <c r="H60" s="21">
        <v>0</v>
      </c>
      <c r="I60" s="36">
        <f t="shared" si="0"/>
        <v>63.25</v>
      </c>
    </row>
    <row r="61" spans="1:9" ht="20.100000000000001" customHeight="1" x14ac:dyDescent="0.2">
      <c r="A61" s="21">
        <v>60</v>
      </c>
      <c r="B61" s="21" t="s">
        <v>161</v>
      </c>
      <c r="C61" s="22" t="s">
        <v>64</v>
      </c>
      <c r="D61" s="21" t="s">
        <v>162</v>
      </c>
      <c r="E61" s="23">
        <v>34</v>
      </c>
      <c r="F61" s="21">
        <v>19</v>
      </c>
      <c r="G61" s="21">
        <v>0</v>
      </c>
      <c r="H61" s="21">
        <v>0</v>
      </c>
      <c r="I61" s="36">
        <f t="shared" si="0"/>
        <v>39.1</v>
      </c>
    </row>
    <row r="62" spans="1:9" ht="20.100000000000001" customHeight="1" x14ac:dyDescent="0.2">
      <c r="A62" s="21">
        <v>61</v>
      </c>
      <c r="B62" s="21" t="s">
        <v>163</v>
      </c>
      <c r="C62" s="22" t="s">
        <v>43</v>
      </c>
      <c r="D62" s="21" t="s">
        <v>164</v>
      </c>
      <c r="E62" s="23">
        <v>28.5</v>
      </c>
      <c r="F62" s="21">
        <v>113</v>
      </c>
      <c r="G62" s="21">
        <v>0</v>
      </c>
      <c r="H62" s="21">
        <v>25</v>
      </c>
      <c r="I62" s="36">
        <f t="shared" si="0"/>
        <v>32.774999999999999</v>
      </c>
    </row>
    <row r="63" spans="1:9" ht="20.100000000000001" customHeight="1" x14ac:dyDescent="0.2">
      <c r="A63" s="21">
        <v>62</v>
      </c>
      <c r="B63" s="21" t="s">
        <v>165</v>
      </c>
      <c r="C63" s="22" t="s">
        <v>76</v>
      </c>
      <c r="D63" s="21" t="s">
        <v>166</v>
      </c>
      <c r="E63" s="23">
        <v>49.3</v>
      </c>
      <c r="F63" s="21">
        <v>17</v>
      </c>
      <c r="G63" s="21">
        <v>0</v>
      </c>
      <c r="H63" s="21">
        <v>0</v>
      </c>
      <c r="I63" s="36">
        <f t="shared" si="0"/>
        <v>56.694999999999993</v>
      </c>
    </row>
    <row r="64" spans="1:9" ht="20.100000000000001" customHeight="1" x14ac:dyDescent="0.2">
      <c r="A64" s="21">
        <v>63</v>
      </c>
      <c r="B64" s="21" t="s">
        <v>167</v>
      </c>
      <c r="C64" s="22" t="s">
        <v>43</v>
      </c>
      <c r="D64" s="21" t="s">
        <v>168</v>
      </c>
      <c r="E64" s="23">
        <v>43.9</v>
      </c>
      <c r="F64" s="21">
        <v>24</v>
      </c>
      <c r="G64" s="21">
        <v>0</v>
      </c>
      <c r="H64" s="21">
        <v>5</v>
      </c>
      <c r="I64" s="36">
        <f t="shared" si="0"/>
        <v>50.484999999999999</v>
      </c>
    </row>
    <row r="65" spans="1:9" ht="20.100000000000001" customHeight="1" x14ac:dyDescent="0.2">
      <c r="A65" s="21">
        <v>64</v>
      </c>
      <c r="B65" s="21" t="s">
        <v>169</v>
      </c>
      <c r="C65" s="22" t="s">
        <v>72</v>
      </c>
      <c r="D65" s="21" t="s">
        <v>170</v>
      </c>
      <c r="E65" s="23">
        <v>33.25</v>
      </c>
      <c r="F65" s="21">
        <v>22</v>
      </c>
      <c r="G65" s="21">
        <v>80</v>
      </c>
      <c r="H65" s="21">
        <v>30</v>
      </c>
      <c r="I65" s="36">
        <f t="shared" si="0"/>
        <v>38.237499999999997</v>
      </c>
    </row>
    <row r="66" spans="1:9" ht="20.100000000000001" customHeight="1" x14ac:dyDescent="0.2">
      <c r="A66" s="21">
        <v>65</v>
      </c>
      <c r="B66" s="21" t="s">
        <v>171</v>
      </c>
      <c r="C66" s="22" t="s">
        <v>43</v>
      </c>
      <c r="D66" s="21" t="s">
        <v>172</v>
      </c>
      <c r="E66" s="23">
        <v>21.05</v>
      </c>
      <c r="F66" s="21">
        <v>76</v>
      </c>
      <c r="G66" s="21">
        <v>0</v>
      </c>
      <c r="H66" s="21">
        <v>0</v>
      </c>
      <c r="I66" s="36">
        <f t="shared" si="0"/>
        <v>24.2075</v>
      </c>
    </row>
    <row r="67" spans="1:9" ht="20.100000000000001" customHeight="1" x14ac:dyDescent="0.2">
      <c r="A67" s="21">
        <v>66</v>
      </c>
      <c r="B67" s="21" t="s">
        <v>173</v>
      </c>
      <c r="C67" s="22" t="s">
        <v>43</v>
      </c>
      <c r="D67" s="21" t="s">
        <v>174</v>
      </c>
      <c r="E67" s="23">
        <v>17</v>
      </c>
      <c r="F67" s="21">
        <v>4</v>
      </c>
      <c r="G67" s="21">
        <v>100</v>
      </c>
      <c r="H67" s="21">
        <v>20</v>
      </c>
      <c r="I67" s="36">
        <f t="shared" ref="I67:I78" si="3">(E67*15%)+E67</f>
        <v>19.55</v>
      </c>
    </row>
    <row r="68" spans="1:9" ht="20.100000000000001" customHeight="1" x14ac:dyDescent="0.2">
      <c r="A68" s="21">
        <v>67</v>
      </c>
      <c r="B68" s="21" t="s">
        <v>175</v>
      </c>
      <c r="C68" s="22" t="s">
        <v>38</v>
      </c>
      <c r="D68" s="21" t="s">
        <v>41</v>
      </c>
      <c r="E68" s="23">
        <v>14</v>
      </c>
      <c r="F68" s="21">
        <v>52</v>
      </c>
      <c r="G68" s="21">
        <v>0</v>
      </c>
      <c r="H68" s="21">
        <v>10</v>
      </c>
      <c r="I68" s="36">
        <f t="shared" si="3"/>
        <v>16.100000000000001</v>
      </c>
    </row>
    <row r="69" spans="1:9" ht="20.100000000000001" customHeight="1" x14ac:dyDescent="0.2">
      <c r="A69" s="21">
        <v>68</v>
      </c>
      <c r="B69" s="21" t="s">
        <v>176</v>
      </c>
      <c r="C69" s="22" t="s">
        <v>76</v>
      </c>
      <c r="D69" s="21" t="s">
        <v>177</v>
      </c>
      <c r="E69" s="23">
        <v>12.5</v>
      </c>
      <c r="F69" s="21">
        <v>6</v>
      </c>
      <c r="G69" s="21">
        <v>10</v>
      </c>
      <c r="H69" s="21">
        <v>15</v>
      </c>
      <c r="I69" s="36">
        <f t="shared" si="3"/>
        <v>14.375</v>
      </c>
    </row>
    <row r="70" spans="1:9" ht="20.100000000000001" customHeight="1" x14ac:dyDescent="0.2">
      <c r="A70" s="21">
        <v>69</v>
      </c>
      <c r="B70" s="21" t="s">
        <v>178</v>
      </c>
      <c r="C70" s="22" t="s">
        <v>64</v>
      </c>
      <c r="D70" s="21" t="s">
        <v>179</v>
      </c>
      <c r="E70" s="23">
        <v>36</v>
      </c>
      <c r="F70" s="21">
        <v>26</v>
      </c>
      <c r="G70" s="21">
        <v>0</v>
      </c>
      <c r="H70" s="21">
        <v>15</v>
      </c>
      <c r="I70" s="36">
        <f t="shared" si="3"/>
        <v>41.4</v>
      </c>
    </row>
    <row r="71" spans="1:9" ht="20.100000000000001" customHeight="1" x14ac:dyDescent="0.2">
      <c r="A71" s="21">
        <v>70</v>
      </c>
      <c r="B71" s="21" t="s">
        <v>180</v>
      </c>
      <c r="C71" s="22" t="s">
        <v>38</v>
      </c>
      <c r="D71" s="21" t="s">
        <v>181</v>
      </c>
      <c r="E71" s="23">
        <v>15</v>
      </c>
      <c r="F71" s="21">
        <v>15</v>
      </c>
      <c r="G71" s="21">
        <v>10</v>
      </c>
      <c r="H71" s="21">
        <v>30</v>
      </c>
      <c r="I71" s="36">
        <f t="shared" si="3"/>
        <v>17.25</v>
      </c>
    </row>
    <row r="72" spans="1:9" ht="20.100000000000001" customHeight="1" x14ac:dyDescent="0.2">
      <c r="A72" s="21">
        <v>71</v>
      </c>
      <c r="B72" s="21" t="s">
        <v>182</v>
      </c>
      <c r="C72" s="22" t="s">
        <v>64</v>
      </c>
      <c r="D72" s="21" t="s">
        <v>67</v>
      </c>
      <c r="E72" s="23">
        <v>21.5</v>
      </c>
      <c r="F72" s="21">
        <v>26</v>
      </c>
      <c r="G72" s="21">
        <v>0</v>
      </c>
      <c r="H72" s="21">
        <v>0</v>
      </c>
      <c r="I72" s="36">
        <f t="shared" si="3"/>
        <v>24.725000000000001</v>
      </c>
    </row>
    <row r="73" spans="1:9" ht="20.100000000000001" customHeight="1" x14ac:dyDescent="0.2">
      <c r="A73" s="21">
        <v>72</v>
      </c>
      <c r="B73" s="21" t="s">
        <v>183</v>
      </c>
      <c r="C73" s="22" t="s">
        <v>64</v>
      </c>
      <c r="D73" s="21" t="s">
        <v>109</v>
      </c>
      <c r="E73" s="23">
        <v>34.799999999999997</v>
      </c>
      <c r="F73" s="21">
        <v>14</v>
      </c>
      <c r="G73" s="21">
        <v>0</v>
      </c>
      <c r="H73" s="21">
        <v>0</v>
      </c>
      <c r="I73" s="36">
        <f t="shared" si="3"/>
        <v>40.019999999999996</v>
      </c>
    </row>
    <row r="74" spans="1:9" ht="20.100000000000001" customHeight="1" x14ac:dyDescent="0.2">
      <c r="A74" s="21">
        <v>73</v>
      </c>
      <c r="B74" s="21" t="s">
        <v>184</v>
      </c>
      <c r="C74" s="22" t="s">
        <v>61</v>
      </c>
      <c r="D74" s="21" t="s">
        <v>185</v>
      </c>
      <c r="E74" s="23">
        <v>15</v>
      </c>
      <c r="F74" s="21">
        <v>101</v>
      </c>
      <c r="G74" s="21">
        <v>0</v>
      </c>
      <c r="H74" s="21">
        <v>5</v>
      </c>
      <c r="I74" s="36">
        <f t="shared" si="3"/>
        <v>17.25</v>
      </c>
    </row>
    <row r="75" spans="1:9" ht="20.100000000000001" customHeight="1" x14ac:dyDescent="0.2">
      <c r="A75" s="21">
        <v>74</v>
      </c>
      <c r="B75" s="21" t="s">
        <v>186</v>
      </c>
      <c r="C75" s="22" t="s">
        <v>53</v>
      </c>
      <c r="D75" s="21" t="s">
        <v>160</v>
      </c>
      <c r="E75" s="23">
        <v>10</v>
      </c>
      <c r="F75" s="21">
        <v>4</v>
      </c>
      <c r="G75" s="21">
        <v>20</v>
      </c>
      <c r="H75" s="21">
        <v>5</v>
      </c>
      <c r="I75" s="36">
        <f t="shared" si="3"/>
        <v>11.5</v>
      </c>
    </row>
    <row r="76" spans="1:9" ht="20.100000000000001" customHeight="1" x14ac:dyDescent="0.2">
      <c r="A76" s="21">
        <v>75</v>
      </c>
      <c r="B76" s="21" t="s">
        <v>187</v>
      </c>
      <c r="C76" s="22" t="s">
        <v>38</v>
      </c>
      <c r="D76" s="21" t="s">
        <v>188</v>
      </c>
      <c r="E76" s="23">
        <v>7.75</v>
      </c>
      <c r="F76" s="21">
        <v>125</v>
      </c>
      <c r="G76" s="21">
        <v>0</v>
      </c>
      <c r="H76" s="21">
        <v>25</v>
      </c>
      <c r="I76" s="36">
        <f t="shared" si="3"/>
        <v>8.9124999999999996</v>
      </c>
    </row>
    <row r="77" spans="1:9" ht="20.100000000000001" customHeight="1" x14ac:dyDescent="0.2">
      <c r="A77" s="21">
        <v>76</v>
      </c>
      <c r="B77" s="21" t="s">
        <v>189</v>
      </c>
      <c r="C77" s="22" t="s">
        <v>38</v>
      </c>
      <c r="D77" s="21" t="s">
        <v>190</v>
      </c>
      <c r="E77" s="23">
        <v>18</v>
      </c>
      <c r="F77" s="21">
        <v>57</v>
      </c>
      <c r="G77" s="21">
        <v>0</v>
      </c>
      <c r="H77" s="21">
        <v>20</v>
      </c>
      <c r="I77" s="36">
        <f t="shared" si="3"/>
        <v>20.7</v>
      </c>
    </row>
    <row r="78" spans="1:9" ht="20.100000000000001" customHeight="1" x14ac:dyDescent="0.2">
      <c r="A78" s="21">
        <v>77</v>
      </c>
      <c r="B78" s="21" t="s">
        <v>191</v>
      </c>
      <c r="C78" s="22" t="s">
        <v>43</v>
      </c>
      <c r="D78" s="21" t="s">
        <v>192</v>
      </c>
      <c r="E78" s="23">
        <v>13</v>
      </c>
      <c r="F78" s="21">
        <v>32</v>
      </c>
      <c r="G78" s="21">
        <v>0</v>
      </c>
      <c r="H78" s="21">
        <v>15</v>
      </c>
      <c r="I78" s="36">
        <f t="shared" si="3"/>
        <v>14.95</v>
      </c>
    </row>
    <row r="82" spans="3:4" ht="20.100000000000001" customHeight="1" x14ac:dyDescent="0.2">
      <c r="C82" s="24"/>
      <c r="D82" s="24"/>
    </row>
    <row r="83" spans="3:4" ht="20.100000000000001" customHeight="1" x14ac:dyDescent="0.2">
      <c r="C83" s="24"/>
      <c r="D83" s="24"/>
    </row>
    <row r="84" spans="3:4" ht="20.100000000000001" customHeight="1" x14ac:dyDescent="0.2">
      <c r="C84" s="24"/>
      <c r="D84" s="24"/>
    </row>
    <row r="85" spans="3:4" ht="20.100000000000001" customHeight="1" x14ac:dyDescent="0.2">
      <c r="C85" s="24"/>
      <c r="D85" s="24"/>
    </row>
    <row r="86" spans="3:4" ht="20.100000000000001" customHeight="1" x14ac:dyDescent="0.2">
      <c r="C86" s="24"/>
      <c r="D86" s="24"/>
    </row>
    <row r="87" spans="3:4" ht="20.100000000000001" customHeight="1" x14ac:dyDescent="0.2">
      <c r="C87" s="24"/>
      <c r="D87" s="24"/>
    </row>
    <row r="88" spans="3:4" ht="20.100000000000001" customHeight="1" x14ac:dyDescent="0.2">
      <c r="C88" s="24"/>
      <c r="D88" s="24"/>
    </row>
    <row r="89" spans="3:4" ht="20.100000000000001" customHeight="1" x14ac:dyDescent="0.2">
      <c r="C89" s="24"/>
      <c r="D89" s="24"/>
    </row>
  </sheetData>
  <mergeCells count="1">
    <mergeCell ref="L6:N6"/>
  </mergeCells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DAA5-6486-44EF-ADE0-0129FD0812E6}">
  <dimension ref="A3:F25"/>
  <sheetViews>
    <sheetView showGridLines="0" topLeftCell="A16" workbookViewId="0">
      <selection activeCell="F25" sqref="F25"/>
    </sheetView>
  </sheetViews>
  <sheetFormatPr baseColWidth="10" defaultRowHeight="23.25" x14ac:dyDescent="0.35"/>
  <cols>
    <col min="1" max="1" width="29.85546875" style="8" bestFit="1" customWidth="1"/>
    <col min="2" max="2" width="42.28515625" style="8" bestFit="1" customWidth="1"/>
    <col min="3" max="3" width="20.85546875" style="8" bestFit="1" customWidth="1"/>
    <col min="4" max="4" width="18.5703125" style="8" bestFit="1" customWidth="1"/>
    <col min="5" max="5" width="11.42578125" style="8"/>
    <col min="6" max="6" width="14.42578125" style="8" bestFit="1" customWidth="1"/>
    <col min="7" max="16384" width="11.42578125" style="8"/>
  </cols>
  <sheetData>
    <row r="3" spans="1:4" x14ac:dyDescent="0.35">
      <c r="A3" s="7" t="s">
        <v>193</v>
      </c>
      <c r="B3" s="7" t="s">
        <v>194</v>
      </c>
      <c r="C3" s="7" t="s">
        <v>195</v>
      </c>
      <c r="D3" s="7" t="s">
        <v>196</v>
      </c>
    </row>
    <row r="4" spans="1:4" x14ac:dyDescent="0.35">
      <c r="A4" s="10" t="s">
        <v>198</v>
      </c>
      <c r="B4" s="10" t="s">
        <v>199</v>
      </c>
      <c r="C4" s="10" t="s">
        <v>218</v>
      </c>
      <c r="D4" s="10">
        <v>25</v>
      </c>
    </row>
    <row r="5" spans="1:4" x14ac:dyDescent="0.35">
      <c r="A5" s="10" t="s">
        <v>201</v>
      </c>
      <c r="B5" s="10" t="s">
        <v>202</v>
      </c>
      <c r="C5" s="10" t="s">
        <v>203</v>
      </c>
      <c r="D5" s="10">
        <v>32</v>
      </c>
    </row>
    <row r="6" spans="1:4" x14ac:dyDescent="0.35">
      <c r="A6" s="10" t="s">
        <v>205</v>
      </c>
      <c r="B6" s="10" t="s">
        <v>206</v>
      </c>
      <c r="C6" s="10" t="s">
        <v>207</v>
      </c>
      <c r="D6" s="10">
        <v>27</v>
      </c>
    </row>
    <row r="7" spans="1:4" x14ac:dyDescent="0.35">
      <c r="A7" s="10" t="s">
        <v>209</v>
      </c>
      <c r="B7" s="10" t="s">
        <v>210</v>
      </c>
      <c r="C7" s="10" t="s">
        <v>211</v>
      </c>
      <c r="D7" s="10">
        <v>21</v>
      </c>
    </row>
    <row r="8" spans="1:4" x14ac:dyDescent="0.35">
      <c r="A8" s="10" t="s">
        <v>213</v>
      </c>
      <c r="B8" s="10" t="s">
        <v>214</v>
      </c>
      <c r="C8" s="10" t="s">
        <v>215</v>
      </c>
      <c r="D8" s="10">
        <v>28</v>
      </c>
    </row>
    <row r="9" spans="1:4" x14ac:dyDescent="0.35">
      <c r="A9" s="10" t="s">
        <v>216</v>
      </c>
      <c r="B9" s="10" t="s">
        <v>217</v>
      </c>
      <c r="C9" s="10" t="s">
        <v>218</v>
      </c>
      <c r="D9" s="10">
        <v>26</v>
      </c>
    </row>
    <row r="10" spans="1:4" x14ac:dyDescent="0.35">
      <c r="A10" s="10" t="s">
        <v>219</v>
      </c>
      <c r="B10" s="10" t="s">
        <v>199</v>
      </c>
      <c r="C10" s="10" t="s">
        <v>215</v>
      </c>
      <c r="D10" s="10">
        <v>25</v>
      </c>
    </row>
    <row r="11" spans="1:4" x14ac:dyDescent="0.35">
      <c r="A11" s="10" t="s">
        <v>220</v>
      </c>
      <c r="B11" s="10" t="s">
        <v>206</v>
      </c>
      <c r="C11" s="10" t="s">
        <v>218</v>
      </c>
      <c r="D11" s="10">
        <v>29</v>
      </c>
    </row>
    <row r="12" spans="1:4" x14ac:dyDescent="0.35">
      <c r="A12" s="10" t="s">
        <v>198</v>
      </c>
      <c r="B12" s="10" t="s">
        <v>221</v>
      </c>
      <c r="C12" s="10" t="s">
        <v>211</v>
      </c>
      <c r="D12" s="10">
        <v>33</v>
      </c>
    </row>
    <row r="13" spans="1:4" x14ac:dyDescent="0.35">
      <c r="A13" s="10" t="s">
        <v>201</v>
      </c>
      <c r="B13" s="10" t="s">
        <v>217</v>
      </c>
      <c r="C13" s="10" t="s">
        <v>211</v>
      </c>
      <c r="D13" s="10">
        <v>36</v>
      </c>
    </row>
    <row r="14" spans="1:4" x14ac:dyDescent="0.35">
      <c r="A14" s="10" t="s">
        <v>205</v>
      </c>
      <c r="B14" s="10" t="s">
        <v>217</v>
      </c>
      <c r="C14" s="10" t="s">
        <v>203</v>
      </c>
      <c r="D14" s="10">
        <v>30</v>
      </c>
    </row>
    <row r="15" spans="1:4" x14ac:dyDescent="0.35">
      <c r="A15" s="10" t="s">
        <v>209</v>
      </c>
      <c r="B15" s="10" t="s">
        <v>210</v>
      </c>
      <c r="C15" s="10" t="s">
        <v>215</v>
      </c>
      <c r="D15" s="10">
        <v>31</v>
      </c>
    </row>
    <row r="16" spans="1:4" x14ac:dyDescent="0.35">
      <c r="A16" s="10" t="s">
        <v>213</v>
      </c>
      <c r="B16" s="10" t="s">
        <v>222</v>
      </c>
      <c r="C16" s="10" t="s">
        <v>207</v>
      </c>
      <c r="D16" s="10">
        <v>28</v>
      </c>
    </row>
    <row r="17" spans="1:6" x14ac:dyDescent="0.35">
      <c r="A17" s="10" t="s">
        <v>216</v>
      </c>
      <c r="B17" s="10" t="s">
        <v>223</v>
      </c>
      <c r="C17" s="10" t="s">
        <v>207</v>
      </c>
      <c r="D17" s="10">
        <v>34</v>
      </c>
    </row>
    <row r="18" spans="1:6" x14ac:dyDescent="0.35">
      <c r="A18" s="10" t="s">
        <v>219</v>
      </c>
      <c r="B18" s="10" t="s">
        <v>199</v>
      </c>
      <c r="C18" s="10" t="s">
        <v>203</v>
      </c>
      <c r="D18" s="10">
        <v>32</v>
      </c>
    </row>
    <row r="19" spans="1:6" x14ac:dyDescent="0.35">
      <c r="A19" s="37"/>
      <c r="B19" s="37"/>
      <c r="C19" s="37"/>
      <c r="D19" s="37"/>
    </row>
    <row r="21" spans="1:6" ht="27" thickBot="1" x14ac:dyDescent="0.45">
      <c r="A21" s="9" t="s">
        <v>197</v>
      </c>
      <c r="F21" s="37"/>
    </row>
    <row r="22" spans="1:6" ht="24" thickTop="1" x14ac:dyDescent="0.35">
      <c r="A22" s="8" t="s">
        <v>200</v>
      </c>
      <c r="F22" s="10">
        <f>SUMIF(A4:A18,"Raúl Méndez",D4:D18)</f>
        <v>57</v>
      </c>
    </row>
    <row r="23" spans="1:6" x14ac:dyDescent="0.35">
      <c r="A23" s="8" t="s">
        <v>204</v>
      </c>
      <c r="F23" s="10">
        <f>SUMIFS(D4:D18,A4:A18,"Andrea Zapata",C4:C18,"Inglés")</f>
        <v>26</v>
      </c>
    </row>
    <row r="24" spans="1:6" x14ac:dyDescent="0.35">
      <c r="A24" s="8" t="s">
        <v>208</v>
      </c>
      <c r="F24" s="10">
        <f>COUNTIF(A4:A18,"Sarita Morales")</f>
        <v>2</v>
      </c>
    </row>
    <row r="25" spans="1:6" x14ac:dyDescent="0.35">
      <c r="A25" s="8" t="s">
        <v>212</v>
      </c>
      <c r="F25" s="10">
        <f>SUMIFS(D4:D18,B4:B18,"Simón Bolivar",C4:C18,"inglés")+SUMIFS(D4:D18,B4:B18,"Simón Bolivar",C4:C18,"Matemáticas")</f>
        <v>57</v>
      </c>
    </row>
  </sheetData>
  <autoFilter ref="A3:D18" xr:uid="{D3BBDAA5-6486-44EF-ADE0-0129FD0812E6}"/>
  <dataValidations disablePrompts="1" count="1">
    <dataValidation type="list" allowBlank="1" showInputMessage="1" showErrorMessage="1" sqref="C21" xr:uid="{8921E1DB-7BD8-4611-A060-1F5832B198A9}">
      <formula1>$A$4:$A$11</formula1>
    </dataValidation>
  </dataValidations>
  <pageMargins left="0" right="0" top="0.39409448818897641" bottom="0.39409448818897641" header="0" footer="0"/>
  <pageSetup orientation="portrait" r:id="rId1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1501-096A-49F8-BF86-BD64B38CAF9C}">
  <dimension ref="C1:Q34"/>
  <sheetViews>
    <sheetView tabSelected="1" topLeftCell="F1" workbookViewId="0">
      <selection activeCell="E34" sqref="E34:G35"/>
    </sheetView>
  </sheetViews>
  <sheetFormatPr baseColWidth="10" defaultRowHeight="18" x14ac:dyDescent="0.25"/>
  <cols>
    <col min="1" max="3" width="11.42578125" style="11"/>
    <col min="4" max="4" width="11.42578125" style="13"/>
    <col min="5" max="6" width="17.5703125" style="16" bestFit="1" customWidth="1"/>
    <col min="7" max="7" width="26.42578125" style="11" customWidth="1"/>
    <col min="8" max="9" width="11.42578125" style="11"/>
    <col min="10" max="10" width="11.85546875" style="11" bestFit="1" customWidth="1"/>
    <col min="11" max="12" width="11.42578125" style="11"/>
    <col min="13" max="13" width="12.5703125" style="11" customWidth="1"/>
    <col min="14" max="14" width="17.7109375" style="11" customWidth="1"/>
    <col min="15" max="16" width="15.7109375" style="11" bestFit="1" customWidth="1"/>
    <col min="17" max="16384" width="11.42578125" style="11"/>
  </cols>
  <sheetData>
    <row r="1" spans="3:17" x14ac:dyDescent="0.25">
      <c r="C1" s="33" t="s">
        <v>249</v>
      </c>
      <c r="D1" s="33"/>
      <c r="E1" s="33"/>
      <c r="F1" s="33"/>
      <c r="G1" s="33"/>
      <c r="I1" s="34" t="s">
        <v>224</v>
      </c>
      <c r="J1" s="34"/>
      <c r="K1" s="34"/>
      <c r="L1" s="34"/>
      <c r="M1" s="34"/>
      <c r="N1" s="34"/>
      <c r="O1" s="34"/>
      <c r="P1" s="34"/>
      <c r="Q1" s="34"/>
    </row>
    <row r="3" spans="3:17" x14ac:dyDescent="0.25">
      <c r="C3" s="14" t="s">
        <v>225</v>
      </c>
      <c r="D3" s="14" t="s">
        <v>226</v>
      </c>
      <c r="E3" s="15" t="s">
        <v>227</v>
      </c>
      <c r="F3" s="15" t="s">
        <v>228</v>
      </c>
      <c r="G3" s="14" t="s">
        <v>229</v>
      </c>
    </row>
    <row r="4" spans="3:17" x14ac:dyDescent="0.25">
      <c r="C4" s="12" t="s">
        <v>230</v>
      </c>
      <c r="D4" s="17">
        <v>1</v>
      </c>
      <c r="E4" s="38">
        <v>5000</v>
      </c>
      <c r="F4" s="38"/>
      <c r="G4" s="12" t="s">
        <v>231</v>
      </c>
      <c r="I4" s="11" t="s">
        <v>232</v>
      </c>
    </row>
    <row r="5" spans="3:17" x14ac:dyDescent="0.25">
      <c r="C5" s="12" t="s">
        <v>230</v>
      </c>
      <c r="D5" s="17">
        <v>5</v>
      </c>
      <c r="E5" s="38"/>
      <c r="F5" s="38">
        <v>2000</v>
      </c>
      <c r="G5" s="12" t="s">
        <v>233</v>
      </c>
    </row>
    <row r="6" spans="3:17" x14ac:dyDescent="0.25">
      <c r="C6" s="12" t="s">
        <v>230</v>
      </c>
      <c r="D6" s="17">
        <v>7</v>
      </c>
      <c r="E6" s="38"/>
      <c r="F6" s="38">
        <v>1500</v>
      </c>
      <c r="G6" s="12" t="s">
        <v>231</v>
      </c>
      <c r="I6" s="11" t="s">
        <v>234</v>
      </c>
      <c r="N6" s="40">
        <f>COUNTIFS(C4:C33,"Ene",E4:E33,"&gt;=1")</f>
        <v>3</v>
      </c>
    </row>
    <row r="7" spans="3:17" x14ac:dyDescent="0.25">
      <c r="C7" s="12" t="s">
        <v>230</v>
      </c>
      <c r="D7" s="17">
        <v>15</v>
      </c>
      <c r="E7" s="38">
        <v>4500</v>
      </c>
      <c r="F7" s="38"/>
      <c r="G7" s="12" t="s">
        <v>233</v>
      </c>
    </row>
    <row r="8" spans="3:17" x14ac:dyDescent="0.25">
      <c r="C8" s="12" t="s">
        <v>230</v>
      </c>
      <c r="D8" s="17">
        <v>17</v>
      </c>
      <c r="E8" s="38"/>
      <c r="F8" s="38">
        <v>1200</v>
      </c>
      <c r="G8" s="12" t="s">
        <v>231</v>
      </c>
      <c r="I8" s="11" t="s">
        <v>250</v>
      </c>
      <c r="N8" s="39">
        <f>SUMIF(C4:C33,"Ene",E4:E33)</f>
        <v>16500</v>
      </c>
    </row>
    <row r="9" spans="3:17" x14ac:dyDescent="0.25">
      <c r="C9" s="12" t="s">
        <v>230</v>
      </c>
      <c r="D9" s="17">
        <v>20</v>
      </c>
      <c r="E9" s="38"/>
      <c r="F9" s="38">
        <v>1500</v>
      </c>
      <c r="G9" s="12" t="s">
        <v>235</v>
      </c>
    </row>
    <row r="10" spans="3:17" x14ac:dyDescent="0.25">
      <c r="C10" s="12" t="s">
        <v>230</v>
      </c>
      <c r="D10" s="17">
        <v>25</v>
      </c>
      <c r="E10" s="38"/>
      <c r="F10" s="38">
        <v>1000</v>
      </c>
      <c r="G10" s="12" t="s">
        <v>233</v>
      </c>
      <c r="I10" s="11" t="s">
        <v>236</v>
      </c>
      <c r="O10" s="39">
        <f>SUMIFS(F4:F33,G4:G33,"Díaz Mirón",C4:C33,"Feb")</f>
        <v>4200</v>
      </c>
    </row>
    <row r="11" spans="3:17" x14ac:dyDescent="0.25">
      <c r="C11" s="12" t="s">
        <v>230</v>
      </c>
      <c r="D11" s="17">
        <v>29</v>
      </c>
      <c r="E11" s="38"/>
      <c r="F11" s="38">
        <v>500</v>
      </c>
      <c r="G11" s="12" t="s">
        <v>235</v>
      </c>
    </row>
    <row r="12" spans="3:17" x14ac:dyDescent="0.25">
      <c r="C12" s="12" t="s">
        <v>230</v>
      </c>
      <c r="D12" s="17">
        <v>31</v>
      </c>
      <c r="E12" s="38">
        <v>7000</v>
      </c>
      <c r="F12" s="38"/>
      <c r="G12" s="12" t="s">
        <v>231</v>
      </c>
      <c r="I12" s="11" t="s">
        <v>251</v>
      </c>
      <c r="P12" s="39">
        <f>SUMIFS(E4:E33,G4:G33,"Cuauhtémoc",C4:C33,"Mar")</f>
        <v>5300</v>
      </c>
    </row>
    <row r="13" spans="3:17" x14ac:dyDescent="0.25">
      <c r="C13" s="12" t="s">
        <v>230</v>
      </c>
      <c r="D13" s="17">
        <v>31</v>
      </c>
      <c r="E13" s="38"/>
      <c r="F13" s="38">
        <v>1000</v>
      </c>
      <c r="G13" s="12" t="s">
        <v>237</v>
      </c>
    </row>
    <row r="14" spans="3:17" x14ac:dyDescent="0.25">
      <c r="C14" s="12" t="s">
        <v>238</v>
      </c>
      <c r="D14" s="17">
        <v>3</v>
      </c>
      <c r="E14" s="38"/>
      <c r="F14" s="38">
        <v>1000</v>
      </c>
      <c r="G14" s="12" t="s">
        <v>233</v>
      </c>
      <c r="I14" s="11" t="s">
        <v>239</v>
      </c>
    </row>
    <row r="15" spans="3:17" x14ac:dyDescent="0.25">
      <c r="C15" s="12" t="s">
        <v>238</v>
      </c>
      <c r="D15" s="17">
        <v>6</v>
      </c>
      <c r="E15" s="38"/>
      <c r="F15" s="38">
        <v>1200</v>
      </c>
      <c r="G15" s="12" t="s">
        <v>231</v>
      </c>
      <c r="I15" s="11" t="s">
        <v>240</v>
      </c>
      <c r="J15" s="41">
        <f>SUMIFS($E$4:$E$33,$C$4:$C$33,"Ene")-SUMIFS($F$4:$F$33,$C$4:$C$33,"Ene")</f>
        <v>7800</v>
      </c>
    </row>
    <row r="16" spans="3:17" x14ac:dyDescent="0.25">
      <c r="C16" s="12" t="s">
        <v>238</v>
      </c>
      <c r="D16" s="17">
        <v>10</v>
      </c>
      <c r="E16" s="38"/>
      <c r="F16" s="38">
        <v>2500</v>
      </c>
      <c r="G16" s="12" t="s">
        <v>237</v>
      </c>
      <c r="I16" s="11" t="s">
        <v>241</v>
      </c>
      <c r="J16" s="41">
        <f>SUMIFS($E$4:$E$33,$C$4:$C$33,"Feb")-SUMIFS($F$4:$F$33,$C$4:$C$33,"Feb")</f>
        <v>4800</v>
      </c>
    </row>
    <row r="17" spans="3:17" x14ac:dyDescent="0.25">
      <c r="C17" s="12" t="s">
        <v>238</v>
      </c>
      <c r="D17" s="17">
        <v>15</v>
      </c>
      <c r="E17" s="38">
        <v>5500</v>
      </c>
      <c r="F17" s="38"/>
      <c r="G17" s="12" t="s">
        <v>235</v>
      </c>
      <c r="I17" s="11" t="s">
        <v>242</v>
      </c>
      <c r="J17" s="41">
        <f>SUMIFS($E$4:$E$33,$C$4:$C$33,"Mar")-SUMIFS($F$4:$F$33,$C$4:$C$33,"Mar")</f>
        <v>3050</v>
      </c>
    </row>
    <row r="18" spans="3:17" x14ac:dyDescent="0.25">
      <c r="C18" s="12" t="s">
        <v>238</v>
      </c>
      <c r="D18" s="17">
        <v>20</v>
      </c>
      <c r="E18" s="38"/>
      <c r="F18" s="38">
        <v>3000</v>
      </c>
      <c r="G18" s="12" t="s">
        <v>231</v>
      </c>
    </row>
    <row r="19" spans="3:17" x14ac:dyDescent="0.25">
      <c r="C19" s="12" t="s">
        <v>238</v>
      </c>
      <c r="D19" s="17">
        <v>25</v>
      </c>
      <c r="E19" s="38">
        <v>2000</v>
      </c>
      <c r="F19" s="38"/>
      <c r="G19" s="12" t="s">
        <v>233</v>
      </c>
      <c r="I19" s="11" t="s">
        <v>243</v>
      </c>
      <c r="P19" s="40">
        <f>COUNTIFS(F4:F33,"&gt;1000",C4:C33,"Mar",D4:D33,"&gt;=15",D4:D33,"&lt;=30")</f>
        <v>3</v>
      </c>
    </row>
    <row r="20" spans="3:17" x14ac:dyDescent="0.25">
      <c r="C20" s="12" t="s">
        <v>238</v>
      </c>
      <c r="D20" s="17">
        <v>28</v>
      </c>
      <c r="E20" s="38">
        <v>5000</v>
      </c>
      <c r="F20" s="38"/>
      <c r="G20" s="12" t="s">
        <v>235</v>
      </c>
    </row>
    <row r="21" spans="3:17" x14ac:dyDescent="0.25">
      <c r="C21" s="12" t="s">
        <v>244</v>
      </c>
      <c r="D21" s="17">
        <v>5</v>
      </c>
      <c r="E21" s="38"/>
      <c r="F21" s="38">
        <v>1500</v>
      </c>
      <c r="G21" s="12" t="s">
        <v>237</v>
      </c>
      <c r="I21" s="11" t="s">
        <v>252</v>
      </c>
      <c r="Q21" s="40">
        <f>COUNTIFS(F4:F33,"&gt;=1",G4:G33,"Miguel Alemán",C4:C33,"Feb")+COUNTIFS(F4:F33,"&gt;=1",G4:G33,"Miguel Alemán",C4:C33,"Mar")</f>
        <v>1</v>
      </c>
    </row>
    <row r="22" spans="3:17" x14ac:dyDescent="0.25">
      <c r="C22" s="12" t="s">
        <v>244</v>
      </c>
      <c r="D22" s="17">
        <v>8</v>
      </c>
      <c r="E22" s="38"/>
      <c r="F22" s="38">
        <v>1000</v>
      </c>
      <c r="G22" s="12" t="s">
        <v>231</v>
      </c>
    </row>
    <row r="23" spans="3:17" x14ac:dyDescent="0.25">
      <c r="C23" s="12" t="s">
        <v>244</v>
      </c>
      <c r="D23" s="17">
        <v>14</v>
      </c>
      <c r="E23" s="38"/>
      <c r="F23" s="38">
        <v>2000</v>
      </c>
      <c r="G23" s="12" t="s">
        <v>233</v>
      </c>
    </row>
    <row r="24" spans="3:17" x14ac:dyDescent="0.25">
      <c r="C24" s="12" t="s">
        <v>244</v>
      </c>
      <c r="D24" s="17">
        <v>16</v>
      </c>
      <c r="E24" s="38">
        <v>5300</v>
      </c>
      <c r="F24" s="38"/>
      <c r="G24" s="12" t="s">
        <v>237</v>
      </c>
    </row>
    <row r="25" spans="3:17" x14ac:dyDescent="0.25">
      <c r="C25" s="12" t="s">
        <v>244</v>
      </c>
      <c r="D25" s="17">
        <v>18</v>
      </c>
      <c r="E25" s="38"/>
      <c r="F25" s="38">
        <v>2000</v>
      </c>
      <c r="G25" s="12" t="s">
        <v>237</v>
      </c>
    </row>
    <row r="26" spans="3:17" x14ac:dyDescent="0.25">
      <c r="C26" s="12" t="s">
        <v>244</v>
      </c>
      <c r="D26" s="17">
        <v>21</v>
      </c>
      <c r="E26" s="38">
        <v>1500</v>
      </c>
      <c r="F26" s="38"/>
      <c r="G26" s="12" t="s">
        <v>233</v>
      </c>
    </row>
    <row r="27" spans="3:17" x14ac:dyDescent="0.25">
      <c r="C27" s="12" t="s">
        <v>244</v>
      </c>
      <c r="D27" s="17">
        <v>21</v>
      </c>
      <c r="E27" s="38"/>
      <c r="F27" s="38">
        <v>1000</v>
      </c>
      <c r="G27" s="12" t="s">
        <v>231</v>
      </c>
    </row>
    <row r="28" spans="3:17" x14ac:dyDescent="0.25">
      <c r="C28" s="12" t="s">
        <v>244</v>
      </c>
      <c r="D28" s="17">
        <v>23</v>
      </c>
      <c r="E28" s="38"/>
      <c r="F28" s="38">
        <v>1500</v>
      </c>
      <c r="G28" s="12" t="s">
        <v>237</v>
      </c>
    </row>
    <row r="29" spans="3:17" x14ac:dyDescent="0.25">
      <c r="C29" s="12" t="s">
        <v>244</v>
      </c>
      <c r="D29" s="17">
        <v>25</v>
      </c>
      <c r="E29" s="38">
        <v>2500</v>
      </c>
      <c r="F29" s="38"/>
      <c r="G29" s="12" t="s">
        <v>231</v>
      </c>
    </row>
    <row r="30" spans="3:17" x14ac:dyDescent="0.25">
      <c r="C30" s="12" t="s">
        <v>244</v>
      </c>
      <c r="D30" s="17">
        <v>25</v>
      </c>
      <c r="E30" s="38"/>
      <c r="F30" s="38">
        <v>1000</v>
      </c>
      <c r="G30" s="12" t="s">
        <v>235</v>
      </c>
    </row>
    <row r="31" spans="3:17" x14ac:dyDescent="0.25">
      <c r="C31" s="12" t="s">
        <v>244</v>
      </c>
      <c r="D31" s="17">
        <v>27</v>
      </c>
      <c r="E31" s="38"/>
      <c r="F31" s="38">
        <v>1000</v>
      </c>
      <c r="G31" s="12" t="s">
        <v>233</v>
      </c>
    </row>
    <row r="32" spans="3:17" x14ac:dyDescent="0.25">
      <c r="C32" s="12" t="s">
        <v>244</v>
      </c>
      <c r="D32" s="17">
        <v>29</v>
      </c>
      <c r="E32" s="38"/>
      <c r="F32" s="38">
        <v>1500</v>
      </c>
      <c r="G32" s="12" t="s">
        <v>231</v>
      </c>
    </row>
    <row r="33" spans="3:7" x14ac:dyDescent="0.25">
      <c r="C33" s="12" t="s">
        <v>244</v>
      </c>
      <c r="D33" s="17">
        <v>31</v>
      </c>
      <c r="E33" s="38">
        <v>6250</v>
      </c>
      <c r="F33" s="38"/>
      <c r="G33" s="12" t="s">
        <v>231</v>
      </c>
    </row>
    <row r="34" spans="3:7" x14ac:dyDescent="0.25">
      <c r="G34" s="16"/>
    </row>
  </sheetData>
  <autoFilter ref="C3:G33" xr:uid="{86561501-096A-49F8-BF86-BD64B38CAF9C}"/>
  <mergeCells count="2">
    <mergeCell ref="C1:G1"/>
    <mergeCell ref="I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E1</vt:lpstr>
      <vt:lpstr>E2</vt:lpstr>
      <vt:lpstr>E3</vt:lpstr>
      <vt:lpstr>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Julia Mena Hernández</dc:creator>
  <cp:lastModifiedBy>Laboratorio C202</cp:lastModifiedBy>
  <dcterms:created xsi:type="dcterms:W3CDTF">2021-08-13T15:59:59Z</dcterms:created>
  <dcterms:modified xsi:type="dcterms:W3CDTF">2024-03-09T22:35:27Z</dcterms:modified>
</cp:coreProperties>
</file>