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c202\Desktop\MARICELA\"/>
    </mc:Choice>
  </mc:AlternateContent>
  <xr:revisionPtr revIDLastSave="0" documentId="8_{9EEA3233-B2B6-4D4A-A38A-8152FDD862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gistro de Gastos" sheetId="7" r:id="rId1"/>
    <sheet name="Hoja de Bancos" sheetId="1" r:id="rId2"/>
    <sheet name="Resumen de Gastos" sheetId="8" r:id="rId3"/>
  </sheets>
  <definedNames>
    <definedName name="Envío">1.25</definedName>
    <definedName name="grp_WalkMeArrows">"shp_ArrowCurved,txt_FlechasDeLaGuía,shp_ArrowStraight"</definedName>
    <definedName name="grp_WalkMeBrace">"shp_BraceBottom,txt_WalkMeBrace,shp_LlaveDeApertura"</definedName>
    <definedName name="Impuesto_sobre_las_ventas">0.0825</definedName>
    <definedName name="Limones">#REF!</definedName>
    <definedName name="lst_Fruit">#REF!</definedName>
    <definedName name="lst_FruitType">#REF!</definedName>
    <definedName name="Manzanas">#REF!</definedName>
    <definedName name="Naranjas">#REF!</definedName>
    <definedName name="Plátan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F36" i="8"/>
  <c r="F37" i="8"/>
  <c r="F35" i="8"/>
  <c r="D37" i="8"/>
  <c r="D36" i="8"/>
  <c r="D35" i="8"/>
  <c r="E36" i="8"/>
  <c r="E37" i="8"/>
  <c r="E35" i="8"/>
  <c r="D22" i="8"/>
  <c r="D21" i="8"/>
  <c r="D20" i="8"/>
  <c r="D13" i="8"/>
  <c r="D12" i="8"/>
  <c r="D11" i="8"/>
  <c r="G10" i="1"/>
  <c r="G11" i="1"/>
  <c r="G12" i="1"/>
  <c r="G13" i="1"/>
  <c r="G14" i="1"/>
  <c r="G15" i="1"/>
  <c r="G16" i="1"/>
  <c r="G17" i="1"/>
  <c r="G18" i="1"/>
  <c r="G19" i="1"/>
  <c r="G9" i="1"/>
  <c r="F10" i="1"/>
  <c r="F11" i="1"/>
  <c r="F12" i="1"/>
  <c r="F13" i="1"/>
  <c r="F14" i="1"/>
  <c r="F15" i="1"/>
  <c r="F16" i="1"/>
  <c r="F17" i="1"/>
  <c r="F18" i="1"/>
  <c r="F19" i="1"/>
  <c r="F9" i="1"/>
  <c r="E13" i="1"/>
  <c r="E14" i="1"/>
  <c r="E15" i="1"/>
  <c r="E16" i="1"/>
  <c r="E17" i="1"/>
  <c r="E18" i="1"/>
  <c r="E19" i="1"/>
  <c r="E10" i="1"/>
  <c r="E11" i="1"/>
  <c r="E12" i="1"/>
  <c r="E9" i="1"/>
  <c r="I11" i="8" a="1"/>
  <c r="I11" i="8" s="1"/>
  <c r="J11" i="8" s="1"/>
  <c r="L20" i="8" l="1"/>
  <c r="L16" i="8"/>
  <c r="M22" i="8"/>
  <c r="M18" i="8"/>
  <c r="M14" i="8"/>
  <c r="L23" i="8"/>
  <c r="L19" i="8"/>
  <c r="L15" i="8"/>
  <c r="M11" i="8"/>
  <c r="M21" i="8"/>
  <c r="M17" i="8"/>
  <c r="M13" i="8"/>
  <c r="L24" i="8"/>
  <c r="L12" i="8"/>
  <c r="L22" i="8"/>
  <c r="L18" i="8"/>
  <c r="L14" i="8"/>
  <c r="M24" i="8"/>
  <c r="M20" i="8"/>
  <c r="M16" i="8"/>
  <c r="M12" i="8"/>
  <c r="L21" i="8"/>
  <c r="L17" i="8"/>
  <c r="L13" i="8"/>
  <c r="M23" i="8"/>
  <c r="M19" i="8"/>
  <c r="M15" i="8"/>
  <c r="J12" i="8"/>
  <c r="J23" i="8"/>
  <c r="J19" i="8"/>
  <c r="J15" i="8"/>
  <c r="K21" i="8"/>
  <c r="K17" i="8"/>
  <c r="K13" i="8"/>
  <c r="J24" i="8"/>
  <c r="J20" i="8"/>
  <c r="J16" i="8"/>
  <c r="K22" i="8"/>
  <c r="K18" i="8"/>
  <c r="K14" i="8"/>
  <c r="J22" i="8"/>
  <c r="J18" i="8"/>
  <c r="J14" i="8"/>
  <c r="K24" i="8"/>
  <c r="K20" i="8"/>
  <c r="K16" i="8"/>
  <c r="K12" i="8"/>
  <c r="J21" i="8"/>
  <c r="J17" i="8"/>
  <c r="J13" i="8"/>
  <c r="K23" i="8"/>
  <c r="K19" i="8"/>
  <c r="K15" i="8"/>
  <c r="L11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<sst xmlns="http://schemas.openxmlformats.org/spreadsheetml/2006/main" count="97" uniqueCount="49">
  <si>
    <t>Fecha</t>
  </si>
  <si>
    <t>Descripción del Pago</t>
  </si>
  <si>
    <t>Cuenta Contable</t>
  </si>
  <si>
    <t>Monto</t>
  </si>
  <si>
    <t>Proveedor</t>
  </si>
  <si>
    <t>MARCOS CALERO</t>
  </si>
  <si>
    <t>JUAN MENDOZA</t>
  </si>
  <si>
    <t>BEATRIZ OVIEDO</t>
  </si>
  <si>
    <t>MARTHA MENDOZA</t>
  </si>
  <si>
    <t>MADERAS SA</t>
  </si>
  <si>
    <t>DETALLES DE ALUMINIO</t>
  </si>
  <si>
    <t>FERRETERIA EL CLAVO</t>
  </si>
  <si>
    <t>REPARACIONES Y SERVICIOS</t>
  </si>
  <si>
    <t>OSWALDO MENDEZ</t>
  </si>
  <si>
    <t>KARINA OBANDO</t>
  </si>
  <si>
    <t>AGROINDUSTRIA KILAMBE</t>
  </si>
  <si>
    <t>HARINAS Y PASTELES</t>
  </si>
  <si>
    <t>LA FLOR SILVESTRE</t>
  </si>
  <si>
    <t>ANA ARTEAGA</t>
  </si>
  <si>
    <t>52040102</t>
  </si>
  <si>
    <t>52040201</t>
  </si>
  <si>
    <t>56010309</t>
  </si>
  <si>
    <t xml:space="preserve">Compras Varias </t>
  </si>
  <si>
    <t>Celebración del día de la madre</t>
  </si>
  <si>
    <t>Regalos para día de la madre</t>
  </si>
  <si>
    <t>cancelación de Fact 8900</t>
  </si>
  <si>
    <t>cancelación de Fact 47</t>
  </si>
  <si>
    <t>cancelación de Fact 474</t>
  </si>
  <si>
    <t>honorarios por servicios contables</t>
  </si>
  <si>
    <t>compra de uniformes para el area de mensajeria</t>
  </si>
  <si>
    <t>compra de Disco Duro Externo para los respaldos anuales</t>
  </si>
  <si>
    <t>Reparaciones de edificio</t>
  </si>
  <si>
    <t>servicios profesionales</t>
  </si>
  <si>
    <t>Arreglos para dia de la madre</t>
  </si>
  <si>
    <t>elaboracion de tarjetas de presentacion</t>
  </si>
  <si>
    <t>Resumen Global por cuenta contable</t>
  </si>
  <si>
    <t>Resumen Global por Proveedor</t>
  </si>
  <si>
    <t>Número de veces</t>
  </si>
  <si>
    <t>Compra Promedio</t>
  </si>
  <si>
    <t>Desde:</t>
  </si>
  <si>
    <t>Hasta:</t>
  </si>
  <si>
    <t>Resumen Mensual</t>
  </si>
  <si>
    <t>Período Al</t>
  </si>
  <si>
    <t>Resumen por Período por Cuenta Contable</t>
  </si>
  <si>
    <t>Número de Referencia</t>
  </si>
  <si>
    <t>No. Factura</t>
  </si>
  <si>
    <t>Compra más alta</t>
  </si>
  <si>
    <t>VERIFICACION N°FACTURAS</t>
  </si>
  <si>
    <t>VERIFICACION FACTURA Y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</si>
</sst>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[$C$-4C0A]* #,##0.00_-;\-[$C$-4C0A]* #,##0.00_-;_-[$C$-4C0A]* &quot;-&quot;??_-;_-@_-"/>
    <numFmt numFmtId="165" formatCode="&quot;C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7"/>
      <color theme="0"/>
      <name val="Calibri"/>
      <family val="2"/>
      <scheme val="minor"/>
    </font>
    <font>
      <sz val="11"/>
      <color rgb="FF0B744D"/>
      <name val="Calibri"/>
      <family val="2"/>
      <scheme val="minor"/>
    </font>
    <font>
      <sz val="11"/>
      <color theme="0"/>
      <name val="Franklin Gothic Book"/>
      <family val="2"/>
    </font>
    <font>
      <sz val="11"/>
      <color theme="1"/>
      <name val="Franklin Gothic Book"/>
      <family val="2"/>
    </font>
    <font>
      <b/>
      <sz val="11"/>
      <name val="Franklin Gothic Book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Franklin Gothic Book"/>
      <family val="2"/>
    </font>
    <font>
      <b/>
      <sz val="9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E14E0D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2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2" applyNumberFormat="0" applyFill="0" applyAlignment="0" applyProtection="0"/>
    <xf numFmtId="0" fontId="4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7" fillId="0" borderId="1" xfId="0" applyFont="1" applyBorder="1"/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164" fontId="7" fillId="0" borderId="1" xfId="0" applyNumberFormat="1" applyFont="1" applyBorder="1"/>
    <xf numFmtId="43" fontId="7" fillId="0" borderId="1" xfId="6" applyFont="1" applyBorder="1"/>
    <xf numFmtId="0" fontId="7" fillId="5" borderId="5" xfId="0" applyFont="1" applyFill="1" applyBorder="1"/>
    <xf numFmtId="0" fontId="7" fillId="5" borderId="4" xfId="0" applyFont="1" applyFill="1" applyBorder="1"/>
    <xf numFmtId="0" fontId="7" fillId="5" borderId="6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6" fillId="5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7" fillId="0" borderId="14" xfId="0" applyFont="1" applyBorder="1"/>
    <xf numFmtId="0" fontId="7" fillId="0" borderId="16" xfId="0" applyFont="1" applyBorder="1"/>
    <xf numFmtId="0" fontId="0" fillId="5" borderId="0" xfId="0" applyFill="1"/>
    <xf numFmtId="0" fontId="7" fillId="5" borderId="0" xfId="0" applyFont="1" applyFill="1"/>
    <xf numFmtId="0" fontId="9" fillId="3" borderId="3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right"/>
    </xf>
    <xf numFmtId="14" fontId="7" fillId="0" borderId="14" xfId="0" applyNumberFormat="1" applyFont="1" applyBorder="1"/>
    <xf numFmtId="0" fontId="6" fillId="3" borderId="11" xfId="0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/>
    </xf>
    <xf numFmtId="43" fontId="7" fillId="0" borderId="0" xfId="0" applyNumberFormat="1" applyFont="1"/>
    <xf numFmtId="14" fontId="7" fillId="0" borderId="17" xfId="0" applyNumberFormat="1" applyFont="1" applyBorder="1"/>
    <xf numFmtId="164" fontId="7" fillId="0" borderId="18" xfId="0" applyNumberFormat="1" applyFont="1" applyBorder="1"/>
    <xf numFmtId="0" fontId="8" fillId="2" borderId="19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14" fontId="7" fillId="0" borderId="22" xfId="0" applyNumberFormat="1" applyFont="1" applyBorder="1"/>
    <xf numFmtId="0" fontId="7" fillId="0" borderId="23" xfId="0" applyFont="1" applyBorder="1"/>
    <xf numFmtId="49" fontId="7" fillId="0" borderId="23" xfId="0" applyNumberFormat="1" applyFont="1" applyBorder="1" applyAlignment="1">
      <alignment horizontal="center" vertical="center"/>
    </xf>
    <xf numFmtId="164" fontId="7" fillId="0" borderId="24" xfId="0" applyNumberFormat="1" applyFont="1" applyBorder="1"/>
    <xf numFmtId="0" fontId="8" fillId="2" borderId="25" xfId="0" applyFont="1" applyFill="1" applyBorder="1" applyAlignment="1">
      <alignment horizontal="center" vertical="center" wrapText="1"/>
    </xf>
    <xf numFmtId="164" fontId="7" fillId="0" borderId="15" xfId="0" applyNumberFormat="1" applyFont="1" applyBorder="1"/>
    <xf numFmtId="0" fontId="7" fillId="0" borderId="15" xfId="0" applyFont="1" applyBorder="1" applyAlignment="1">
      <alignment horizontal="center" vertical="center"/>
    </xf>
    <xf numFmtId="14" fontId="7" fillId="2" borderId="3" xfId="0" applyNumberFormat="1" applyFont="1" applyFill="1" applyBorder="1"/>
    <xf numFmtId="14" fontId="7" fillId="0" borderId="0" xfId="0" applyNumberFormat="1" applyFont="1"/>
    <xf numFmtId="164" fontId="0" fillId="0" borderId="0" xfId="0" applyNumberFormat="1"/>
    <xf numFmtId="14" fontId="7" fillId="0" borderId="1" xfId="0" applyNumberFormat="1" applyFont="1" applyBorder="1"/>
    <xf numFmtId="0" fontId="8" fillId="2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7" fillId="0" borderId="1" xfId="6" applyNumberFormat="1" applyFont="1" applyBorder="1"/>
    <xf numFmtId="165" fontId="7" fillId="0" borderId="15" xfId="0" applyNumberFormat="1" applyFont="1" applyBorder="1"/>
  </cellXfs>
  <cellStyles count="7">
    <cellStyle name="Encabezado 1 2" xfId="4" xr:uid="{A893E372-330E-4967-8E94-5E05C649C042}"/>
    <cellStyle name="Encabezado 2 2" xfId="5" xr:uid="{20EADAE5-0A7D-4E3A-A21B-8342ED006E1C}"/>
    <cellStyle name="Millares" xfId="6" builtinId="3"/>
    <cellStyle name="Normal" xfId="0" builtinId="0"/>
    <cellStyle name="Normal 2 2" xfId="2" xr:uid="{AA14F265-D2FB-4B8A-9FBD-0B256C6902E6}"/>
    <cellStyle name="Texto de la columna A" xfId="1" xr:uid="{7ECCC6FA-168E-42B3-8634-BC92428FD418}"/>
    <cellStyle name="Título 2 2" xfId="3" xr:uid="{F52A4AEE-D600-41E1-82E6-780BE5EC014C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numFmt numFmtId="164" formatCode="_-[$C$-4C0A]* #,##0.00_-;\-[$C$-4C0A]* #,##0.00_-;_-[$C$-4C0A]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numFmt numFmtId="19" formatCode="d/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14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</xdr:colOff>
      <xdr:row>6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7C217D6-F112-47F4-AB9D-5E442F3CF378}"/>
            </a:ext>
          </a:extLst>
        </xdr:cNvPr>
        <xdr:cNvSpPr/>
      </xdr:nvSpPr>
      <xdr:spPr>
        <a:xfrm>
          <a:off x="0" y="0"/>
          <a:ext cx="16156940" cy="1143000"/>
        </a:xfrm>
        <a:prstGeom prst="rect">
          <a:avLst/>
        </a:prstGeom>
        <a:solidFill>
          <a:srgbClr val="E14E0D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1</xdr:col>
      <xdr:colOff>320040</xdr:colOff>
      <xdr:row>1</xdr:row>
      <xdr:rowOff>137160</xdr:rowOff>
    </xdr:from>
    <xdr:to>
      <xdr:col>6</xdr:col>
      <xdr:colOff>0</xdr:colOff>
      <xdr:row>3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02C3A01-40AE-4811-81E5-4A99BB644C1F}"/>
            </a:ext>
          </a:extLst>
        </xdr:cNvPr>
        <xdr:cNvSpPr txBox="1"/>
      </xdr:nvSpPr>
      <xdr:spPr>
        <a:xfrm>
          <a:off x="1221740" y="327660"/>
          <a:ext cx="1027938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600" i="1" baseline="0">
              <a:solidFill>
                <a:schemeClr val="accent4"/>
              </a:solidFill>
              <a:effectLst>
                <a:glow rad="63500">
                  <a:schemeClr val="tx1">
                    <a:alpha val="6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Registro de Gastos</a:t>
          </a:r>
        </a:p>
      </xdr:txBody>
    </xdr:sp>
    <xdr:clientData/>
  </xdr:twoCellAnchor>
  <xdr:twoCellAnchor>
    <xdr:from>
      <xdr:col>1</xdr:col>
      <xdr:colOff>373380</xdr:colOff>
      <xdr:row>3</xdr:row>
      <xdr:rowOff>91440</xdr:rowOff>
    </xdr:from>
    <xdr:to>
      <xdr:col>6</xdr:col>
      <xdr:colOff>0</xdr:colOff>
      <xdr:row>5</xdr:row>
      <xdr:rowOff>106680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CE6E990-0158-494E-A6B4-7067F412E178}"/>
            </a:ext>
          </a:extLst>
        </xdr:cNvPr>
        <xdr:cNvSpPr txBox="1"/>
      </xdr:nvSpPr>
      <xdr:spPr>
        <a:xfrm>
          <a:off x="1275080" y="662940"/>
          <a:ext cx="1018794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200" i="1" baseline="0">
              <a:solidFill>
                <a:schemeClr val="bg1"/>
              </a:solidFill>
              <a:effectLst>
                <a:glow rad="63500">
                  <a:schemeClr val="tx1">
                    <a:alpha val="6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Hoja de Control</a:t>
          </a:r>
        </a:p>
      </xdr:txBody>
    </xdr:sp>
    <xdr:clientData/>
  </xdr:twoCellAnchor>
  <xdr:twoCellAnchor editAs="oneCell">
    <xdr:from>
      <xdr:col>0</xdr:col>
      <xdr:colOff>267344</xdr:colOff>
      <xdr:row>1</xdr:row>
      <xdr:rowOff>109891</xdr:rowOff>
    </xdr:from>
    <xdr:to>
      <xdr:col>1</xdr:col>
      <xdr:colOff>80223</xdr:colOff>
      <xdr:row>5</xdr:row>
      <xdr:rowOff>54748</xdr:rowOff>
    </xdr:to>
    <xdr:pic>
      <xdr:nvPicPr>
        <xdr:cNvPr id="9" name="Gráfico 8" descr="Dinero volando con relleno sólido">
          <a:extLst>
            <a:ext uri="{FF2B5EF4-FFF2-40B4-BE49-F238E27FC236}">
              <a16:creationId xmlns:a16="http://schemas.microsoft.com/office/drawing/2014/main" id="{1C82FBA7-1D2A-3377-298C-C827CA67F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20256409">
          <a:off x="267344" y="304126"/>
          <a:ext cx="716820" cy="7217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565150</xdr:colOff>
      <xdr:row>6</xdr:row>
      <xdr:rowOff>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750300" cy="1143000"/>
        </a:xfrm>
        <a:prstGeom prst="rect">
          <a:avLst/>
        </a:prstGeom>
        <a:solidFill>
          <a:srgbClr val="E14E0D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1</xdr:col>
      <xdr:colOff>320040</xdr:colOff>
      <xdr:row>1</xdr:row>
      <xdr:rowOff>137160</xdr:rowOff>
    </xdr:from>
    <xdr:to>
      <xdr:col>5</xdr:col>
      <xdr:colOff>0</xdr:colOff>
      <xdr:row>3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33500" y="320040"/>
          <a:ext cx="71247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600" i="1" baseline="0">
              <a:solidFill>
                <a:schemeClr val="accent4"/>
              </a:solidFill>
              <a:effectLst>
                <a:glow rad="63500">
                  <a:schemeClr val="tx1">
                    <a:alpha val="6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Remisión de Bancos</a:t>
          </a:r>
        </a:p>
      </xdr:txBody>
    </xdr:sp>
    <xdr:clientData/>
  </xdr:twoCellAnchor>
  <xdr:twoCellAnchor>
    <xdr:from>
      <xdr:col>1</xdr:col>
      <xdr:colOff>373380</xdr:colOff>
      <xdr:row>3</xdr:row>
      <xdr:rowOff>91440</xdr:rowOff>
    </xdr:from>
    <xdr:to>
      <xdr:col>5</xdr:col>
      <xdr:colOff>0</xdr:colOff>
      <xdr:row>5</xdr:row>
      <xdr:rowOff>106680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386840" y="640080"/>
          <a:ext cx="703326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200" i="1" baseline="0">
              <a:solidFill>
                <a:schemeClr val="bg1"/>
              </a:solidFill>
              <a:effectLst>
                <a:glow rad="63500">
                  <a:schemeClr val="tx1">
                    <a:alpha val="6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Hoja de Control - Mayo 2022</a:t>
          </a:r>
        </a:p>
      </xdr:txBody>
    </xdr:sp>
    <xdr:clientData/>
  </xdr:twoCellAnchor>
  <xdr:twoCellAnchor editAs="oneCell">
    <xdr:from>
      <xdr:col>0</xdr:col>
      <xdr:colOff>190500</xdr:colOff>
      <xdr:row>0</xdr:row>
      <xdr:rowOff>107950</xdr:rowOff>
    </xdr:from>
    <xdr:to>
      <xdr:col>1</xdr:col>
      <xdr:colOff>203200</xdr:colOff>
      <xdr:row>5</xdr:row>
      <xdr:rowOff>69850</xdr:rowOff>
    </xdr:to>
    <xdr:pic>
      <xdr:nvPicPr>
        <xdr:cNvPr id="7" name="Gráfico 6" descr="Hucha con relleno sólido">
          <a:extLst>
            <a:ext uri="{FF2B5EF4-FFF2-40B4-BE49-F238E27FC236}">
              <a16:creationId xmlns:a16="http://schemas.microsoft.com/office/drawing/2014/main" id="{34C6571C-D365-4A73-D299-00AF755EA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0" y="10795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0</xdr:row>
      <xdr:rowOff>19050</xdr:rowOff>
    </xdr:from>
    <xdr:to>
      <xdr:col>7</xdr:col>
      <xdr:colOff>501650</xdr:colOff>
      <xdr:row>5</xdr:row>
      <xdr:rowOff>171450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36B7F62-6E75-43F8-995D-13A1B9A3EE4E}"/>
            </a:ext>
          </a:extLst>
        </xdr:cNvPr>
        <xdr:cNvSpPr txBox="1"/>
      </xdr:nvSpPr>
      <xdr:spPr>
        <a:xfrm>
          <a:off x="3818890" y="19050"/>
          <a:ext cx="520192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000" b="0">
              <a:latin typeface="Franklin Gothic Medium" panose="020B0603020102020204" pitchFamily="34" charset="0"/>
            </a:rPr>
            <a:t>Indicaciones:</a:t>
          </a:r>
        </a:p>
        <a:p>
          <a:r>
            <a:rPr lang="es-NI" sz="1000" b="0">
              <a:latin typeface="Franklin Gothic Medium" panose="020B0603020102020204" pitchFamily="34" charset="0"/>
            </a:rPr>
            <a:t>- Utilice función</a:t>
          </a:r>
          <a:r>
            <a:rPr lang="es-NI" sz="1000" b="0" baseline="0">
              <a:latin typeface="Franklin Gothic Medium" panose="020B0603020102020204" pitchFamily="34" charset="0"/>
            </a:rPr>
            <a:t> contar.si para verificar si los números de factura existen en el registro de gastos (columna E).</a:t>
          </a:r>
          <a:endParaRPr lang="es-NI" sz="1000" b="0" i="0" u="none" strike="noStrike">
            <a:solidFill>
              <a:schemeClr val="dk1"/>
            </a:solidFill>
            <a:effectLst/>
            <a:latin typeface="Franklin Gothic Medium" panose="020B0603020102020204" pitchFamily="34" charset="0"/>
            <a:ea typeface="+mn-ea"/>
            <a:cs typeface="+mn-cs"/>
          </a:endParaRPr>
        </a:p>
        <a:p>
          <a:r>
            <a:rPr lang="es-NI" sz="1000" b="0" i="0" u="none" strike="noStrike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- Utilice la funcion contar.si.conjunto para verificar si los numeros de factura</a:t>
          </a:r>
          <a:r>
            <a:rPr lang="es-NI" sz="1000" b="0" i="0" u="none" strike="noStrike" baseline="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 y fecha existen en la tabla de gastos columna (F).</a:t>
          </a:r>
          <a:endParaRPr lang="es-NI" sz="1000" b="0">
            <a:effectLst/>
            <a:latin typeface="Franklin Gothic Medium" panose="020B0603020102020204" pitchFamily="34" charset="0"/>
          </a:endParaRPr>
        </a:p>
        <a:p>
          <a:r>
            <a:rPr lang="es-NI" sz="1000">
              <a:latin typeface="Franklin Gothic Medium" panose="020B0603020102020204" pitchFamily="34" charset="0"/>
            </a:rPr>
            <a:t>- Utilice una función de sumar.si</a:t>
          </a:r>
          <a:r>
            <a:rPr lang="es-NI" sz="1000" baseline="0">
              <a:latin typeface="Franklin Gothic Medium" panose="020B0603020102020204" pitchFamily="34" charset="0"/>
            </a:rPr>
            <a:t>  </a:t>
          </a:r>
          <a:r>
            <a:rPr lang="es-NI" sz="1000">
              <a:latin typeface="Franklin Gothic Medium" panose="020B0603020102020204" pitchFamily="34" charset="0"/>
            </a:rPr>
            <a:t>para verificar los montos de</a:t>
          </a:r>
          <a:r>
            <a:rPr lang="es-NI" sz="1000" baseline="0">
              <a:latin typeface="Franklin Gothic Medium" panose="020B0603020102020204" pitchFamily="34" charset="0"/>
            </a:rPr>
            <a:t> la remisión de bancos vs el monto del registro de gastos.</a:t>
          </a:r>
          <a:endParaRPr lang="es-NI" sz="1000">
            <a:latin typeface="Franklin Gothic Medium" panose="020B06030201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139700</xdr:colOff>
      <xdr:row>6</xdr:row>
      <xdr:rowOff>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5123D8E-68DA-4CC4-8EA1-228EA6E214CD}"/>
            </a:ext>
          </a:extLst>
        </xdr:cNvPr>
        <xdr:cNvSpPr/>
      </xdr:nvSpPr>
      <xdr:spPr>
        <a:xfrm>
          <a:off x="0" y="0"/>
          <a:ext cx="11360150" cy="1143000"/>
        </a:xfrm>
        <a:prstGeom prst="rect">
          <a:avLst/>
        </a:prstGeom>
        <a:solidFill>
          <a:srgbClr val="E14E0D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NI" sz="1100"/>
        </a:p>
      </xdr:txBody>
    </xdr:sp>
    <xdr:clientData/>
  </xdr:twoCellAnchor>
  <xdr:twoCellAnchor>
    <xdr:from>
      <xdr:col>2</xdr:col>
      <xdr:colOff>501650</xdr:colOff>
      <xdr:row>1</xdr:row>
      <xdr:rowOff>137160</xdr:rowOff>
    </xdr:from>
    <xdr:to>
      <xdr:col>8</xdr:col>
      <xdr:colOff>350520</xdr:colOff>
      <xdr:row>3</xdr:row>
      <xdr:rowOff>152400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9593F6CC-5B1B-4FB4-B359-901A4FA04BDB}"/>
            </a:ext>
          </a:extLst>
        </xdr:cNvPr>
        <xdr:cNvSpPr txBox="1"/>
      </xdr:nvSpPr>
      <xdr:spPr>
        <a:xfrm>
          <a:off x="1117600" y="327660"/>
          <a:ext cx="9062720" cy="3962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600" i="1" baseline="0">
              <a:solidFill>
                <a:schemeClr val="accent4"/>
              </a:solidFill>
              <a:effectLst>
                <a:glow rad="63500">
                  <a:schemeClr val="tx1">
                    <a:alpha val="60000"/>
                  </a:schemeClr>
                </a:glow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Resumen de Gastos</a:t>
          </a:r>
        </a:p>
      </xdr:txBody>
    </xdr:sp>
    <xdr:clientData/>
  </xdr:twoCellAnchor>
  <xdr:twoCellAnchor editAs="oneCell">
    <xdr:from>
      <xdr:col>0</xdr:col>
      <xdr:colOff>69850</xdr:colOff>
      <xdr:row>0</xdr:row>
      <xdr:rowOff>88900</xdr:rowOff>
    </xdr:from>
    <xdr:to>
      <xdr:col>2</xdr:col>
      <xdr:colOff>546100</xdr:colOff>
      <xdr:row>5</xdr:row>
      <xdr:rowOff>50800</xdr:rowOff>
    </xdr:to>
    <xdr:pic>
      <xdr:nvPicPr>
        <xdr:cNvPr id="7" name="Gráfico 6" descr="Presentación con gráfico circular con relleno sólido">
          <a:extLst>
            <a:ext uri="{FF2B5EF4-FFF2-40B4-BE49-F238E27FC236}">
              <a16:creationId xmlns:a16="http://schemas.microsoft.com/office/drawing/2014/main" id="{784F629B-B6DB-1A32-7D9E-CEF47B72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50" y="889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1257300</xdr:colOff>
      <xdr:row>17</xdr:row>
      <xdr:rowOff>6350</xdr:rowOff>
    </xdr:from>
    <xdr:to>
      <xdr:col>4</xdr:col>
      <xdr:colOff>177800</xdr:colOff>
      <xdr:row>23</xdr:row>
      <xdr:rowOff>13450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75E10085-1F80-AEA4-1C44-BA95C836559E}"/>
            </a:ext>
          </a:extLst>
        </xdr:cNvPr>
        <xdr:cNvGrpSpPr/>
      </xdr:nvGrpSpPr>
      <xdr:grpSpPr>
        <a:xfrm>
          <a:off x="2973871" y="3302828"/>
          <a:ext cx="177386" cy="1216361"/>
          <a:chOff x="3111500" y="1568450"/>
          <a:chExt cx="184150" cy="1054100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CB2294ED-132B-4286-39C3-9111BD2A9F48}"/>
              </a:ext>
            </a:extLst>
          </xdr:cNvPr>
          <xdr:cNvSpPr/>
        </xdr:nvSpPr>
        <xdr:spPr>
          <a:xfrm>
            <a:off x="3124200" y="1568450"/>
            <a:ext cx="171450" cy="105410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cxnSp macro="">
        <xdr:nvCxnSpPr>
          <xdr:cNvPr id="10" name="Conector recto 9">
            <a:extLst>
              <a:ext uri="{FF2B5EF4-FFF2-40B4-BE49-F238E27FC236}">
                <a16:creationId xmlns:a16="http://schemas.microsoft.com/office/drawing/2014/main" id="{BBD575D2-034E-88DA-6501-A09FD315F58C}"/>
              </a:ext>
            </a:extLst>
          </xdr:cNvPr>
          <xdr:cNvCxnSpPr/>
        </xdr:nvCxnSpPr>
        <xdr:spPr>
          <a:xfrm>
            <a:off x="3286125" y="1568450"/>
            <a:ext cx="0" cy="10541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ector recto 10">
            <a:extLst>
              <a:ext uri="{FF2B5EF4-FFF2-40B4-BE49-F238E27FC236}">
                <a16:creationId xmlns:a16="http://schemas.microsoft.com/office/drawing/2014/main" id="{1F691B4D-79FB-4DCE-B1A2-43BA38E28905}"/>
              </a:ext>
            </a:extLst>
          </xdr:cNvPr>
          <xdr:cNvCxnSpPr/>
        </xdr:nvCxnSpPr>
        <xdr:spPr>
          <a:xfrm flipV="1">
            <a:off x="3111500" y="2609850"/>
            <a:ext cx="180000" cy="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1250950</xdr:colOff>
      <xdr:row>8</xdr:row>
      <xdr:rowOff>0</xdr:rowOff>
    </xdr:from>
    <xdr:to>
      <xdr:col>4</xdr:col>
      <xdr:colOff>171450</xdr:colOff>
      <xdr:row>14</xdr:row>
      <xdr:rowOff>14250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EC455D64-763D-406B-9105-6A1CE103E7EA}"/>
            </a:ext>
          </a:extLst>
        </xdr:cNvPr>
        <xdr:cNvGrpSpPr/>
      </xdr:nvGrpSpPr>
      <xdr:grpSpPr>
        <a:xfrm>
          <a:off x="2977046" y="1615109"/>
          <a:ext cx="167861" cy="1099271"/>
          <a:chOff x="3111500" y="1568450"/>
          <a:chExt cx="184150" cy="1054100"/>
        </a:xfrm>
      </xdr:grpSpPr>
      <xdr:sp macro="" textlink="">
        <xdr:nvSpPr>
          <xdr:cNvPr id="15" name="Rectángulo 14">
            <a:extLst>
              <a:ext uri="{FF2B5EF4-FFF2-40B4-BE49-F238E27FC236}">
                <a16:creationId xmlns:a16="http://schemas.microsoft.com/office/drawing/2014/main" id="{E406A98F-D991-B709-10BD-B06BC51E11B1}"/>
              </a:ext>
            </a:extLst>
          </xdr:cNvPr>
          <xdr:cNvSpPr/>
        </xdr:nvSpPr>
        <xdr:spPr>
          <a:xfrm>
            <a:off x="3124200" y="1568450"/>
            <a:ext cx="171450" cy="1054100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NI" sz="1100"/>
          </a:p>
        </xdr:txBody>
      </xdr:sp>
      <xdr:cxnSp macro="">
        <xdr:nvCxnSpPr>
          <xdr:cNvPr id="16" name="Conector recto 15">
            <a:extLst>
              <a:ext uri="{FF2B5EF4-FFF2-40B4-BE49-F238E27FC236}">
                <a16:creationId xmlns:a16="http://schemas.microsoft.com/office/drawing/2014/main" id="{ADF2A26E-77AF-9281-48A0-BA729F468EA4}"/>
              </a:ext>
            </a:extLst>
          </xdr:cNvPr>
          <xdr:cNvCxnSpPr/>
        </xdr:nvCxnSpPr>
        <xdr:spPr>
          <a:xfrm>
            <a:off x="3286125" y="1568450"/>
            <a:ext cx="0" cy="10541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Conector recto 16">
            <a:extLst>
              <a:ext uri="{FF2B5EF4-FFF2-40B4-BE49-F238E27FC236}">
                <a16:creationId xmlns:a16="http://schemas.microsoft.com/office/drawing/2014/main" id="{5EF20918-100E-1427-4D7F-4B81211CB54E}"/>
              </a:ext>
            </a:extLst>
          </xdr:cNvPr>
          <xdr:cNvCxnSpPr/>
        </xdr:nvCxnSpPr>
        <xdr:spPr>
          <a:xfrm flipV="1">
            <a:off x="3111500" y="2609850"/>
            <a:ext cx="180000" cy="0"/>
          </a:xfrm>
          <a:prstGeom prst="line">
            <a:avLst/>
          </a:prstGeom>
          <a:ln w="952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711200</xdr:colOff>
      <xdr:row>0</xdr:row>
      <xdr:rowOff>19050</xdr:rowOff>
    </xdr:from>
    <xdr:to>
      <xdr:col>14</xdr:col>
      <xdr:colOff>107950</xdr:colOff>
      <xdr:row>5</xdr:row>
      <xdr:rowOff>171450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9AE4C564-08EA-6C50-6DE7-5FCC4A32905A}"/>
            </a:ext>
          </a:extLst>
        </xdr:cNvPr>
        <xdr:cNvSpPr txBox="1"/>
      </xdr:nvSpPr>
      <xdr:spPr>
        <a:xfrm>
          <a:off x="3829050" y="19050"/>
          <a:ext cx="101346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NI" sz="1000">
              <a:latin typeface="Franklin Gothic Medium" panose="020B0603020102020204" pitchFamily="34" charset="0"/>
            </a:rPr>
            <a:t>Indicaciones:</a:t>
          </a:r>
        </a:p>
        <a:p>
          <a:r>
            <a:rPr lang="es-NI" sz="1000">
              <a:latin typeface="Franklin Gothic Medium" panose="020B0603020102020204" pitchFamily="34" charset="0"/>
            </a:rPr>
            <a:t>-</a:t>
          </a:r>
          <a:r>
            <a:rPr lang="es-NI" sz="1000" baseline="0">
              <a:latin typeface="Franklin Gothic Medium" panose="020B0603020102020204" pitchFamily="34" charset="0"/>
            </a:rPr>
            <a:t> En la tabla Resumen Global por cuenta contable, utilice la funcion sumar.si para totalizar el monto gastado y asignado a cada cuenta.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NI" sz="100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-</a:t>
          </a:r>
          <a:r>
            <a:rPr lang="es-NI" sz="1000" baseline="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 En la tabla Resumen Mensual, utilice la funcion sumar.si.conjunto para totalizar el monto gastado mensual.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NI" sz="100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-</a:t>
          </a:r>
          <a:r>
            <a:rPr lang="es-NI" sz="1000" baseline="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 En la tabla Resumen Global por Proveedor, aplique las funciones sumar.si, promedio.si, contar.si y max.si.conjunto para totalizar el monto por Proveedor.</a:t>
          </a:r>
          <a:endParaRPr lang="es-NI" sz="1000">
            <a:effectLst/>
            <a:latin typeface="Franklin Gothic Medium" panose="020B06030201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NI" sz="100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-</a:t>
          </a:r>
          <a:r>
            <a:rPr lang="es-NI" sz="1000" baseline="0">
              <a:solidFill>
                <a:schemeClr val="dk1"/>
              </a:solidFill>
              <a:effectLst/>
              <a:latin typeface="Franklin Gothic Medium" panose="020B0603020102020204" pitchFamily="34" charset="0"/>
              <a:ea typeface="+mn-ea"/>
              <a:cs typeface="+mn-cs"/>
            </a:rPr>
            <a:t> En la tabla Resumen por Periodo por cuenta contable, utilice la funcion sumar.si.conjunto, promedio.si.conjunto y max.si.conjunto para calcular el monto gastado según el período de interés.</a:t>
          </a:r>
          <a:endParaRPr lang="es-NI" sz="1000">
            <a:effectLst/>
            <a:latin typeface="Franklin Gothic Medium" panose="020B0603020102020204" pitchFamily="34" charset="0"/>
          </a:endParaRPr>
        </a:p>
        <a:p>
          <a:endParaRPr lang="es-NI" sz="1000">
            <a:latin typeface="Franklin Gothic Medium" panose="020B06030201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17D28-9D09-41AB-8468-E88F5E1E40C5}" name="Registro_Interno_Gastos" displayName="Registro_Interno_Gastos" ref="A8:F28" totalsRowShown="0" headerRowDxfId="10" dataDxfId="8" headerRowBorderDxfId="9" tableBorderDxfId="7" totalsRowBorderDxfId="6">
  <autoFilter ref="A8:F28" xr:uid="{45B17D28-9D09-41AB-8468-E88F5E1E40C5}"/>
  <tableColumns count="6">
    <tableColumn id="1" xr3:uid="{7DDA777A-D583-49D8-8210-D3899CAFF0D4}" name="Fecha" dataDxfId="5"/>
    <tableColumn id="2" xr3:uid="{D52B260B-D0F1-4074-AA2E-BEE0BC5D456C}" name="No. Factura" dataDxfId="4"/>
    <tableColumn id="3" xr3:uid="{5AA7C732-0762-41F8-913A-1492F8A048E3}" name="Descripción del Pago" dataDxfId="3"/>
    <tableColumn id="4" xr3:uid="{F06ADD38-C5D2-47AD-BE93-6863ED14AEDA}" name="Cuenta Contable" dataDxfId="2"/>
    <tableColumn id="5" xr3:uid="{8163CB1C-1109-4109-8B79-A1A4B7C9A6DB}" name="Proveedor" dataDxfId="1"/>
    <tableColumn id="6" xr3:uid="{3180650D-B0FA-4675-ABBD-CA2E8F6F8FAD}" name="Mon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E568-CF9A-429A-9F43-82DD6A03D4BA}">
  <sheetPr codeName="Hoja2"/>
  <dimension ref="A8:H28"/>
  <sheetViews>
    <sheetView showGridLines="0" topLeftCell="A4" zoomScale="115" zoomScaleNormal="115" workbookViewId="0">
      <selection activeCell="D10" sqref="D10"/>
    </sheetView>
  </sheetViews>
  <sheetFormatPr baseColWidth="10" defaultColWidth="11.5703125" defaultRowHeight="15.75" x14ac:dyDescent="0.3"/>
  <cols>
    <col min="1" max="1" width="12.85546875" style="2" customWidth="1"/>
    <col min="2" max="2" width="14.7109375" style="2" customWidth="1"/>
    <col min="3" max="3" width="52.42578125" style="2" bestFit="1" customWidth="1"/>
    <col min="4" max="4" width="18.42578125" style="2" customWidth="1"/>
    <col min="5" max="5" width="26.140625" style="2" customWidth="1"/>
    <col min="6" max="6" width="20.28515625" style="2" customWidth="1"/>
    <col min="7" max="7" width="5" style="2" customWidth="1"/>
    <col min="8" max="8" width="11" style="2" customWidth="1"/>
    <col min="9" max="16384" width="11.5703125" style="2"/>
  </cols>
  <sheetData>
    <row r="8" spans="1:8" s="3" customFormat="1" ht="31.15" customHeight="1" x14ac:dyDescent="0.3">
      <c r="A8" s="28" t="s">
        <v>0</v>
      </c>
      <c r="B8" s="29" t="s">
        <v>45</v>
      </c>
      <c r="C8" s="29" t="s">
        <v>1</v>
      </c>
      <c r="D8" s="29" t="s">
        <v>2</v>
      </c>
      <c r="E8" s="29" t="s">
        <v>4</v>
      </c>
      <c r="F8" s="30" t="s">
        <v>3</v>
      </c>
      <c r="H8" s="2"/>
    </row>
    <row r="9" spans="1:8" x14ac:dyDescent="0.3">
      <c r="A9" s="26">
        <v>44653</v>
      </c>
      <c r="B9" s="1">
        <v>7526</v>
      </c>
      <c r="C9" s="1" t="s">
        <v>32</v>
      </c>
      <c r="D9" s="24" t="s">
        <v>20</v>
      </c>
      <c r="E9" s="1" t="s">
        <v>5</v>
      </c>
      <c r="F9" s="27">
        <v>5104</v>
      </c>
    </row>
    <row r="10" spans="1:8" x14ac:dyDescent="0.3">
      <c r="A10" s="26">
        <v>44660</v>
      </c>
      <c r="B10" s="1">
        <v>11298</v>
      </c>
      <c r="C10" s="1" t="s">
        <v>25</v>
      </c>
      <c r="D10" s="24" t="s">
        <v>20</v>
      </c>
      <c r="E10" s="1" t="s">
        <v>6</v>
      </c>
      <c r="F10" s="27">
        <v>5372</v>
      </c>
    </row>
    <row r="11" spans="1:8" x14ac:dyDescent="0.3">
      <c r="A11" s="26">
        <v>44668</v>
      </c>
      <c r="B11" s="1">
        <v>18154</v>
      </c>
      <c r="C11" s="1" t="s">
        <v>28</v>
      </c>
      <c r="D11" s="24" t="s">
        <v>21</v>
      </c>
      <c r="E11" s="1" t="s">
        <v>7</v>
      </c>
      <c r="F11" s="27">
        <v>20402</v>
      </c>
    </row>
    <row r="12" spans="1:8" x14ac:dyDescent="0.3">
      <c r="A12" s="26">
        <v>44670</v>
      </c>
      <c r="B12" s="1">
        <v>3588</v>
      </c>
      <c r="C12" s="1" t="s">
        <v>30</v>
      </c>
      <c r="D12" s="24" t="s">
        <v>19</v>
      </c>
      <c r="E12" s="1" t="s">
        <v>8</v>
      </c>
      <c r="F12" s="27">
        <v>22184</v>
      </c>
      <c r="H12" s="39"/>
    </row>
    <row r="13" spans="1:8" x14ac:dyDescent="0.3">
      <c r="A13" s="26">
        <v>44674</v>
      </c>
      <c r="B13" s="1">
        <v>5758</v>
      </c>
      <c r="C13" s="1" t="s">
        <v>31</v>
      </c>
      <c r="D13" s="24" t="s">
        <v>20</v>
      </c>
      <c r="E13" s="1" t="s">
        <v>9</v>
      </c>
      <c r="F13" s="27">
        <v>15173</v>
      </c>
    </row>
    <row r="14" spans="1:8" x14ac:dyDescent="0.3">
      <c r="A14" s="26">
        <v>44676</v>
      </c>
      <c r="B14" s="1">
        <v>11572</v>
      </c>
      <c r="C14" s="1" t="s">
        <v>31</v>
      </c>
      <c r="D14" s="24" t="s">
        <v>19</v>
      </c>
      <c r="E14" s="1" t="s">
        <v>10</v>
      </c>
      <c r="F14" s="27">
        <v>8989</v>
      </c>
    </row>
    <row r="15" spans="1:8" x14ac:dyDescent="0.3">
      <c r="A15" s="26">
        <v>44677</v>
      </c>
      <c r="B15" s="1">
        <v>6476</v>
      </c>
      <c r="C15" s="1" t="s">
        <v>26</v>
      </c>
      <c r="D15" s="24" t="s">
        <v>21</v>
      </c>
      <c r="E15" s="1" t="s">
        <v>5</v>
      </c>
      <c r="F15" s="27">
        <v>13804</v>
      </c>
    </row>
    <row r="16" spans="1:8" x14ac:dyDescent="0.3">
      <c r="A16" s="26">
        <v>44678</v>
      </c>
      <c r="B16" s="1">
        <v>7345</v>
      </c>
      <c r="C16" s="1" t="s">
        <v>22</v>
      </c>
      <c r="D16" s="24" t="s">
        <v>21</v>
      </c>
      <c r="E16" s="1" t="s">
        <v>11</v>
      </c>
      <c r="F16" s="27">
        <v>7440</v>
      </c>
    </row>
    <row r="17" spans="1:6" x14ac:dyDescent="0.3">
      <c r="A17" s="26">
        <v>44681</v>
      </c>
      <c r="B17" s="1">
        <v>4920</v>
      </c>
      <c r="C17" s="1" t="s">
        <v>31</v>
      </c>
      <c r="D17" s="24" t="s">
        <v>19</v>
      </c>
      <c r="E17" s="1" t="s">
        <v>12</v>
      </c>
      <c r="F17" s="27">
        <v>21146</v>
      </c>
    </row>
    <row r="18" spans="1:6" x14ac:dyDescent="0.3">
      <c r="A18" s="26">
        <v>44683</v>
      </c>
      <c r="B18" s="1">
        <v>23121</v>
      </c>
      <c r="C18" s="1" t="s">
        <v>22</v>
      </c>
      <c r="D18" s="24" t="s">
        <v>19</v>
      </c>
      <c r="E18" s="1" t="s">
        <v>11</v>
      </c>
      <c r="F18" s="27">
        <v>10386</v>
      </c>
    </row>
    <row r="19" spans="1:6" x14ac:dyDescent="0.3">
      <c r="A19" s="26">
        <v>44691</v>
      </c>
      <c r="B19" s="1">
        <v>10593</v>
      </c>
      <c r="C19" s="1" t="s">
        <v>34</v>
      </c>
      <c r="D19" s="24" t="s">
        <v>20</v>
      </c>
      <c r="E19" s="1" t="s">
        <v>6</v>
      </c>
      <c r="F19" s="27">
        <v>8711</v>
      </c>
    </row>
    <row r="20" spans="1:6" x14ac:dyDescent="0.3">
      <c r="A20" s="26">
        <v>44696</v>
      </c>
      <c r="B20" s="1">
        <v>10626</v>
      </c>
      <c r="C20" s="1" t="s">
        <v>32</v>
      </c>
      <c r="D20" s="24" t="s">
        <v>20</v>
      </c>
      <c r="E20" s="1" t="s">
        <v>13</v>
      </c>
      <c r="F20" s="27">
        <v>17771</v>
      </c>
    </row>
    <row r="21" spans="1:6" x14ac:dyDescent="0.3">
      <c r="A21" s="26">
        <v>44699</v>
      </c>
      <c r="B21" s="1">
        <v>14335</v>
      </c>
      <c r="C21" s="1" t="s">
        <v>29</v>
      </c>
      <c r="D21" s="24" t="s">
        <v>21</v>
      </c>
      <c r="E21" s="1" t="s">
        <v>14</v>
      </c>
      <c r="F21" s="27">
        <v>16908</v>
      </c>
    </row>
    <row r="22" spans="1:6" x14ac:dyDescent="0.3">
      <c r="A22" s="26">
        <v>44700</v>
      </c>
      <c r="B22" s="1">
        <v>15823</v>
      </c>
      <c r="C22" s="1" t="s">
        <v>24</v>
      </c>
      <c r="D22" s="24" t="s">
        <v>21</v>
      </c>
      <c r="E22" s="1" t="s">
        <v>15</v>
      </c>
      <c r="F22" s="27">
        <v>18626</v>
      </c>
    </row>
    <row r="23" spans="1:6" x14ac:dyDescent="0.3">
      <c r="A23" s="26">
        <v>44704</v>
      </c>
      <c r="B23" s="1">
        <v>21769</v>
      </c>
      <c r="C23" s="1" t="s">
        <v>23</v>
      </c>
      <c r="D23" s="24" t="s">
        <v>20</v>
      </c>
      <c r="E23" s="1" t="s">
        <v>16</v>
      </c>
      <c r="F23" s="27">
        <v>24208</v>
      </c>
    </row>
    <row r="24" spans="1:6" x14ac:dyDescent="0.3">
      <c r="A24" s="26">
        <v>44707</v>
      </c>
      <c r="B24" s="1">
        <v>1545</v>
      </c>
      <c r="C24" s="1" t="s">
        <v>33</v>
      </c>
      <c r="D24" s="24" t="s">
        <v>19</v>
      </c>
      <c r="E24" s="1" t="s">
        <v>17</v>
      </c>
      <c r="F24" s="27">
        <v>19820</v>
      </c>
    </row>
    <row r="25" spans="1:6" x14ac:dyDescent="0.3">
      <c r="A25" s="26">
        <v>44707</v>
      </c>
      <c r="B25" s="1">
        <v>4280</v>
      </c>
      <c r="C25" s="1" t="s">
        <v>27</v>
      </c>
      <c r="D25" s="24" t="s">
        <v>19</v>
      </c>
      <c r="E25" s="1" t="s">
        <v>18</v>
      </c>
      <c r="F25" s="27">
        <v>21548</v>
      </c>
    </row>
    <row r="26" spans="1:6" x14ac:dyDescent="0.3">
      <c r="A26" s="26">
        <v>44709</v>
      </c>
      <c r="B26" s="1">
        <v>22767</v>
      </c>
      <c r="C26" s="1" t="s">
        <v>28</v>
      </c>
      <c r="D26" s="24" t="s">
        <v>20</v>
      </c>
      <c r="E26" s="1" t="s">
        <v>7</v>
      </c>
      <c r="F26" s="27">
        <v>18960</v>
      </c>
    </row>
    <row r="27" spans="1:6" x14ac:dyDescent="0.3">
      <c r="A27" s="26">
        <v>44711</v>
      </c>
      <c r="B27" s="1">
        <v>4280</v>
      </c>
      <c r="C27" s="1" t="s">
        <v>22</v>
      </c>
      <c r="D27" s="24" t="s">
        <v>21</v>
      </c>
      <c r="E27" s="1" t="s">
        <v>11</v>
      </c>
      <c r="F27" s="27">
        <v>12622</v>
      </c>
    </row>
    <row r="28" spans="1:6" x14ac:dyDescent="0.3">
      <c r="A28" s="31">
        <v>44711</v>
      </c>
      <c r="B28" s="32">
        <v>1361</v>
      </c>
      <c r="C28" s="32" t="s">
        <v>24</v>
      </c>
      <c r="D28" s="33" t="s">
        <v>20</v>
      </c>
      <c r="E28" s="32" t="s">
        <v>10</v>
      </c>
      <c r="F28" s="34">
        <v>16559</v>
      </c>
    </row>
  </sheetData>
  <sortState xmlns:xlrd2="http://schemas.microsoft.com/office/spreadsheetml/2017/richdata2" ref="A9:A28">
    <sortCondition ref="A9:A28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8:H19"/>
  <sheetViews>
    <sheetView showGridLines="0" zoomScale="130" zoomScaleNormal="130" workbookViewId="0">
      <selection activeCell="D8" sqref="D8"/>
    </sheetView>
  </sheetViews>
  <sheetFormatPr baseColWidth="10" defaultColWidth="11.5703125" defaultRowHeight="15.75" x14ac:dyDescent="0.3"/>
  <cols>
    <col min="1" max="1" width="12.85546875" style="2" customWidth="1"/>
    <col min="2" max="2" width="25.42578125" style="2" customWidth="1"/>
    <col min="3" max="3" width="14.7109375" style="2" customWidth="1"/>
    <col min="4" max="4" width="19.7109375" style="2" customWidth="1"/>
    <col min="5" max="5" width="14.7109375" style="2" customWidth="1"/>
    <col min="6" max="6" width="15.28515625" style="2" customWidth="1"/>
    <col min="7" max="7" width="24.140625" style="2" customWidth="1"/>
    <col min="8" max="16384" width="11.5703125" style="2"/>
  </cols>
  <sheetData>
    <row r="8" spans="1:8" s="3" customFormat="1" ht="39.75" customHeight="1" x14ac:dyDescent="0.25">
      <c r="A8" s="42" t="s">
        <v>0</v>
      </c>
      <c r="B8" s="42" t="s">
        <v>44</v>
      </c>
      <c r="C8" s="42" t="s">
        <v>45</v>
      </c>
      <c r="D8" s="42" t="s">
        <v>3</v>
      </c>
      <c r="E8" s="46" t="s">
        <v>47</v>
      </c>
      <c r="F8" s="46" t="s">
        <v>48</v>
      </c>
      <c r="G8" s="42"/>
    </row>
    <row r="9" spans="1:8" x14ac:dyDescent="0.3">
      <c r="A9" s="41">
        <v>44683</v>
      </c>
      <c r="B9" s="1">
        <v>11755863</v>
      </c>
      <c r="C9" s="1">
        <v>23121</v>
      </c>
      <c r="D9" s="5">
        <v>10386</v>
      </c>
      <c r="E9" s="1">
        <f>COUNTIF(Registro_Interno_Gastos[No. Factura],'Hoja de Bancos'!C9)</f>
        <v>1</v>
      </c>
      <c r="F9" s="1">
        <f>COUNTIFS(Registro_Interno_Gastos[No. Factura],'Hoja de Bancos'!C9,Registro_Interno_Gastos[Fecha],'Hoja de Bancos'!A9)</f>
        <v>1</v>
      </c>
      <c r="G9" s="47">
        <f>SUMIF(Registro_Interno_Gastos[No. Factura],'Hoja de Bancos'!C9,Registro_Interno_Gastos[Monto])</f>
        <v>10386</v>
      </c>
      <c r="H9" s="25"/>
    </row>
    <row r="10" spans="1:8" x14ac:dyDescent="0.3">
      <c r="A10" s="41">
        <v>44691</v>
      </c>
      <c r="B10" s="1">
        <v>14676632</v>
      </c>
      <c r="C10" s="1">
        <v>10593</v>
      </c>
      <c r="D10" s="5">
        <v>8711</v>
      </c>
      <c r="E10" s="1">
        <f>COUNTIF(Registro_Interno_Gastos[No. Factura],'Hoja de Bancos'!C10)</f>
        <v>1</v>
      </c>
      <c r="F10" s="1">
        <f>COUNTIFS(Registro_Interno_Gastos[No. Factura],'Hoja de Bancos'!C10,Registro_Interno_Gastos[Fecha],'Hoja de Bancos'!A10)</f>
        <v>1</v>
      </c>
      <c r="G10" s="47">
        <f>SUMIF(Registro_Interno_Gastos[No. Factura],'Hoja de Bancos'!C10,Registro_Interno_Gastos[Monto])</f>
        <v>8711</v>
      </c>
      <c r="H10" s="25"/>
    </row>
    <row r="11" spans="1:8" x14ac:dyDescent="0.3">
      <c r="A11" s="41">
        <v>44696</v>
      </c>
      <c r="B11" s="1">
        <v>11074475</v>
      </c>
      <c r="C11" s="1">
        <v>10626</v>
      </c>
      <c r="D11" s="5">
        <v>17771</v>
      </c>
      <c r="E11" s="1">
        <f>COUNTIF(Registro_Interno_Gastos[No. Factura],'Hoja de Bancos'!C11)</f>
        <v>1</v>
      </c>
      <c r="F11" s="1">
        <f>COUNTIFS(Registro_Interno_Gastos[No. Factura],'Hoja de Bancos'!C11,Registro_Interno_Gastos[Fecha],'Hoja de Bancos'!A11)</f>
        <v>1</v>
      </c>
      <c r="G11" s="47">
        <f>SUMIF(Registro_Interno_Gastos[No. Factura],'Hoja de Bancos'!C11,Registro_Interno_Gastos[Monto])</f>
        <v>17771</v>
      </c>
      <c r="H11" s="25"/>
    </row>
    <row r="12" spans="1:8" x14ac:dyDescent="0.3">
      <c r="A12" s="41">
        <v>44699</v>
      </c>
      <c r="B12" s="1">
        <v>13284985</v>
      </c>
      <c r="C12" s="1">
        <v>14335</v>
      </c>
      <c r="D12" s="5">
        <v>16950</v>
      </c>
      <c r="E12" s="1">
        <f>COUNTIF(Registro_Interno_Gastos[No. Factura],'Hoja de Bancos'!C12)</f>
        <v>1</v>
      </c>
      <c r="F12" s="1">
        <f>COUNTIFS(Registro_Interno_Gastos[No. Factura],'Hoja de Bancos'!C12,Registro_Interno_Gastos[Fecha],'Hoja de Bancos'!A12)</f>
        <v>1</v>
      </c>
      <c r="G12" s="47">
        <f>SUMIF(Registro_Interno_Gastos[No. Factura],'Hoja de Bancos'!C12,Registro_Interno_Gastos[Monto])</f>
        <v>16908</v>
      </c>
      <c r="H12" s="25"/>
    </row>
    <row r="13" spans="1:8" x14ac:dyDescent="0.3">
      <c r="A13" s="41">
        <v>44700</v>
      </c>
      <c r="B13" s="1">
        <v>14354343</v>
      </c>
      <c r="C13" s="1">
        <v>15823</v>
      </c>
      <c r="D13" s="5">
        <v>18626</v>
      </c>
      <c r="E13" s="1">
        <f>COUNTIF(Registro_Interno_Gastos[No. Factura],'Hoja de Bancos'!C13)</f>
        <v>1</v>
      </c>
      <c r="F13" s="1">
        <f>COUNTIFS(Registro_Interno_Gastos[No. Factura],'Hoja de Bancos'!C13,Registro_Interno_Gastos[Fecha],'Hoja de Bancos'!A13)</f>
        <v>1</v>
      </c>
      <c r="G13" s="47">
        <f>SUMIF(Registro_Interno_Gastos[No. Factura],'Hoja de Bancos'!C13,Registro_Interno_Gastos[Monto])</f>
        <v>18626</v>
      </c>
      <c r="H13" s="25"/>
    </row>
    <row r="14" spans="1:8" x14ac:dyDescent="0.3">
      <c r="A14" s="41">
        <v>44704</v>
      </c>
      <c r="B14" s="1">
        <v>14259052</v>
      </c>
      <c r="C14" s="1">
        <v>21740</v>
      </c>
      <c r="D14" s="5">
        <v>24208</v>
      </c>
      <c r="E14" s="1">
        <f>COUNTIF(Registro_Interno_Gastos[No. Factura],'Hoja de Bancos'!C14)</f>
        <v>0</v>
      </c>
      <c r="F14" s="1">
        <f>COUNTIFS(Registro_Interno_Gastos[No. Factura],'Hoja de Bancos'!C14,Registro_Interno_Gastos[Fecha],'Hoja de Bancos'!A14)</f>
        <v>0</v>
      </c>
      <c r="G14" s="47">
        <f>SUMIF(Registro_Interno_Gastos[No. Factura],'Hoja de Bancos'!C14,Registro_Interno_Gastos[Monto])</f>
        <v>0</v>
      </c>
      <c r="H14" s="25"/>
    </row>
    <row r="15" spans="1:8" x14ac:dyDescent="0.3">
      <c r="A15" s="41">
        <v>44707</v>
      </c>
      <c r="B15" s="1">
        <v>19962577</v>
      </c>
      <c r="C15" s="1">
        <v>1545</v>
      </c>
      <c r="D15" s="5">
        <v>19020</v>
      </c>
      <c r="E15" s="1">
        <f>COUNTIF(Registro_Interno_Gastos[No. Factura],'Hoja de Bancos'!C15)</f>
        <v>1</v>
      </c>
      <c r="F15" s="1">
        <f>COUNTIFS(Registro_Interno_Gastos[No. Factura],'Hoja de Bancos'!C15,Registro_Interno_Gastos[Fecha],'Hoja de Bancos'!A15)</f>
        <v>1</v>
      </c>
      <c r="G15" s="47">
        <f>SUMIF(Registro_Interno_Gastos[No. Factura],'Hoja de Bancos'!C15,Registro_Interno_Gastos[Monto])</f>
        <v>19820</v>
      </c>
      <c r="H15" s="25"/>
    </row>
    <row r="16" spans="1:8" x14ac:dyDescent="0.3">
      <c r="A16" s="41">
        <v>44707</v>
      </c>
      <c r="B16" s="1">
        <v>17048184</v>
      </c>
      <c r="C16" s="1">
        <v>4280</v>
      </c>
      <c r="D16" s="5">
        <v>21548</v>
      </c>
      <c r="E16" s="1">
        <f>COUNTIF(Registro_Interno_Gastos[No. Factura],'Hoja de Bancos'!C16)</f>
        <v>2</v>
      </c>
      <c r="F16" s="1">
        <f>COUNTIFS(Registro_Interno_Gastos[No. Factura],'Hoja de Bancos'!C16,Registro_Interno_Gastos[Fecha],'Hoja de Bancos'!A16)</f>
        <v>1</v>
      </c>
      <c r="G16" s="47">
        <f>SUMIF(Registro_Interno_Gastos[No. Factura],'Hoja de Bancos'!C16,Registro_Interno_Gastos[Monto])</f>
        <v>34170</v>
      </c>
      <c r="H16" s="25"/>
    </row>
    <row r="17" spans="1:8" x14ac:dyDescent="0.3">
      <c r="A17" s="41">
        <v>44709</v>
      </c>
      <c r="B17" s="1">
        <v>18665265</v>
      </c>
      <c r="C17" s="1">
        <v>22767</v>
      </c>
      <c r="D17" s="5">
        <v>18960</v>
      </c>
      <c r="E17" s="1">
        <f>COUNTIF(Registro_Interno_Gastos[No. Factura],'Hoja de Bancos'!C17)</f>
        <v>1</v>
      </c>
      <c r="F17" s="1">
        <f>COUNTIFS(Registro_Interno_Gastos[No. Factura],'Hoja de Bancos'!C17,Registro_Interno_Gastos[Fecha],'Hoja de Bancos'!A17)</f>
        <v>1</v>
      </c>
      <c r="G17" s="47">
        <f>SUMIF(Registro_Interno_Gastos[No. Factura],'Hoja de Bancos'!C17,Registro_Interno_Gastos[Monto])</f>
        <v>18960</v>
      </c>
      <c r="H17" s="25"/>
    </row>
    <row r="18" spans="1:8" x14ac:dyDescent="0.3">
      <c r="A18" s="41">
        <v>44711</v>
      </c>
      <c r="B18" s="1">
        <v>17067820</v>
      </c>
      <c r="C18" s="1">
        <v>4280</v>
      </c>
      <c r="D18" s="5">
        <v>21548</v>
      </c>
      <c r="E18" s="1">
        <f>COUNTIF(Registro_Interno_Gastos[No. Factura],'Hoja de Bancos'!C18)</f>
        <v>2</v>
      </c>
      <c r="F18" s="1">
        <f>COUNTIFS(Registro_Interno_Gastos[No. Factura],'Hoja de Bancos'!C18,Registro_Interno_Gastos[Fecha],'Hoja de Bancos'!A18)</f>
        <v>1</v>
      </c>
      <c r="G18" s="47">
        <f>SUMIF(Registro_Interno_Gastos[No. Factura],'Hoja de Bancos'!C18,Registro_Interno_Gastos[Monto])</f>
        <v>34170</v>
      </c>
      <c r="H18" s="25"/>
    </row>
    <row r="19" spans="1:8" x14ac:dyDescent="0.3">
      <c r="A19" s="41">
        <v>44711</v>
      </c>
      <c r="B19" s="1">
        <v>14327073</v>
      </c>
      <c r="C19" s="1">
        <v>1361</v>
      </c>
      <c r="D19" s="5">
        <v>16559</v>
      </c>
      <c r="E19" s="1">
        <f>COUNTIF(Registro_Interno_Gastos[No. Factura],'Hoja de Bancos'!C19)</f>
        <v>1</v>
      </c>
      <c r="F19" s="1">
        <f>COUNTIFS(Registro_Interno_Gastos[No. Factura],'Hoja de Bancos'!C19,Registro_Interno_Gastos[Fecha],'Hoja de Bancos'!A19)</f>
        <v>1</v>
      </c>
      <c r="G19" s="47">
        <f>SUMIF(Registro_Interno_Gastos[No. Factura],'Hoja de Bancos'!C19,Registro_Interno_Gastos[Monto])</f>
        <v>16559</v>
      </c>
      <c r="H19" s="2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8347-A43E-4498-A92F-3CDA5C54DE00}">
  <sheetPr codeName="Hoja4"/>
  <dimension ref="B7:N38"/>
  <sheetViews>
    <sheetView showGridLines="0" tabSelected="1" topLeftCell="D4" zoomScale="115" zoomScaleNormal="115" workbookViewId="0">
      <selection activeCell="K11" sqref="K11"/>
    </sheetView>
  </sheetViews>
  <sheetFormatPr baseColWidth="10" defaultColWidth="11.5703125" defaultRowHeight="15.75" x14ac:dyDescent="0.3"/>
  <cols>
    <col min="1" max="1" width="4.28515625" style="2" customWidth="1"/>
    <col min="2" max="2" width="1.85546875" style="2" customWidth="1"/>
    <col min="3" max="3" width="20.28515625" style="2" customWidth="1"/>
    <col min="4" max="4" width="18.140625" style="2" customWidth="1"/>
    <col min="5" max="5" width="20.7109375" style="2" customWidth="1"/>
    <col min="6" max="6" width="18.28515625" style="2" customWidth="1"/>
    <col min="7" max="7" width="1.85546875" style="2" customWidth="1"/>
    <col min="8" max="8" width="2.28515625" style="2" customWidth="1"/>
    <col min="9" max="9" width="26.7109375" style="2" customWidth="1"/>
    <col min="10" max="10" width="18.7109375" style="2" customWidth="1"/>
    <col min="11" max="13" width="21.85546875" style="2" customWidth="1"/>
    <col min="14" max="14" width="2.7109375" style="2" customWidth="1"/>
    <col min="15" max="16384" width="11.5703125" style="2"/>
  </cols>
  <sheetData>
    <row r="7" spans="2:14" ht="16.5" thickBot="1" x14ac:dyDescent="0.35"/>
    <row r="8" spans="2:14" s="3" customFormat="1" ht="17.649999999999999" customHeight="1" thickBot="1" x14ac:dyDescent="0.3">
      <c r="B8" s="43" t="s">
        <v>35</v>
      </c>
      <c r="C8" s="44"/>
      <c r="D8" s="45"/>
      <c r="E8"/>
      <c r="H8" s="43" t="s">
        <v>36</v>
      </c>
      <c r="I8" s="44"/>
      <c r="J8" s="44"/>
      <c r="K8" s="44"/>
      <c r="L8" s="44"/>
      <c r="M8" s="44"/>
      <c r="N8" s="45"/>
    </row>
    <row r="9" spans="2:14" s="3" customFormat="1" ht="7.15" customHeight="1" thickBot="1" x14ac:dyDescent="0.3">
      <c r="B9" s="11"/>
      <c r="C9" s="12"/>
      <c r="D9" s="12"/>
      <c r="E9"/>
      <c r="H9" s="11"/>
      <c r="I9" s="12"/>
      <c r="J9" s="12"/>
      <c r="K9" s="12"/>
      <c r="L9" s="12"/>
      <c r="M9" s="12"/>
      <c r="N9" s="13"/>
    </row>
    <row r="10" spans="2:14" x14ac:dyDescent="0.3">
      <c r="B10" s="7"/>
      <c r="C10" s="14" t="s">
        <v>2</v>
      </c>
      <c r="D10" s="15" t="s">
        <v>3</v>
      </c>
      <c r="E10"/>
      <c r="H10" s="7"/>
      <c r="I10" s="14" t="s">
        <v>4</v>
      </c>
      <c r="J10" s="15" t="s">
        <v>3</v>
      </c>
      <c r="K10" s="35" t="s">
        <v>38</v>
      </c>
      <c r="L10" s="15" t="s">
        <v>37</v>
      </c>
      <c r="M10" s="15" t="s">
        <v>46</v>
      </c>
      <c r="N10" s="6"/>
    </row>
    <row r="11" spans="2:14" x14ac:dyDescent="0.3">
      <c r="B11" s="7"/>
      <c r="C11" s="16" t="s">
        <v>20</v>
      </c>
      <c r="D11" s="4">
        <f>SUMIF(Registro_Interno_Gastos[Cuenta Contable],'Resumen de Gastos'!C11,Registro_Interno_Gastos[Monto])</f>
        <v>111858</v>
      </c>
      <c r="E11"/>
      <c r="H11" s="7"/>
      <c r="I11" s="16" t="str" cm="1">
        <f t="array" ref="I11:I24">_xlfn.UNIQUE(Registro_Interno_Gastos[Proveedor])</f>
        <v>MARCOS CALERO</v>
      </c>
      <c r="J11" s="36">
        <f>SUMIF(Registro_Interno_Gastos[Proveedor],'Resumen de Gastos'!I11,Registro_Interno_Gastos[Monto])</f>
        <v>18908</v>
      </c>
      <c r="K11" s="36">
        <f>AVERAGEIF(Registro_Interno_Gastos[Proveedor],'Resumen de Gastos'!I11,Registro_Interno_Gastos[Monto])</f>
        <v>9454</v>
      </c>
      <c r="L11" s="37">
        <f>COUNTIF(Registro_Interno_Gastos[Proveedor],'Resumen de Gastos'!I11)</f>
        <v>2</v>
      </c>
      <c r="M11" s="48">
        <f>_xlfn.MAXIFS(Registro_Interno_Gastos[Monto],Registro_Interno_Gastos[Proveedor],'Resumen de Gastos'!I11)</f>
        <v>13804</v>
      </c>
      <c r="N11" s="6"/>
    </row>
    <row r="12" spans="2:14" x14ac:dyDescent="0.3">
      <c r="B12" s="7"/>
      <c r="C12" s="16" t="s">
        <v>21</v>
      </c>
      <c r="D12" s="4">
        <f>SUMIF(Registro_Interno_Gastos[Cuenta Contable],'Resumen de Gastos'!C12,Registro_Interno_Gastos[Monto])</f>
        <v>89802</v>
      </c>
      <c r="E12"/>
      <c r="H12" s="7"/>
      <c r="I12" s="16" t="str">
        <v>JUAN MENDOZA</v>
      </c>
      <c r="J12" s="36">
        <f>SUMIF(Registro_Interno_Gastos[Proveedor],'Resumen de Gastos'!I12,Registro_Interno_Gastos[Monto])</f>
        <v>14083</v>
      </c>
      <c r="K12" s="36">
        <f>AVERAGEIF(Registro_Interno_Gastos[Proveedor],'Resumen de Gastos'!I12,Registro_Interno_Gastos[Monto])</f>
        <v>7041.5</v>
      </c>
      <c r="L12" s="37">
        <f>COUNTIF(Registro_Interno_Gastos[Proveedor],'Resumen de Gastos'!I12)</f>
        <v>2</v>
      </c>
      <c r="M12" s="48">
        <f>_xlfn.MAXIFS(Registro_Interno_Gastos[Monto],Registro_Interno_Gastos[Proveedor],'Resumen de Gastos'!I12)</f>
        <v>8711</v>
      </c>
      <c r="N12" s="6"/>
    </row>
    <row r="13" spans="2:14" x14ac:dyDescent="0.3">
      <c r="B13" s="7"/>
      <c r="C13" s="16" t="s">
        <v>19</v>
      </c>
      <c r="D13" s="4">
        <f>SUMIF(Registro_Interno_Gastos[Cuenta Contable],'Resumen de Gastos'!C13,Registro_Interno_Gastos[Monto])</f>
        <v>104073</v>
      </c>
      <c r="E13"/>
      <c r="H13" s="7"/>
      <c r="I13" s="16" t="str">
        <v>BEATRIZ OVIEDO</v>
      </c>
      <c r="J13" s="36">
        <f>SUMIF(Registro_Interno_Gastos[Proveedor],'Resumen de Gastos'!I13,Registro_Interno_Gastos[Monto])</f>
        <v>39362</v>
      </c>
      <c r="K13" s="36">
        <f>AVERAGEIF(Registro_Interno_Gastos[Proveedor],'Resumen de Gastos'!I13,Registro_Interno_Gastos[Monto])</f>
        <v>19681</v>
      </c>
      <c r="L13" s="37">
        <f>COUNTIF(Registro_Interno_Gastos[Proveedor],'Resumen de Gastos'!I13)</f>
        <v>2</v>
      </c>
      <c r="M13" s="48">
        <f>_xlfn.MAXIFS(Registro_Interno_Gastos[Monto],Registro_Interno_Gastos[Proveedor],'Resumen de Gastos'!I13)</f>
        <v>20402</v>
      </c>
      <c r="N13" s="6"/>
    </row>
    <row r="14" spans="2:14" ht="16.5" thickBot="1" x14ac:dyDescent="0.35">
      <c r="B14" s="8"/>
      <c r="C14" s="9"/>
      <c r="D14" s="9"/>
      <c r="E14"/>
      <c r="H14" s="7"/>
      <c r="I14" s="16" t="str">
        <v>MARTHA MENDOZA</v>
      </c>
      <c r="J14" s="36">
        <f>SUMIF(Registro_Interno_Gastos[Proveedor],'Resumen de Gastos'!I14,Registro_Interno_Gastos[Monto])</f>
        <v>22184</v>
      </c>
      <c r="K14" s="36">
        <f>AVERAGEIF(Registro_Interno_Gastos[Proveedor],'Resumen de Gastos'!I14,Registro_Interno_Gastos[Monto])</f>
        <v>22184</v>
      </c>
      <c r="L14" s="37">
        <f>COUNTIF(Registro_Interno_Gastos[Proveedor],'Resumen de Gastos'!I14)</f>
        <v>1</v>
      </c>
      <c r="M14" s="48">
        <f>_xlfn.MAXIFS(Registro_Interno_Gastos[Monto],Registro_Interno_Gastos[Proveedor],'Resumen de Gastos'!I14)</f>
        <v>22184</v>
      </c>
      <c r="N14" s="6"/>
    </row>
    <row r="15" spans="2:14" x14ac:dyDescent="0.3">
      <c r="H15" s="7"/>
      <c r="I15" s="16" t="str">
        <v>MADERAS SA</v>
      </c>
      <c r="J15" s="36">
        <f>SUMIF(Registro_Interno_Gastos[Proveedor],'Resumen de Gastos'!I15,Registro_Interno_Gastos[Monto])</f>
        <v>15173</v>
      </c>
      <c r="K15" s="36">
        <f>AVERAGEIF(Registro_Interno_Gastos[Proveedor],'Resumen de Gastos'!I15,Registro_Interno_Gastos[Monto])</f>
        <v>15173</v>
      </c>
      <c r="L15" s="37">
        <f>COUNTIF(Registro_Interno_Gastos[Proveedor],'Resumen de Gastos'!I15)</f>
        <v>1</v>
      </c>
      <c r="M15" s="48">
        <f>_xlfn.MAXIFS(Registro_Interno_Gastos[Monto],Registro_Interno_Gastos[Proveedor],'Resumen de Gastos'!I15)</f>
        <v>15173</v>
      </c>
      <c r="N15" s="6"/>
    </row>
    <row r="16" spans="2:14" ht="16.5" thickBot="1" x14ac:dyDescent="0.35">
      <c r="H16" s="7"/>
      <c r="I16" s="16" t="str">
        <v>DETALLES DE ALUMINIO</v>
      </c>
      <c r="J16" s="36">
        <f>SUMIF(Registro_Interno_Gastos[Proveedor],'Resumen de Gastos'!I16,Registro_Interno_Gastos[Monto])</f>
        <v>25548</v>
      </c>
      <c r="K16" s="36">
        <f>AVERAGEIF(Registro_Interno_Gastos[Proveedor],'Resumen de Gastos'!I16,Registro_Interno_Gastos[Monto])</f>
        <v>12774</v>
      </c>
      <c r="L16" s="37">
        <f>COUNTIF(Registro_Interno_Gastos[Proveedor],'Resumen de Gastos'!I16)</f>
        <v>2</v>
      </c>
      <c r="M16" s="48">
        <f>_xlfn.MAXIFS(Registro_Interno_Gastos[Monto],Registro_Interno_Gastos[Proveedor],'Resumen de Gastos'!I16)</f>
        <v>16559</v>
      </c>
      <c r="N16" s="6"/>
    </row>
    <row r="17" spans="2:14" ht="15.4" customHeight="1" thickBot="1" x14ac:dyDescent="0.35">
      <c r="B17" s="43" t="s">
        <v>41</v>
      </c>
      <c r="C17" s="44"/>
      <c r="D17" s="45"/>
      <c r="E17"/>
      <c r="H17" s="7"/>
      <c r="I17" s="16" t="str">
        <v>FERRETERIA EL CLAVO</v>
      </c>
      <c r="J17" s="36">
        <f>SUMIF(Registro_Interno_Gastos[Proveedor],'Resumen de Gastos'!I17,Registro_Interno_Gastos[Monto])</f>
        <v>30448</v>
      </c>
      <c r="K17" s="36">
        <f>AVERAGEIF(Registro_Interno_Gastos[Proveedor],'Resumen de Gastos'!I17,Registro_Interno_Gastos[Monto])</f>
        <v>10149.333333333334</v>
      </c>
      <c r="L17" s="37">
        <f>COUNTIF(Registro_Interno_Gastos[Proveedor],'Resumen de Gastos'!I17)</f>
        <v>3</v>
      </c>
      <c r="M17" s="48">
        <f>_xlfn.MAXIFS(Registro_Interno_Gastos[Monto],Registro_Interno_Gastos[Proveedor],'Resumen de Gastos'!I17)</f>
        <v>12622</v>
      </c>
      <c r="N17" s="6"/>
    </row>
    <row r="18" spans="2:14" ht="16.5" thickBot="1" x14ac:dyDescent="0.35">
      <c r="B18" s="11"/>
      <c r="C18" s="12"/>
      <c r="D18" s="12"/>
      <c r="E18"/>
      <c r="H18" s="7"/>
      <c r="I18" s="16" t="str">
        <v>REPARACIONES Y SERVICIOS</v>
      </c>
      <c r="J18" s="36">
        <f>SUMIF(Registro_Interno_Gastos[Proveedor],'Resumen de Gastos'!I18,Registro_Interno_Gastos[Monto])</f>
        <v>21146</v>
      </c>
      <c r="K18" s="36">
        <f>AVERAGEIF(Registro_Interno_Gastos[Proveedor],'Resumen de Gastos'!I18,Registro_Interno_Gastos[Monto])</f>
        <v>21146</v>
      </c>
      <c r="L18" s="37">
        <f>COUNTIF(Registro_Interno_Gastos[Proveedor],'Resumen de Gastos'!I18)</f>
        <v>1</v>
      </c>
      <c r="M18" s="48">
        <f>_xlfn.MAXIFS(Registro_Interno_Gastos[Monto],Registro_Interno_Gastos[Proveedor],'Resumen de Gastos'!I18)</f>
        <v>21146</v>
      </c>
      <c r="N18" s="6"/>
    </row>
    <row r="19" spans="2:14" x14ac:dyDescent="0.3">
      <c r="B19" s="7"/>
      <c r="C19" s="14" t="s">
        <v>42</v>
      </c>
      <c r="D19" s="15" t="s">
        <v>3</v>
      </c>
      <c r="E19"/>
      <c r="H19" s="7"/>
      <c r="I19" s="16" t="str">
        <v>OSWALDO MENDEZ</v>
      </c>
      <c r="J19" s="36">
        <f>SUMIF(Registro_Interno_Gastos[Proveedor],'Resumen de Gastos'!I19,Registro_Interno_Gastos[Monto])</f>
        <v>17771</v>
      </c>
      <c r="K19" s="36">
        <f>AVERAGEIF(Registro_Interno_Gastos[Proveedor],'Resumen de Gastos'!I19,Registro_Interno_Gastos[Monto])</f>
        <v>17771</v>
      </c>
      <c r="L19" s="37">
        <f>COUNTIF(Registro_Interno_Gastos[Proveedor],'Resumen de Gastos'!I19)</f>
        <v>1</v>
      </c>
      <c r="M19" s="48">
        <f>_xlfn.MAXIFS(Registro_Interno_Gastos[Monto],Registro_Interno_Gastos[Proveedor],'Resumen de Gastos'!I19)</f>
        <v>17771</v>
      </c>
      <c r="N19" s="6"/>
    </row>
    <row r="20" spans="2:14" x14ac:dyDescent="0.3">
      <c r="B20" s="7"/>
      <c r="C20" s="22">
        <v>44681</v>
      </c>
      <c r="D20" s="4">
        <f>SUMIFS(Registro_Interno_Gastos[Monto],Registro_Interno_Gastos[Fecha],"&gt;="&amp;1/4/2022,Registro_Interno_Gastos[Fecha],"&lt;="&amp;'Resumen de Gastos'!C20)</f>
        <v>119614</v>
      </c>
      <c r="E20"/>
      <c r="H20" s="7"/>
      <c r="I20" s="16" t="str">
        <v>KARINA OBANDO</v>
      </c>
      <c r="J20" s="36">
        <f>SUMIF(Registro_Interno_Gastos[Proveedor],'Resumen de Gastos'!I20,Registro_Interno_Gastos[Monto])</f>
        <v>16908</v>
      </c>
      <c r="K20" s="36">
        <f>AVERAGEIF(Registro_Interno_Gastos[Proveedor],'Resumen de Gastos'!I20,Registro_Interno_Gastos[Monto])</f>
        <v>16908</v>
      </c>
      <c r="L20" s="37">
        <f>COUNTIF(Registro_Interno_Gastos[Proveedor],'Resumen de Gastos'!I20)</f>
        <v>1</v>
      </c>
      <c r="M20" s="48">
        <f>_xlfn.MAXIFS(Registro_Interno_Gastos[Monto],Registro_Interno_Gastos[Proveedor],'Resumen de Gastos'!I20)</f>
        <v>16908</v>
      </c>
      <c r="N20" s="6"/>
    </row>
    <row r="21" spans="2:14" x14ac:dyDescent="0.3">
      <c r="B21" s="7"/>
      <c r="C21" s="22">
        <v>44712</v>
      </c>
      <c r="D21" s="4">
        <f>SUMIFS(Registro_Interno_Gastos[Monto],Registro_Interno_Gastos[Fecha],"&gt;"&amp;C20,Registro_Interno_Gastos[Fecha],"&lt;"&amp;C21)</f>
        <v>186119</v>
      </c>
      <c r="E21"/>
      <c r="H21" s="7"/>
      <c r="I21" s="16" t="str">
        <v>AGROINDUSTRIA KILAMBE</v>
      </c>
      <c r="J21" s="36">
        <f>SUMIF(Registro_Interno_Gastos[Proveedor],'Resumen de Gastos'!I21,Registro_Interno_Gastos[Monto])</f>
        <v>18626</v>
      </c>
      <c r="K21" s="36">
        <f>AVERAGEIF(Registro_Interno_Gastos[Proveedor],'Resumen de Gastos'!I21,Registro_Interno_Gastos[Monto])</f>
        <v>18626</v>
      </c>
      <c r="L21" s="37">
        <f>COUNTIF(Registro_Interno_Gastos[Proveedor],'Resumen de Gastos'!I21)</f>
        <v>1</v>
      </c>
      <c r="M21" s="48">
        <f>_xlfn.MAXIFS(Registro_Interno_Gastos[Monto],Registro_Interno_Gastos[Proveedor],'Resumen de Gastos'!I21)</f>
        <v>18626</v>
      </c>
      <c r="N21" s="6"/>
    </row>
    <row r="22" spans="2:14" x14ac:dyDescent="0.3">
      <c r="B22" s="7"/>
      <c r="C22" s="22">
        <v>44742</v>
      </c>
      <c r="D22" s="4">
        <f>SUMIFS(Registro_Interno_Gastos[Monto],Registro_Interno_Gastos[Fecha],"&gt;"&amp;C21,Registro_Interno_Gastos[Fecha],"&lt;"&amp;C22)</f>
        <v>0</v>
      </c>
      <c r="E22" s="40"/>
      <c r="H22" s="7"/>
      <c r="I22" s="16" t="str">
        <v>HARINAS Y PASTELES</v>
      </c>
      <c r="J22" s="36">
        <f>SUMIF(Registro_Interno_Gastos[Proveedor],'Resumen de Gastos'!I22,Registro_Interno_Gastos[Monto])</f>
        <v>24208</v>
      </c>
      <c r="K22" s="36">
        <f>AVERAGEIF(Registro_Interno_Gastos[Proveedor],'Resumen de Gastos'!I22,Registro_Interno_Gastos[Monto])</f>
        <v>24208</v>
      </c>
      <c r="L22" s="37">
        <f>COUNTIF(Registro_Interno_Gastos[Proveedor],'Resumen de Gastos'!I22)</f>
        <v>1</v>
      </c>
      <c r="M22" s="48">
        <f>_xlfn.MAXIFS(Registro_Interno_Gastos[Monto],Registro_Interno_Gastos[Proveedor],'Resumen de Gastos'!I22)</f>
        <v>24208</v>
      </c>
      <c r="N22" s="6"/>
    </row>
    <row r="23" spans="2:14" ht="16.5" thickBot="1" x14ac:dyDescent="0.35">
      <c r="B23" s="8"/>
      <c r="C23" s="9"/>
      <c r="D23" s="9"/>
      <c r="E23"/>
      <c r="H23" s="7"/>
      <c r="I23" s="16" t="str">
        <v>LA FLOR SILVESTRE</v>
      </c>
      <c r="J23" s="36">
        <f>SUMIF(Registro_Interno_Gastos[Proveedor],'Resumen de Gastos'!I23,Registro_Interno_Gastos[Monto])</f>
        <v>19820</v>
      </c>
      <c r="K23" s="36">
        <f>AVERAGEIF(Registro_Interno_Gastos[Proveedor],'Resumen de Gastos'!I23,Registro_Interno_Gastos[Monto])</f>
        <v>19820</v>
      </c>
      <c r="L23" s="37">
        <f>COUNTIF(Registro_Interno_Gastos[Proveedor],'Resumen de Gastos'!I23)</f>
        <v>1</v>
      </c>
      <c r="M23" s="48">
        <f>_xlfn.MAXIFS(Registro_Interno_Gastos[Monto],Registro_Interno_Gastos[Proveedor],'Resumen de Gastos'!I23)</f>
        <v>19820</v>
      </c>
      <c r="N23" s="6"/>
    </row>
    <row r="24" spans="2:14" ht="16.5" thickBot="1" x14ac:dyDescent="0.35">
      <c r="C24"/>
      <c r="H24" s="7"/>
      <c r="I24" s="17" t="str">
        <v>ANA ARTEAGA</v>
      </c>
      <c r="J24" s="36">
        <f>SUMIF(Registro_Interno_Gastos[Proveedor],'Resumen de Gastos'!I24,Registro_Interno_Gastos[Monto])</f>
        <v>21548</v>
      </c>
      <c r="K24" s="36">
        <f>AVERAGEIF(Registro_Interno_Gastos[Proveedor],'Resumen de Gastos'!I24,Registro_Interno_Gastos[Monto])</f>
        <v>21548</v>
      </c>
      <c r="L24" s="37">
        <f>COUNTIF(Registro_Interno_Gastos[Proveedor],'Resumen de Gastos'!I24)</f>
        <v>1</v>
      </c>
      <c r="M24" s="48">
        <f>_xlfn.MAXIFS(Registro_Interno_Gastos[Monto],Registro_Interno_Gastos[Proveedor],'Resumen de Gastos'!I24)</f>
        <v>21548</v>
      </c>
      <c r="N24" s="6"/>
    </row>
    <row r="25" spans="2:14" ht="16.5" thickBot="1" x14ac:dyDescent="0.35">
      <c r="C25"/>
      <c r="H25" s="8"/>
      <c r="I25" s="9"/>
      <c r="J25" s="9"/>
      <c r="K25" s="9"/>
      <c r="L25" s="9"/>
      <c r="M25" s="9"/>
      <c r="N25" s="10"/>
    </row>
    <row r="26" spans="2:14" x14ac:dyDescent="0.3">
      <c r="C26"/>
    </row>
    <row r="27" spans="2:14" x14ac:dyDescent="0.3">
      <c r="C27"/>
    </row>
    <row r="28" spans="2:14" s="19" customFormat="1" ht="5.65" customHeight="1" x14ac:dyDescent="0.3">
      <c r="C28" s="18"/>
    </row>
    <row r="29" spans="2:14" ht="16.5" thickBot="1" x14ac:dyDescent="0.35">
      <c r="C29"/>
    </row>
    <row r="30" spans="2:14" ht="16.5" thickBot="1" x14ac:dyDescent="0.35">
      <c r="C30" s="20" t="s">
        <v>39</v>
      </c>
      <c r="D30" s="38">
        <v>44652</v>
      </c>
      <c r="E30" s="21" t="s">
        <v>40</v>
      </c>
      <c r="F30" s="38">
        <v>44681</v>
      </c>
    </row>
    <row r="31" spans="2:14" ht="16.5" thickBot="1" x14ac:dyDescent="0.35">
      <c r="C31"/>
    </row>
    <row r="32" spans="2:14" ht="15.4" customHeight="1" thickBot="1" x14ac:dyDescent="0.35">
      <c r="B32" s="43" t="s">
        <v>43</v>
      </c>
      <c r="C32" s="44"/>
      <c r="D32" s="44"/>
      <c r="E32" s="44"/>
      <c r="F32" s="44"/>
      <c r="G32" s="23"/>
    </row>
    <row r="33" spans="2:7" ht="15.4" customHeight="1" thickBot="1" x14ac:dyDescent="0.35">
      <c r="B33" s="11"/>
      <c r="C33" s="12"/>
      <c r="D33" s="12"/>
      <c r="E33" s="12"/>
      <c r="F33" s="12"/>
      <c r="G33" s="13"/>
    </row>
    <row r="34" spans="2:7" ht="21" customHeight="1" x14ac:dyDescent="0.3">
      <c r="B34" s="7"/>
      <c r="C34" s="14" t="s">
        <v>2</v>
      </c>
      <c r="D34" s="15" t="s">
        <v>3</v>
      </c>
      <c r="E34" s="15" t="s">
        <v>38</v>
      </c>
      <c r="F34" s="15" t="s">
        <v>46</v>
      </c>
      <c r="G34" s="6"/>
    </row>
    <row r="35" spans="2:7" x14ac:dyDescent="0.3">
      <c r="B35" s="7"/>
      <c r="C35" s="16" t="s">
        <v>20</v>
      </c>
      <c r="D35" s="48">
        <f>SUMIFS(Registro_Interno_Gastos[Monto],Registro_Interno_Gastos[Cuenta Contable],'Resumen de Gastos'!C35,Registro_Interno_Gastos[Fecha],"&gt;="&amp;'Resumen de Gastos'!$D$30,Registro_Interno_Gastos[Fecha],"&lt;="&amp;'Resumen de Gastos'!$F$30)</f>
        <v>25649</v>
      </c>
      <c r="E35" s="48">
        <f>AVERAGEIFS(Registro_Interno_Gastos[Monto],Registro_Interno_Gastos[Cuenta Contable],'Resumen de Gastos'!C35,Registro_Interno_Gastos[Fecha],"&gt;="&amp;'Resumen de Gastos'!$D$30,Registro_Interno_Gastos[Fecha],"&lt;="&amp;'Resumen de Gastos'!$F$30)</f>
        <v>8549.6666666666661</v>
      </c>
      <c r="F35" s="48">
        <f>_xlfn.MAXIFS(Registro_Interno_Gastos[Monto],Registro_Interno_Gastos[Cuenta Contable],'Resumen de Gastos'!C35,Registro_Interno_Gastos[Fecha],"&gt;="&amp;'Resumen de Gastos'!$D$30,Registro_Interno_Gastos[Fecha],"&lt;="&amp;'Resumen de Gastos'!$F$30)</f>
        <v>15173</v>
      </c>
      <c r="G35" s="6"/>
    </row>
    <row r="36" spans="2:7" x14ac:dyDescent="0.3">
      <c r="B36" s="7"/>
      <c r="C36" s="16" t="s">
        <v>21</v>
      </c>
      <c r="D36" s="48">
        <f>SUMIFS(Registro_Interno_Gastos[Monto],Registro_Interno_Gastos[Cuenta Contable],'Resumen de Gastos'!C36,Registro_Interno_Gastos[Fecha],"&gt;="&amp;'Resumen de Gastos'!$D$30,Registro_Interno_Gastos[Fecha],"&lt;="&amp;'Resumen de Gastos'!$F$30)</f>
        <v>41646</v>
      </c>
      <c r="E36" s="48">
        <f>AVERAGEIFS(Registro_Interno_Gastos[Monto],Registro_Interno_Gastos[Cuenta Contable],'Resumen de Gastos'!C36,Registro_Interno_Gastos[Fecha],"&gt;="&amp;'Resumen de Gastos'!$D$30,Registro_Interno_Gastos[Fecha],"&lt;="&amp;'Resumen de Gastos'!$F$30)</f>
        <v>13882</v>
      </c>
      <c r="F36" s="48">
        <f>_xlfn.MAXIFS(Registro_Interno_Gastos[Monto],Registro_Interno_Gastos[Cuenta Contable],'Resumen de Gastos'!C36,Registro_Interno_Gastos[Fecha],"&gt;="&amp;'Resumen de Gastos'!$D$30,Registro_Interno_Gastos[Fecha],"&lt;="&amp;'Resumen de Gastos'!$F$30)</f>
        <v>20402</v>
      </c>
      <c r="G36" s="6"/>
    </row>
    <row r="37" spans="2:7" x14ac:dyDescent="0.3">
      <c r="B37" s="7"/>
      <c r="C37" s="16" t="s">
        <v>19</v>
      </c>
      <c r="D37" s="48">
        <f>SUMIFS(Registro_Interno_Gastos[Monto],Registro_Interno_Gastos[Cuenta Contable],'Resumen de Gastos'!C37,Registro_Interno_Gastos[Fecha],"&gt;="&amp;'Resumen de Gastos'!$D$30,Registro_Interno_Gastos[Fecha],"&lt;="&amp;'Resumen de Gastos'!$F$30)</f>
        <v>52319</v>
      </c>
      <c r="E37" s="48">
        <f>AVERAGEIFS(Registro_Interno_Gastos[Monto],Registro_Interno_Gastos[Cuenta Contable],'Resumen de Gastos'!C37,Registro_Interno_Gastos[Fecha],"&gt;="&amp;'Resumen de Gastos'!$D$30,Registro_Interno_Gastos[Fecha],"&lt;="&amp;'Resumen de Gastos'!$F$30)</f>
        <v>17439.666666666668</v>
      </c>
      <c r="F37" s="48">
        <f>_xlfn.MAXIFS(Registro_Interno_Gastos[Monto],Registro_Interno_Gastos[Cuenta Contable],'Resumen de Gastos'!C37,Registro_Interno_Gastos[Fecha],"&gt;="&amp;'Resumen de Gastos'!$D$30,Registro_Interno_Gastos[Fecha],"&lt;="&amp;'Resumen de Gastos'!$F$30)</f>
        <v>22184</v>
      </c>
      <c r="G37" s="6"/>
    </row>
    <row r="38" spans="2:7" ht="16.5" thickBot="1" x14ac:dyDescent="0.35">
      <c r="B38" s="8"/>
      <c r="C38" s="9"/>
      <c r="D38" s="9"/>
      <c r="E38" s="9"/>
      <c r="F38" s="9"/>
      <c r="G38" s="10"/>
    </row>
  </sheetData>
  <mergeCells count="4">
    <mergeCell ref="H8:N8"/>
    <mergeCell ref="B32:F32"/>
    <mergeCell ref="B8:D8"/>
    <mergeCell ref="B17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 de Gastos</vt:lpstr>
      <vt:lpstr>Hoja de Bancos</vt:lpstr>
      <vt:lpstr>Resumen de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Isaac Pérez Aráuz</dc:creator>
  <cp:lastModifiedBy>Laboratorio C202</cp:lastModifiedBy>
  <dcterms:created xsi:type="dcterms:W3CDTF">2021-01-21T22:45:22Z</dcterms:created>
  <dcterms:modified xsi:type="dcterms:W3CDTF">2024-03-09T22:35:44Z</dcterms:modified>
</cp:coreProperties>
</file>