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vanC\Desktop\Bootcamp\Starter_Code - Challenge 1\"/>
    </mc:Choice>
  </mc:AlternateContent>
  <xr:revisionPtr revIDLastSave="0" documentId="13_ncr:1_{956856B1-2336-43B4-873A-06E3A56A450D}" xr6:coauthVersionLast="47" xr6:coauthVersionMax="47" xr10:uidLastSave="{00000000-0000-0000-0000-000000000000}"/>
  <bookViews>
    <workbookView xWindow="28680" yWindow="-120" windowWidth="29040" windowHeight="15720" tabRatio="755" xr2:uid="{00000000-000D-0000-FFFF-FFFF00000000}"/>
  </bookViews>
  <sheets>
    <sheet name="Crowdfunding" sheetId="1" r:id="rId1"/>
    <sheet name="Category visualization" sheetId="2" r:id="rId2"/>
    <sheet name="Sub-category visualization" sheetId="3" r:id="rId3"/>
    <sheet name="Date created visualization" sheetId="14" r:id="rId4"/>
    <sheet name="Crowfunding goal analysis" sheetId="15" r:id="rId5"/>
    <sheet name="Campaigns" sheetId="16" r:id="rId6"/>
  </sheets>
  <definedNames>
    <definedName name="_xlnm._FilterDatabase" localSheetId="5" hidden="1">Campaigns!$A$1:$B$566</definedName>
    <definedName name="_xlnm._FilterDatabase" localSheetId="0" hidden="1">Crowdfunding!$A$1:$T$1001</definedName>
    <definedName name="_xlchart.v1.0" hidden="1">Campaigns!$A$2:$A$566</definedName>
    <definedName name="_xlchart.v1.1" hidden="1">Campaigns!$B$1</definedName>
    <definedName name="_xlchart.v1.2" hidden="1">Campaigns!$B$2:$B$566</definedName>
    <definedName name="_xlchart.v1.3" hidden="1">Campaigns!$C$1</definedName>
    <definedName name="_xlchart.v1.4" hidden="1">Campaigns!$C$2:$C$566</definedName>
    <definedName name="_xlchart.v1.5" hidden="1">Campaigns!$D$1</definedName>
    <definedName name="_xlchart.v1.6" hidden="1">Campaigns!$D$2:$D$566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6" l="1"/>
  <c r="H7" i="16"/>
  <c r="G7" i="16"/>
  <c r="H6" i="16"/>
  <c r="G6" i="16"/>
  <c r="H5" i="16"/>
  <c r="H4" i="16"/>
  <c r="G5" i="16"/>
  <c r="G4" i="16"/>
  <c r="H3" i="16"/>
  <c r="G3" i="16"/>
  <c r="H2" i="16"/>
  <c r="D13" i="15"/>
  <c r="D12" i="15"/>
  <c r="D11" i="15"/>
  <c r="D10" i="15"/>
  <c r="D9" i="15"/>
  <c r="D8" i="15"/>
  <c r="D7" i="15"/>
  <c r="D6" i="15"/>
  <c r="D5" i="15"/>
  <c r="D4" i="15"/>
  <c r="D3" i="15"/>
  <c r="D2" i="15"/>
  <c r="C13" i="15"/>
  <c r="C12" i="15"/>
  <c r="C11" i="15"/>
  <c r="C10" i="15"/>
  <c r="C9" i="15"/>
  <c r="C8" i="15"/>
  <c r="C7" i="15"/>
  <c r="C6" i="15"/>
  <c r="C5" i="15"/>
  <c r="C4" i="15"/>
  <c r="C3" i="15"/>
  <c r="C2" i="15"/>
  <c r="B13" i="15"/>
  <c r="B12" i="15"/>
  <c r="B11" i="15"/>
  <c r="B10" i="15"/>
  <c r="B9" i="15"/>
  <c r="B8" i="15"/>
  <c r="B7" i="15"/>
  <c r="B6" i="15"/>
  <c r="B5" i="15"/>
  <c r="B4" i="15"/>
  <c r="B3" i="15"/>
  <c r="B2" i="15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11" i="15" l="1"/>
  <c r="H11" i="15" s="1"/>
  <c r="E4" i="15"/>
  <c r="H4" i="15" s="1"/>
  <c r="E2" i="15"/>
  <c r="G2" i="15" s="1"/>
  <c r="E12" i="15"/>
  <c r="H12" i="15" s="1"/>
  <c r="E3" i="15"/>
  <c r="F3" i="15" s="1"/>
  <c r="E8" i="15"/>
  <c r="F8" i="15" s="1"/>
  <c r="G12" i="15"/>
  <c r="E10" i="15"/>
  <c r="H10" i="15" s="1"/>
  <c r="E9" i="15"/>
  <c r="H9" i="15" s="1"/>
  <c r="E7" i="15"/>
  <c r="G7" i="15" s="1"/>
  <c r="E6" i="15"/>
  <c r="G6" i="15" s="1"/>
  <c r="E13" i="15"/>
  <c r="H13" i="15" s="1"/>
  <c r="E5" i="15"/>
  <c r="H5" i="15" s="1"/>
  <c r="G4" i="15" l="1"/>
  <c r="F4" i="15"/>
  <c r="F11" i="15"/>
  <c r="G11" i="15"/>
  <c r="G9" i="15"/>
  <c r="G8" i="15"/>
  <c r="H8" i="15"/>
  <c r="F12" i="15"/>
  <c r="F2" i="15"/>
  <c r="H3" i="15"/>
  <c r="G3" i="15"/>
  <c r="H2" i="15"/>
  <c r="F5" i="15"/>
  <c r="F7" i="15"/>
  <c r="F9" i="15"/>
  <c r="F10" i="15"/>
  <c r="G5" i="15"/>
  <c r="H7" i="15"/>
  <c r="G10" i="15"/>
  <c r="F6" i="15"/>
  <c r="G13" i="15"/>
  <c r="F13" i="15"/>
  <c r="H6" i="15"/>
</calcChain>
</file>

<file path=xl/sharedStrings.xml><?xml version="1.0" encoding="utf-8"?>
<sst xmlns="http://schemas.openxmlformats.org/spreadsheetml/2006/main" count="7063" uniqueCount="2115">
  <si>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</si>
  <si>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</si>
  <si>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</si>
  <si>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</si>
  <si>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</si>
  <si>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</si>
  <si>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</si>
  <si>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</si>
  <si>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</si>
  <si>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</si>
  <si>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</si>
  <si>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</si>
  <si>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</si>
  <si>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</si>
  <si>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</si>
  <si>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</si>
  <si>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</si>
  <si>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</si>
  <si>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</si>
  <si>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</si>
  <si>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</si>
  <si>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</si>
  <si>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</si>
  <si>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</si>
  <si>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</si>
  <si>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</si>
  <si>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</si>
  <si>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</si>
  <si>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</si>
  <si>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</si>
  <si>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</si>
  <si>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</si>
  <si>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</si>
  <si>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</si>
  <si>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</si>
  <si>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</si>
  <si>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</si>
  <si>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</si>
  <si>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</si>
  <si>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</si>
  <si>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</si>
  <si>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</si>
  <si>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</si>
  <si>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</si>
  <si>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</si>
  <si>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</si>
  <si>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</si>
  <si>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</si>
  <si>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</si>
  <si>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</si>
  <si>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</si>
  <si>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</si>
  <si>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</si>
  <si>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</si>
  <si>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</si>
  <si>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</si>
  <si>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</si>
  <si>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</si>
  <si>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</si>
  <si>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</si>
  <si>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</si>
  <si>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</si>
  <si>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</si>
  <si>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</si>
  <si>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</si>
  <si>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</si>
  <si>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</si>
  <si>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</si>
  <si>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</si>
  <si>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</si>
  <si>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</si>
  <si>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</si>
  <si>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</si>
  <si>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</si>
  <si>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</si>
  <si>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</si>
  <si>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</si>
  <si>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</si>
  <si>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</si>
  <si>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</si>
  <si>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</si>
  <si>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</si>
  <si>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</si>
  <si>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</si>
  <si>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</si>
  <si>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</si>
  <si>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</si>
  <si>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</si>
  <si>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</si>
  <si>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</si>
  <si>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</si>
  <si>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</si>
  <si>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</si>
  <si>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</si>
  <si>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</si>
  <si>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</si>
  <si>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</si>
  <si>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</si>
  <si>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</si>
  <si>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</si>
  <si>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</si>
  <si>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</si>
  <si>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</si>
  <si>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</si>
  <si>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</si>
  <si>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</si>
  <si>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</si>
  <si>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</si>
  <si>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</si>
  <si>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</si>
  <si>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</si>
  <si>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</si>
  <si>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</si>
  <si>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</si>
  <si>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</si>
  <si>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</si>
  <si>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</si>
  <si>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</si>
  <si>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</si>
  <si>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</si>
  <si>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</si>
  <si>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</si>
  <si>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</si>
  <si>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</si>
  <si>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</si>
  <si>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</si>
  <si>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</si>
  <si>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</si>
  <si>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</si>
  <si>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</si>
  <si>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</si>
  <si>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</si>
  <si>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</si>
  <si>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</si>
  <si>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</si>
  <si>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</si>
  <si>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</si>
  <si>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</si>
  <si>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</si>
  <si>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</si>
  <si>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</si>
  <si>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</si>
  <si>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</si>
  <si>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</si>
  <si>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</si>
  <si>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</si>
  <si>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</si>
  <si>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</si>
  <si>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</si>
  <si>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</si>
  <si>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</si>
  <si>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</si>
  <si>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</si>
  <si>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</si>
  <si>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</si>
  <si>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</si>
  <si>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</si>
  <si>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</si>
  <si>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</si>
  <si>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</si>
  <si>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</si>
  <si>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</si>
  <si>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</si>
  <si>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</si>
  <si>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</si>
  <si>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</si>
  <si>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</si>
  <si>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</si>
  <si>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</si>
  <si>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</si>
  <si>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</si>
  <si>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</si>
  <si>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</si>
  <si>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</si>
  <si>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</si>
  <si>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</si>
  <si>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</si>
  <si>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</si>
  <si>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</si>
  <si>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</si>
  <si>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</si>
  <si>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</si>
  <si>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</si>
  <si>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</si>
  <si>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</si>
  <si>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</si>
  <si>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</si>
  <si>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</si>
  <si>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</si>
  <si>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</si>
  <si>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</si>
  <si>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</si>
  <si>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</si>
  <si>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</si>
  <si>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</si>
  <si>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</si>
  <si>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</si>
  <si>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</si>
  <si>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</si>
  <si>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</si>
  <si>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</si>
  <si>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</si>
  <si>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</si>
  <si>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</si>
  <si>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</si>
  <si>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</si>
  <si>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</si>
  <si>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</si>
  <si>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</si>
  <si>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</si>
  <si>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</si>
  <si>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</si>
  <si>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</si>
  <si>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</si>
  <si>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</si>
  <si>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</si>
  <si>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</si>
  <si>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</si>
  <si>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</si>
  <si>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</si>
  <si>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</si>
  <si>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</si>
  <si>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</si>
  <si>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</si>
  <si>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</si>
  <si>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</si>
  <si>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</si>
  <si>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</si>
  <si>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</si>
  <si>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</si>
  <si>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</si>
  <si>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</si>
  <si>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</si>
  <si>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</si>
  <si>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</si>
  <si>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</si>
  <si>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</si>
  <si>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</si>
  <si>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</si>
  <si>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</si>
  <si>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</si>
  <si>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</si>
  <si>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</si>
  <si>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</si>
  <si>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</si>
  <si>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</si>
  <si>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</si>
  <si>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</si>
  <si>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</si>
  <si>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</si>
  <si>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</si>
  <si>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</si>
  <si>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</si>
  <si>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</si>
  <si>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</si>
  <si>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</si>
  <si>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</si>
  <si>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</si>
  <si>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</si>
  <si>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</si>
  <si>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</si>
  <si>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</si>
  <si>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</si>
  <si>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</si>
  <si>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</si>
  <si>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</si>
  <si>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</si>
  <si>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</si>
  <si>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</si>
  <si>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</si>
  <si>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</si>
  <si>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</si>
  <si>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</si>
  <si>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</si>
  <si>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</si>
  <si>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</si>
  <si>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</si>
  <si>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</si>
  <si>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</si>
  <si>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</si>
  <si>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</si>
  <si>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</si>
  <si>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</si>
  <si>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</si>
  <si>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</si>
  <si>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</si>
  <si>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</si>
  <si>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</si>
  <si>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</si>
  <si>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</si>
  <si>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</si>
  <si>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</si>
  <si>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</si>
  <si>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</si>
  <si>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</si>
  <si>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</si>
  <si>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</si>
  <si>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</si>
  <si>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</si>
  <si>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</si>
  <si>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</si>
  <si>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</si>
  <si>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</si>
  <si>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</si>
  <si>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</si>
  <si>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</si>
  <si>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</si>
  <si>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</si>
  <si>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</si>
  <si>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</si>
  <si>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</si>
  <si>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</si>
  <si>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</si>
  <si>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</si>
  <si>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</si>
  <si>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</si>
  <si>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</si>
  <si>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</si>
  <si>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</si>
  <si>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</si>
  <si>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</si>
  <si>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</si>
  <si>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</si>
  <si>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</si>
  <si>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</si>
  <si>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</si>
  <si>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</si>
  <si>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</si>
  <si>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</si>
  <si>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</si>
  <si>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</si>
  <si>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</si>
  <si>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</si>
  <si>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</si>
  <si>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</si>
  <si>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</si>
  <si>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</si>
  <si>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</si>
  <si>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</si>
  <si>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</si>
  <si>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</si>
  <si>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</si>
  <si>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</si>
  <si>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</si>
  <si>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</si>
  <si>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</si>
  <si>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</si>
  <si>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</si>
  <si>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</si>
  <si>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</si>
  <si>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</si>
  <si>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</si>
  <si>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</si>
  <si>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</si>
  <si>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</si>
  <si>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</si>
  <si>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</si>
  <si>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</si>
  <si>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</si>
  <si>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</si>
  <si>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</si>
  <si>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</si>
  <si>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</si>
  <si>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</si>
  <si>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</si>
  <si>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</si>
  <si>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</si>
  <si>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</si>
  <si>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</si>
  <si>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</si>
  <si>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</si>
  <si>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</si>
  <si>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</si>
  <si>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</si>
  <si>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</si>
  <si>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</si>
  <si>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</si>
  <si>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</si>
  <si>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</si>
  <si>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</si>
  <si>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</si>
  <si>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</si>
  <si>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</si>
  <si>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</si>
  <si>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</si>
  <si>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</si>
  <si>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</si>
  <si>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</si>
  <si>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</si>
  <si>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</si>
  <si>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</si>
  <si>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</si>
  <si>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</si>
  <si>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</si>
  <si>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</si>
  <si>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</si>
  <si>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</si>
  <si>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</si>
  <si>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</si>
  <si>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</si>
  <si>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</si>
  <si>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</si>
  <si>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</si>
  <si>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</si>
  <si>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</si>
  <si>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</si>
  <si>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</si>
  <si>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</si>
  <si>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</si>
  <si>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</si>
  <si>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</si>
  <si>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</si>
  <si>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</si>
  <si>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</si>
  <si>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</si>
  <si>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</si>
  <si>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</si>
  <si>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</si>
  <si>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</si>
  <si>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</si>
  <si>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</si>
  <si>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</si>
  <si>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</si>
  <si>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</si>
  <si>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</si>
  <si>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</si>
  <si>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</si>
  <si>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</si>
  <si>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</si>
  <si>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</si>
  <si>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</si>
  <si>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</si>
  <si>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</si>
  <si>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</si>
  <si>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</si>
  <si>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</si>
  <si>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</si>
  <si>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</si>
  <si>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</si>
  <si>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</si>
  <si>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</si>
  <si>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</si>
  <si>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</si>
  <si>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</si>
  <si>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</si>
  <si>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</si>
  <si>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</si>
  <si>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</si>
  <si>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</si>
  <si>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</si>
  <si>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</si>
  <si>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</si>
  <si>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</si>
  <si>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</si>
  <si>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</si>
  <si>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</si>
  <si>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</si>
  <si>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</si>
  <si>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</si>
  <si>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</si>
  <si>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</si>
  <si>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</si>
  <si>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</si>
  <si>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</si>
  <si>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</si>
  <si>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</si>
  <si>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</si>
  <si>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</si>
  <si>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</si>
  <si>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</si>
  <si>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</si>
  <si>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</si>
  <si>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</si>
  <si>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</si>
  <si>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</si>
  <si>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</si>
  <si>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</si>
  <si>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</si>
  <si>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</si>
  <si>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</si>
  <si>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</si>
  <si>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</si>
  <si>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</si>
  <si>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</si>
  <si>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</si>
  <si>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</si>
  <si>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</si>
  <si>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</si>
  <si>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</si>
  <si>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</si>
  <si>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</si>
  <si>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</si>
  <si>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</si>
  <si>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</si>
  <si>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</si>
  <si>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</si>
  <si>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</si>
  <si>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</si>
  <si>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</si>
  <si>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</si>
  <si>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</si>
  <si>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</si>
  <si>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</si>
  <si>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</si>
  <si>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</si>
  <si>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</si>
  <si>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</si>
  <si>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</si>
  <si>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</si>
  <si>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</si>
  <si>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</si>
  <si>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</si>
  <si>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</si>
  <si>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</si>
  <si>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</si>
  <si>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</si>
  <si>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</si>
  <si>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</si>
  <si>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</si>
  <si>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</si>
  <si>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</si>
  <si>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</si>
  <si>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</si>
  <si>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</si>
  <si>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</si>
  <si>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</si>
  <si>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</si>
  <si>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</si>
  <si>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</si>
  <si>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</si>
  <si>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</si>
  <si>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</si>
  <si>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</si>
  <si>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</si>
  <si>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</si>
  <si>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</si>
  <si>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</si>
  <si>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</si>
  <si>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</si>
  <si>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</si>
  <si>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</si>
  <si>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</si>
  <si>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</si>
  <si>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</si>
  <si>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</si>
  <si>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</si>
  <si>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</si>
  <si>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</si>
  <si>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</si>
  <si>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</si>
  <si>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</si>
  <si>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</si>
  <si>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</si>
  <si>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</si>
  <si>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</si>
  <si>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</si>
  <si>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</si>
  <si>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</si>
  <si>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</si>
  <si>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</si>
  <si>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</si>
  <si>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</si>
  <si>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</si>
  <si>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</si>
  <si>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</si>
  <si>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</si>
  <si>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</si>
  <si>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</si>
  <si>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</si>
  <si>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</si>
  <si>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</si>
  <si>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</si>
  <si>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</si>
  <si>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</si>
  <si>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</si>
  <si>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</si>
  <si>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</si>
  <si>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</si>
  <si>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</si>
  <si>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</si>
  <si>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</si>
  <si>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</si>
  <si>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</si>
  <si>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</si>
  <si>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</si>
  <si>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</si>
  <si>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</si>
  <si>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</si>
  <si>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</si>
  <si>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</si>
  <si>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</si>
  <si>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</si>
  <si>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</si>
  <si>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</si>
  <si>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</si>
  <si>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</si>
  <si>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</si>
  <si>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</si>
  <si>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</si>
  <si>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</si>
  <si>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</si>
  <si>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</si>
  <si>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</si>
  <si>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</si>
  <si>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</si>
  <si>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</si>
  <si>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</si>
  <si>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</si>
  <si>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</si>
  <si>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</si>
  <si>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</si>
  <si>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</si>
  <si>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</si>
  <si>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</si>
  <si>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</si>
  <si>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</si>
  <si>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</si>
  <si>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</si>
  <si>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</si>
  <si>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</si>
  <si>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</si>
  <si>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</si>
  <si>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</si>
  <si>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</si>
  <si>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</si>
  <si>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</si>
  <si>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</si>
  <si>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</si>
  <si>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</si>
  <si>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</si>
  <si>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</si>
  <si>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</si>
  <si>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</si>
  <si>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</si>
  <si>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</si>
  <si>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</si>
  <si>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</si>
  <si>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</si>
  <si>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</si>
  <si>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</si>
  <si>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</si>
  <si>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</si>
  <si>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</si>
  <si>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</si>
  <si>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</si>
  <si>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</si>
  <si>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</si>
  <si>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</si>
  <si>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</si>
  <si>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</si>
  <si>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</si>
  <si>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</si>
  <si>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</si>
  <si>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</si>
  <si>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</si>
  <si>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</si>
  <si>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</si>
  <si>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</si>
  <si>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</si>
  <si>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</si>
  <si>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</si>
  <si>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</si>
  <si>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</si>
  <si>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</si>
  <si>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</si>
  <si>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</si>
  <si>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</si>
  <si>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</si>
  <si>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</si>
  <si>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</si>
  <si>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</si>
  <si>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</si>
  <si>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</si>
  <si>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</si>
  <si>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</si>
  <si>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</si>
  <si>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</si>
  <si>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</si>
  <si>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</si>
  <si>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</si>
  <si>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</si>
  <si>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</si>
  <si>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</si>
  <si>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</si>
  <si>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</si>
  <si>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</si>
  <si>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</si>
  <si>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</si>
  <si>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</si>
  <si>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</si>
  <si>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</si>
  <si>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</si>
  <si>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</si>
  <si>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</si>
  <si>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</si>
  <si>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</si>
  <si>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</si>
  <si>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</si>
  <si>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</si>
  <si>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</si>
  <si>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</si>
  <si>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</si>
  <si>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</si>
  <si>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</si>
  <si>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</si>
  <si>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</si>
  <si>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</si>
  <si>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</si>
  <si>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</si>
  <si>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</si>
  <si>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</si>
  <si>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</si>
  <si>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</si>
  <si>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</si>
  <si>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</si>
  <si>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</si>
  <si>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</si>
  <si>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</si>
  <si>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</si>
  <si>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</si>
  <si>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</si>
  <si>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</si>
  <si>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</si>
  <si>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</si>
  <si>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</si>
  <si>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</si>
  <si>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</si>
  <si>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</si>
  <si>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</si>
  <si>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</si>
  <si>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</si>
  <si>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</si>
  <si>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</si>
  <si>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</si>
  <si>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</si>
  <si>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</si>
  <si>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</si>
  <si>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</si>
  <si>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</si>
  <si>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</si>
  <si>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</si>
  <si>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</si>
  <si>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</si>
  <si>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</si>
  <si>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</si>
  <si>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</si>
  <si>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</si>
  <si>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</si>
  <si>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</si>
  <si>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</si>
  <si>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</si>
  <si>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</si>
  <si>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</si>
  <si>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</si>
  <si>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</si>
  <si>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</si>
  <si>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</si>
  <si>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</si>
  <si>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</si>
  <si>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</si>
  <si>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</si>
  <si>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</si>
  <si>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</si>
  <si>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</si>
  <si>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</si>
  <si>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</si>
  <si>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</si>
  <si>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</si>
  <si>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</si>
  <si>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</si>
  <si>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</si>
  <si>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</si>
  <si>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</si>
  <si>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</si>
  <si>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</si>
  <si>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</si>
  <si>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</si>
  <si>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</si>
  <si>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</si>
  <si>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</si>
  <si>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</si>
  <si>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</si>
  <si>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</si>
  <si>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</si>
  <si>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</si>
  <si>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</si>
  <si>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</si>
  <si>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</si>
  <si>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</si>
  <si>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</si>
  <si>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</si>
  <si>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</si>
  <si>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</si>
  <si>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</si>
  <si>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</si>
  <si>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</si>
  <si>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</si>
  <si>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</si>
  <si>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</si>
  <si>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</si>
  <si>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</si>
  <si>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</si>
  <si>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</si>
  <si>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</si>
  <si>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</si>
  <si>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</si>
  <si>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</si>
  <si>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</si>
  <si>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</si>
  <si>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</si>
  <si>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</si>
  <si>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</si>
  <si>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</si>
  <si>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</si>
  <si>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</si>
  <si>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</si>
  <si>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</si>
  <si>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</si>
  <si>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</si>
  <si>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</si>
  <si>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</si>
  <si>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</si>
  <si>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</si>
  <si>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</si>
  <si>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</si>
  <si>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</si>
  <si>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</si>
  <si>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</si>
  <si>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</si>
  <si>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</si>
  <si>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</si>
  <si>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</si>
  <si>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</si>
  <si>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</si>
  <si>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</si>
  <si>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</si>
  <si>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</si>
  <si>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</si>
  <si>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</si>
  <si>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</si>
  <si>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</si>
  <si>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</si>
  <si>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</si>
  <si>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</si>
  <si>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</si>
  <si>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</si>
  <si>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</si>
  <si>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</si>
  <si>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</si>
  <si>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</si>
  <si>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</si>
  <si>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</si>
  <si>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</si>
  <si>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</si>
  <si>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</si>
  <si>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</si>
  <si>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</si>
  <si>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</si>
  <si>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</si>
  <si>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</si>
  <si>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</si>
  <si>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</si>
  <si>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</si>
  <si>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</si>
  <si>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</si>
  <si>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</si>
  <si>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</si>
  <si>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</si>
  <si>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</si>
  <si>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</si>
  <si>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</si>
  <si>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</si>
  <si>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</si>
  <si>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</si>
  <si>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</si>
  <si>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</si>
  <si>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</si>
  <si>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</si>
  <si>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</si>
  <si>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</si>
  <si>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</si>
  <si>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</si>
  <si>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</si>
  <si>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</si>
  <si>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</si>
  <si>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</si>
  <si>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</si>
  <si>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</si>
  <si>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</si>
  <si>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</si>
  <si>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</si>
  <si>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</si>
  <si>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</si>
  <si>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</si>
  <si>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</si>
  <si>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</si>
  <si>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</si>
  <si>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</si>
  <si>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</si>
  <si>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</si>
  <si>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</si>
  <si>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</si>
  <si>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</si>
  <si>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</si>
  <si>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</si>
  <si>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</si>
  <si>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</si>
  <si>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</si>
  <si>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</si>
  <si>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</si>
  <si>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</si>
  <si>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</si>
  <si>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</si>
  <si>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</si>
  <si>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</si>
  <si>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</si>
  <si>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</si>
  <si>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</si>
  <si>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</si>
  <si>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</si>
  <si>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</si>
  <si>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</si>
  <si>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</si>
  <si>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</si>
  <si>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</si>
  <si>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</si>
  <si>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</si>
  <si>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</si>
  <si>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</si>
  <si>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</si>
  <si>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</si>
  <si>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</si>
  <si>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</si>
  <si>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</si>
  <si>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</si>
  <si>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</si>
  <si>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</si>
  <si>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</si>
  <si>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</si>
  <si>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</si>
  <si>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</si>
  <si>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</si>
  <si>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</si>
  <si>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</si>
  <si>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</si>
  <si>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</si>
  <si>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</si>
  <si>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</si>
  <si>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</si>
  <si>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</si>
  <si>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</si>
  <si>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</si>
  <si>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</si>
  <si>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</si>
  <si>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</si>
  <si>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</si>
  <si>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</si>
  <si>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</si>
  <si>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</si>
  <si>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</si>
  <si>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</si>
  <si>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</si>
  <si>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</si>
  <si>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</si>
  <si>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</si>
  <si>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</si>
  <si>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</si>
  <si>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</si>
  <si>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</si>
  <si>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</si>
  <si>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</si>
  <si>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</si>
  <si>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</si>
  <si>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</si>
  <si>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</si>
  <si>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</si>
  <si>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</si>
  <si>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</si>
  <si>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</si>
  <si>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</si>
  <si>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</si>
  <si>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</si>
  <si>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</si>
  <si>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</si>
  <si>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</si>
  <si>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</si>
  <si>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</si>
  <si>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</si>
  <si>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</si>
  <si>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</si>
  <si>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</si>
  <si>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</si>
  <si>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</si>
  <si>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</si>
  <si>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</si>
  <si>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</si>
  <si>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</si>
  <si>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</si>
  <si>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</si>
  <si>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</si>
  <si>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</si>
  <si>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</si>
  <si>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</si>
  <si>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</si>
  <si>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</si>
  <si>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</si>
  <si>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</si>
  <si>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</si>
  <si>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</si>
  <si>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</si>
  <si>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</si>
  <si>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</si>
  <si>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</si>
  <si>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</si>
  <si>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</si>
  <si>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</si>
  <si>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</si>
  <si>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</si>
  <si>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</si>
  <si>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</si>
  <si>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</si>
  <si>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</si>
  <si>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</si>
  <si>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</si>
  <si>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</si>
  <si>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</si>
  <si>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</si>
  <si>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</si>
  <si>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</si>
  <si>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</si>
  <si>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</si>
  <si>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</si>
  <si>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</si>
  <si>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</si>
  <si>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</si>
  <si>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</si>
  <si>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</si>
  <si>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</si>
  <si>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</si>
  <si>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</si>
  <si>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</si>
  <si>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</si>
  <si>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</si>
  <si>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</si>
  <si>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</si>
  <si>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</si>
  <si>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</si>
  <si>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</si>
  <si>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</si>
  <si>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</si>
  <si>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</si>
  <si>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</si>
  <si>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</si>
  <si>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</si>
  <si>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</si>
  <si>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</si>
  <si>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</si>
  <si>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</si>
  <si>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</si>
  <si>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</si>
  <si>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</si>
  <si>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</si>
  <si>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</si>
  <si>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</si>
  <si>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</si>
  <si>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</si>
  <si>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</si>
  <si>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</si>
  <si>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</si>
  <si>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</si>
  <si>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</si>
  <si>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</si>
  <si>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</si>
  <si>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</si>
  <si>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</si>
  <si>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</si>
  <si>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</si>
  <si>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</si>
  <si>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</si>
  <si>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</si>
  <si>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</si>
  <si>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</si>
  <si>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</si>
  <si>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</si>
  <si>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</si>
  <si>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</si>
  <si>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</si>
  <si>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</si>
  <si>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</si>
  <si>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</si>
  <si>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</si>
  <si>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</si>
  <si>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</si>
  <si>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</si>
  <si>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</si>
  <si>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</si>
  <si>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</si>
  <si>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</si>
  <si>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</si>
  <si>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</si>
  <si>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</si>
  <si>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</si>
  <si>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</si>
  <si>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</si>
  <si>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</si>
  <si>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</si>
  <si>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</si>
  <si>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</si>
  <si>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</si>
  <si>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</si>
  <si>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</si>
  <si>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</si>
  <si>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</si>
  <si>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</si>
  <si>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</si>
  <si>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</si>
  <si>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</si>
  <si>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</si>
  <si>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</si>
  <si>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</si>
  <si>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</si>
  <si>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</si>
  <si>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</si>
  <si>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</si>
  <si>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</si>
  <si>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</si>
  <si>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</si>
  <si>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</si>
  <si>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</si>
  <si>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</si>
  <si>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</si>
  <si>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</si>
  <si>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</si>
  <si>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</si>
  <si>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</si>
  <si>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</si>
  <si>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</si>
  <si>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</si>
  <si>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</si>
  <si>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</si>
  <si>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</si>
  <si>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</si>
  <si>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</si>
  <si>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</si>
  <si>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</si>
  <si>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</si>
  <si>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</si>
  <si>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</si>
  <si>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</si>
  <si>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</si>
  <si>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</si>
  <si>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</si>
  <si>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</si>
  <si>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</si>
  <si>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</si>
  <si>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</si>
  <si>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</si>
  <si>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</si>
  <si>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</si>
  <si>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</si>
  <si>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</si>
  <si>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</si>
  <si>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</si>
  <si>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</si>
  <si>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</si>
  <si>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</si>
  <si>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</si>
  <si>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</si>
  <si>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</si>
  <si>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</si>
  <si>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</si>
  <si>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</si>
  <si>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</si>
  <si>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</si>
  <si>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</si>
  <si>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</si>
  <si>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</si>
  <si>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</si>
  <si>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</si>
  <si>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</si>
  <si>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</si>
  <si>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</si>
  <si>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</si>
  <si>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</si>
  <si>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</si>
  <si>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</si>
  <si>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</si>
  <si>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</si>
  <si>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</si>
  <si>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</si>
  <si>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</si>
  <si>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</si>
  <si>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</si>
  <si>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</si>
  <si>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</si>
  <si>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</si>
  <si>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</si>
  <si>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</si>
  <si>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</si>
  <si>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</si>
  <si>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</si>
  <si>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</si>
  <si>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</si>
  <si>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</si>
  <si>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</si>
  <si>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</si>
  <si>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</si>
  <si>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</si>
  <si>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</si>
  <si>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</si>
  <si>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</si>
  <si>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</si>
  <si>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</si>
  <si>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</si>
  <si>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</si>
  <si>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</si>
  <si>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</si>
  <si>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</si>
  <si>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</si>
  <si>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</si>
  <si>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</si>
  <si>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</si>
  <si>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</si>
  <si>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</si>
  <si>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</si>
  <si>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</si>
  <si>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</si>
  <si>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</si>
  <si>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</si>
  <si>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</si>
  <si>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</si>
  <si>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</si>
  <si>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</si>
  <si>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</si>
  <si>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</si>
  <si>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</si>
  <si>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</si>
  <si>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</si>
  <si>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</si>
  <si>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</si>
  <si>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</si>
  <si>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</si>
  <si>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</si>
  <si>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</si>
  <si>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</si>
  <si>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</si>
  <si>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</si>
  <si>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</si>
  <si>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</si>
  <si>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</si>
  <si>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</si>
  <si>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</si>
  <si>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</si>
  <si>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</si>
  <si>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</si>
  <si>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</si>
  <si>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</si>
  <si>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</si>
  <si>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</si>
  <si>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</si>
  <si>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</si>
  <si>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</si>
  <si>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</si>
  <si>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</si>
  <si>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</si>
  <si>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</si>
  <si>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</si>
  <si>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</si>
  <si>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</si>
  <si>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</si>
  <si>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</si>
  <si>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</si>
  <si>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</si>
  <si>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</si>
  <si>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</si>
  <si>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</si>
  <si>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</si>
  <si>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</si>
  <si>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</si>
  <si>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</si>
  <si>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</si>
  <si>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</si>
  <si>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</si>
  <si>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</si>
  <si>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</si>
  <si>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</si>
  <si>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</si>
  <si>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</si>
  <si>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</si>
  <si>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</si>
  <si>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</si>
  <si>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</si>
  <si>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</si>
  <si>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</si>
  <si>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</si>
  <si>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</si>
  <si>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</si>
  <si>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</si>
  <si>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</si>
  <si>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</si>
  <si>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</si>
  <si>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</si>
  <si>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</si>
  <si>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</si>
  <si>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</si>
  <si>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</si>
  <si>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</si>
  <si>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</si>
  <si>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</si>
  <si>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</si>
  <si>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</si>
  <si>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</si>
  <si>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</si>
  <si>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</si>
  <si>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</si>
  <si>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</si>
  <si>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</si>
  <si>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</si>
  <si>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</si>
  <si>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</si>
  <si>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</si>
  <si>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</si>
  <si>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</si>
  <si>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</si>
  <si>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</si>
  <si>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</si>
  <si>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</si>
  <si>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</si>
  <si>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</si>
  <si>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</si>
  <si>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</si>
  <si>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</si>
  <si>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</si>
  <si>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</si>
  <si>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</si>
  <si>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</si>
  <si>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</si>
  <si>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</si>
  <si>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</si>
  <si>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</si>
  <si>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</si>
  <si>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</si>
  <si>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</si>
  <si>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</si>
  <si>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</si>
  <si>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</si>
  <si>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</si>
  <si>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</si>
  <si>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</si>
  <si>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</si>
  <si>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</si>
  <si>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</si>
  <si>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</si>
  <si>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</si>
  <si>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</si>
  <si>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</si>
  <si>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</si>
  <si>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</si>
  <si>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</si>
  <si>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</si>
  <si>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</si>
  <si>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</si>
  <si>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</si>
  <si>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</si>
  <si>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</si>
  <si>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</si>
  <si>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</si>
  <si>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</si>
  <si>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</si>
  <si>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</si>
  <si>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</si>
  <si>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</si>
  <si>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</si>
  <si>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</si>
  <si>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</si>
  <si>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</si>
  <si>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</si>
  <si>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</si>
  <si>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</si>
  <si>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</si>
  <si>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</si>
  <si>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</si>
  <si>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</si>
  <si>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</si>
  <si>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</si>
  <si>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</si>
  <si>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</si>
  <si>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</si>
  <si>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</si>
  <si>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</si>
  <si>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</si>
  <si>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</si>
  <si>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</si>
  <si>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</si>
  <si>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</si>
  <si>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</si>
  <si>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</si>
  <si>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</si>
  <si>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</si>
  <si>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</si>
  <si>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</si>
  <si>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</si>
  <si>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</si>
  <si>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</si>
  <si>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</si>
  <si>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</si>
  <si>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</si>
  <si>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</si>
  <si>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</si>
  <si>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</si>
  <si>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</si>
  <si>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</si>
  <si>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</si>
  <si>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</si>
  <si>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</si>
  <si>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</si>
  <si>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</si>
  <si>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</si>
  <si>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</si>
  <si>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</si>
  <si>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</si>
  <si>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</si>
  <si>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</si>
  <si>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</si>
  <si>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</si>
  <si>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</si>
  <si>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</si>
  <si>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</si>
  <si>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</si>
  <si>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</si>
  <si>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</si>
  <si>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</si>
  <si>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</si>
  <si>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</si>
  <si>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</si>
  <si>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</si>
  <si>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</si>
  <si>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</si>
  <si>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</si>
  <si>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</si>
  <si>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</si>
  <si>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</si>
  <si>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</si>
  <si>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</si>
  <si>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</si>
  <si>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</si>
  <si>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</si>
  <si>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</si>
  <si>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</si>
  <si>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</si>
  <si>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</si>
  <si>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</si>
  <si>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</si>
  <si>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</si>
  <si>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</si>
  <si>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</si>
  <si>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</si>
  <si>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</si>
  <si>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</si>
  <si>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</si>
  <si>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</si>
  <si>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</si>
  <si>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</si>
  <si>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</si>
  <si>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</si>
  <si>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</si>
  <si>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</si>
  <si>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</si>
  <si>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</si>
  <si>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</si>
  <si>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</si>
  <si>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</si>
  <si>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</si>
  <si>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</si>
  <si>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</si>
  <si>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</si>
  <si>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</si>
  <si>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</si>
  <si>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</si>
  <si>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</si>
  <si>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</si>
  <si>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</si>
  <si>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</si>
  <si>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</si>
  <si>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</si>
  <si>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</si>
  <si>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</si>
  <si>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</si>
  <si>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</si>
  <si>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</si>
  <si>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</si>
  <si>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</si>
  <si>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</si>
  <si>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</si>
  <si>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</si>
  <si>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</si>
  <si>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</si>
  <si>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</si>
  <si>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</si>
  <si>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</si>
  <si>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</si>
  <si>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</si>
  <si>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</si>
  <si>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</si>
  <si>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</si>
  <si>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</si>
  <si>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</si>
  <si>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</si>
  <si>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</si>
  <si>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</si>
  <si>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</si>
  <si>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</si>
  <si>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</si>
  <si>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</si>
  <si>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</si>
  <si>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</si>
  <si>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</si>
  <si>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</si>
  <si>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</si>
  <si>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</si>
  <si>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</si>
  <si>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</si>
  <si>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</si>
  <si>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</si>
  <si>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</si>
  <si>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</si>
  <si>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</si>
  <si>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</si>
  <si>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</si>
  <si>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</si>
  <si>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</si>
  <si>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</si>
  <si>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</si>
  <si>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</si>
  <si>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</si>
  <si>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</si>
  <si>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</si>
  <si>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</si>
  <si>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</si>
  <si>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</si>
  <si>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</si>
  <si>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</si>
  <si>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</si>
  <si>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</si>
  <si>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</si>
  <si>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</si>
  <si>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</si>
  <si>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</si>
  <si>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</si>
  <si>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</si>
  <si>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</si>
  <si>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</si>
  <si>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</si>
  <si>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</si>
  <si>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</si>
  <si>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</si>
  <si>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</si>
  <si>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</si>
  <si>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</si>
  <si>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</si>
  <si>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</si>
  <si>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</si>
  <si>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</si>
  <si>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</si>
  <si>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</si>
  <si>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</si>
  <si>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</si>
  <si>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</si>
  <si>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</si>
  <si>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</si>
  <si>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</si>
  <si>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</si>
  <si>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</si>
  <si>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</si>
  <si>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</si>
  <si>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</si>
  <si>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</si>
  <si>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</si>
  <si>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</si>
  <si>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</si>
  <si>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</si>
  <si>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</si>
  <si>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</si>
  <si>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</si>
  <si>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</si>
  <si>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</si>
  <si>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</si>
  <si>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</si>
  <si>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</si>
  <si>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</si>
  <si>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</si>
  <si>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</si>
  <si>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</si>
  <si>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</si>
  <si>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</si>
  <si>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</si>
  <si>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</si>
  <si>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</si>
  <si>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</si>
  <si>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</si>
  <si>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</si>
  <si>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</si>
  <si>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</si>
  <si>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</si>
  <si>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</si>
  <si>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</si>
  <si>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</si>
  <si>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</si>
  <si>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</si>
  <si>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</si>
  <si>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</si>
  <si>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</si>
  <si>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</si>
  <si>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</si>
  <si>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</si>
  <si>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</si>
  <si>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</si>
  <si>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</si>
  <si>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</si>
  <si>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</si>
  <si>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</si>
  <si>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</si>
  <si>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</si>
  <si>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</si>
  <si>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</si>
  <si>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</si>
  <si>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</si>
  <si>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</si>
  <si>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</si>
  <si>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</si>
  <si>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</si>
  <si>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</si>
  <si>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</si>
  <si>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</si>
  <si>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</si>
  <si>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</si>
  <si>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</si>
  <si>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</si>
  <si>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</si>
  <si>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</si>
  <si>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</si>
  <si>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</si>
  <si>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</si>
  <si>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</si>
  <si>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</si>
  <si>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</si>
  <si>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</si>
  <si>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</si>
  <si>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</si>
  <si>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</si>
  <si>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</si>
  <si>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</si>
  <si>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</si>
  <si>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</si>
  <si>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</si>
  <si>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</si>
  <si>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</si>
  <si>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</si>
  <si>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</si>
  <si>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</si>
  <si>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</si>
  <si>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</si>
  <si>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</si>
  <si>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</si>
  <si>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</si>
  <si>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</si>
  <si>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</si>
  <si>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</si>
  <si>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</si>
  <si>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</si>
  <si>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</si>
  <si>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</si>
  <si>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</si>
  <si>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</si>
  <si>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</si>
  <si>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</si>
  <si>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</si>
  <si>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</si>
  <si>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</si>
  <si>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</si>
  <si>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</si>
  <si>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</si>
  <si>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</si>
  <si>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</si>
  <si>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</si>
  <si>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</si>
  <si>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</si>
  <si>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</si>
  <si>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</si>
  <si>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</si>
  <si>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</si>
  <si>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</si>
  <si>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</si>
  <si>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</si>
  <si>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</si>
  <si>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</si>
  <si>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</si>
  <si>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</si>
  <si>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</si>
  <si>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</si>
  <si>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</si>
  <si>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</si>
  <si>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</si>
  <si>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</si>
  <si>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</si>
  <si>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</si>
  <si>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</si>
  <si>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</si>
  <si>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</si>
  <si>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</si>
  <si>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</si>
  <si>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</si>
  <si>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</si>
  <si>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</si>
  <si>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</si>
  <si>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</si>
  <si>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</si>
  <si>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</si>
  <si>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</si>
  <si>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</si>
  <si>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</si>
  <si>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</si>
  <si>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</si>
  <si>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</si>
  <si>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</si>
  <si>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</si>
  <si>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</si>
  <si>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</si>
  <si>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</si>
  <si>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</si>
  <si>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</si>
  <si>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</si>
  <si>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</si>
  <si>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</si>
  <si>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</si>
  <si>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</si>
  <si>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</si>
  <si>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</si>
  <si>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</si>
  <si>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</si>
  <si>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</si>
  <si>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</si>
  <si>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</si>
  <si>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</si>
  <si>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</si>
  <si>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</si>
  <si>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</si>
  <si>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</si>
  <si>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</si>
  <si>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</si>
  <si>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</si>
  <si>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</si>
  <si>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</si>
  <si>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</si>
  <si>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</si>
  <si>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</si>
  <si>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</si>
  <si>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</si>
  <si>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</si>
  <si>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</si>
  <si>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</si>
  <si>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</si>
  <si>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</si>
  <si>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</si>
  <si>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</si>
  <si>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</si>
  <si>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</si>
  <si>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</si>
  <si>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</si>
  <si>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</si>
  <si>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</si>
  <si>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</si>
  <si>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</si>
  <si>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</si>
  <si>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</si>
  <si>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</si>
  <si>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</si>
  <si>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</si>
  <si>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</si>
  <si>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</si>
  <si>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</si>
  <si>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</si>
  <si>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</si>
  <si>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</si>
  <si>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</si>
  <si>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</si>
  <si>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</si>
  <si>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</si>
  <si>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</si>
  <si>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</si>
  <si>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</si>
  <si>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</si>
  <si>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</si>
  <si>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</si>
  <si>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</si>
  <si>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</si>
  <si>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</si>
  <si>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</si>
  <si>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</si>
  <si>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</si>
  <si>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</si>
  <si>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</si>
  <si>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</si>
  <si>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</si>
  <si>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</si>
  <si>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</si>
  <si>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</si>
  <si>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</si>
  <si>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</si>
  <si>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</si>
  <si>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</si>
  <si>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</si>
  <si>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</si>
  <si>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</si>
  <si>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</si>
  <si>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</si>
  <si>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</si>
  <si>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</si>
  <si>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</si>
  <si>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</si>
  <si>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</si>
  <si>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</si>
  <si>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</si>
  <si>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</si>
  <si>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</si>
  <si>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</si>
  <si>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</si>
  <si>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</si>
  <si>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</si>
  <si>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</si>
  <si>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</si>
  <si>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</si>
  <si>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</si>
  <si>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</si>
  <si>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</si>
  <si>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</si>
  <si>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</si>
  <si>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</si>
  <si>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</si>
  <si>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</si>
  <si>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</si>
  <si>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</si>
  <si>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</si>
  <si>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</si>
  <si>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</si>
  <si>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</si>
  <si>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</si>
  <si>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</si>
  <si>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</si>
  <si>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</si>
  <si>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</si>
  <si>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</si>
  <si>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</si>
  <si>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</si>
  <si>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</si>
  <si>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</si>
  <si>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</si>
  <si>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</si>
  <si>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</si>
  <si>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</si>
  <si>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</si>
  <si>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</si>
  <si>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</si>
  <si>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</si>
  <si>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</si>
  <si>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</si>
  <si>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</si>
  <si>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</si>
  <si>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</si>
  <si>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</si>
  <si>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</si>
  <si>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</si>
  <si>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</si>
  <si>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</si>
  <si>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</si>
  <si>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</si>
  <si>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</si>
  <si>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</si>
  <si>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</si>
  <si>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</si>
  <si>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</si>
  <si>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</si>
  <si>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</si>
  <si>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</si>
  <si>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</si>
  <si>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</si>
  <si>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</si>
  <si>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</si>
  <si>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</si>
  <si>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</si>
  <si>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</si>
  <si>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</si>
  <si>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</si>
  <si>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</si>
  <si>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</si>
  <si>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</si>
  <si>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</si>
  <si>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</si>
  <si>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</si>
  <si>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</si>
  <si>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</si>
  <si>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</si>
  <si>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</si>
  <si>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</si>
  <si>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</si>
  <si>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</si>
  <si>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</si>
  <si>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</si>
  <si>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</si>
  <si>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</si>
  <si>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</si>
  <si>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</si>
  <si>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</si>
  <si>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</si>
  <si>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</si>
  <si>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</si>
  <si>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</si>
  <si>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</si>
  <si>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</si>
  <si>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</si>
  <si>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</si>
  <si>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</si>
  <si>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</si>
  <si>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</si>
  <si>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</si>
  <si>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</si>
  <si>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</si>
  <si>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</si>
  <si>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</si>
  <si>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</si>
  <si>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</si>
  <si>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</si>
  <si>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</si>
  <si>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</si>
  <si>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</si>
  <si>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</si>
  <si>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</si>
  <si>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</si>
  <si>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</si>
  <si>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</si>
  <si>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</si>
  <si>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</si>
  <si>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</si>
  <si>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</si>
  <si>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</si>
  <si>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</si>
  <si>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</si>
  <si>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</si>
  <si>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</si>
  <si>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</si>
  <si>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</si>
  <si>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</si>
  <si>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</si>
  <si>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</si>
  <si>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</si>
  <si>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</si>
  <si>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</si>
  <si>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</si>
  <si>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</si>
  <si>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</si>
  <si>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</si>
  <si>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</si>
  <si>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</si>
  <si>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</si>
  <si>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</si>
  <si>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</si>
  <si>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</si>
  <si>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</si>
  <si>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</si>
  <si>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</si>
  <si>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</si>
  <si>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</si>
  <si>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</si>
  <si>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</si>
  <si>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</si>
  <si>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</si>
  <si>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</si>
  <si>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</si>
  <si>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</si>
  <si>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</si>
  <si>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</si>
  <si>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</si>
  <si>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</si>
  <si>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</si>
  <si>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</si>
  <si>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</si>
  <si>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</si>
  <si>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</si>
  <si>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</si>
  <si>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</si>
  <si>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</si>
  <si>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</si>
  <si>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</si>
  <si>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</si>
  <si>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</si>
  <si>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</si>
  <si>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</si>
  <si>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</si>
  <si>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</si>
  <si>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</si>
  <si>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</si>
  <si>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</si>
  <si>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</si>
  <si>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</si>
  <si>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</si>
  <si>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</si>
  <si>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</si>
  <si>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</si>
  <si>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</si>
  <si>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</si>
  <si>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</si>
  <si>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</si>
  <si>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</si>
  <si>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</si>
  <si>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</si>
  <si>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</si>
  <si>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</si>
  <si>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</si>
  <si>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</si>
  <si>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</si>
  <si>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</si>
  <si>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</si>
  <si>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</si>
  <si>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</si>
  <si>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</si>
  <si>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</si>
  <si>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</si>
  <si>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</si>
  <si>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</si>
  <si>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</si>
  <si>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</si>
  <si>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</si>
  <si>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</si>
  <si>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Etiquetas de fila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</si>
  <si>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</si>
  <si>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</si>
  <si>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</si>
  <si>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</si>
  <si>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</si>
  <si>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</si>
  <si>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</si>
  <si>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</si>
  <si>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</si>
  <si>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Total general</t>
  </si>
  <si>
    <t>Etiquetas de columna</t>
  </si>
  <si>
    <t>Cuenta de outcome</t>
  </si>
  <si>
    <t>(Todas)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</si>
  <si>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</si>
  <si>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</si>
  <si>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</si>
  <si>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</si>
  <si>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</si>
  <si>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</si>
  <si>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</si>
  <si>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</si>
  <si>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</si>
  <si>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</si>
  <si>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</si>
  <si>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</si>
  <si>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</si>
  <si>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</si>
  <si>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</si>
  <si>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</si>
  <si>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</si>
  <si>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</si>
  <si>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</si>
  <si>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</si>
  <si>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</si>
  <si>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</si>
  <si>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</si>
  <si>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</si>
  <si>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</si>
  <si>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</si>
  <si>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</si>
  <si>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</si>
  <si>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</si>
  <si>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</si>
  <si>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</si>
  <si>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</si>
  <si>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</si>
  <si>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</si>
  <si>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</si>
  <si>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</si>
  <si>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</si>
  <si>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</si>
  <si>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Años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</si>
  <si>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</si>
  <si>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</si>
  <si>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</si>
  <si>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</si>
  <si>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</si>
  <si>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</si>
  <si>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</si>
  <si>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</si>
  <si>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</si>
  <si>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</si>
  <si>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</si>
  <si>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</si>
  <si>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</si>
  <si>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</si>
  <si>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</si>
  <si>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</si>
  <si>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</si>
  <si>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</si>
  <si>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</si>
  <si>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</si>
  <si>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Median</t>
  </si>
  <si>
    <t>Mean</t>
  </si>
  <si>
    <t>Minimum</t>
  </si>
  <si>
    <t>Maximum</t>
  </si>
  <si>
    <t>Variance</t>
  </si>
  <si>
    <t>Standard Deviation</t>
  </si>
  <si>
    <t>Successful</t>
  </si>
  <si>
    <t>Failed</t>
  </si>
  <si>
    <t>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</si>
</sst>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C459"/>
      <name val="Calibri"/>
      <family val="2"/>
      <scheme val="minor"/>
    </font>
    <font>
      <b/>
      <sz val="12"/>
      <color rgb="FFFB5757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42" applyNumberFormat="1" applyFon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9" fontId="18" fillId="0" borderId="0" xfId="42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2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2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6">
    <dxf>
      <fill>
        <patternFill>
          <bgColor rgb="FFFC8484"/>
        </patternFill>
      </fill>
    </dxf>
    <dxf>
      <fill>
        <patternFill>
          <bgColor rgb="FF74DA8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C8484"/>
        </patternFill>
      </fill>
    </dxf>
    <dxf>
      <fill>
        <patternFill>
          <bgColor rgb="FF74DA8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C8484"/>
        </patternFill>
      </fill>
    </dxf>
    <dxf>
      <fill>
        <patternFill>
          <bgColor rgb="FF74DA8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C8484"/>
        </patternFill>
      </fill>
    </dxf>
    <dxf>
      <fill>
        <patternFill>
          <bgColor rgb="FF74DA8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B5757"/>
      <color rgb="FF00C459"/>
      <color rgb="FF74DA80"/>
      <color rgb="FFE58E3F"/>
      <color rgb="FFFC8484"/>
      <color rgb="FFFD7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visualization!TablaDinámica1</c:name>
    <c:fmtId val="5"/>
  </c:pivotSource>
  <c:chart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visualization'!$B$3:$B$4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'Category visualization'!$A$5:$A$14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visualization'!$B$5:$B$14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B-4FA4-B4AA-80DCD47C7DCD}"/>
            </c:ext>
          </c:extLst>
        </c:ser>
        <c:ser>
          <c:idx val="1"/>
          <c:order val="1"/>
          <c:tx>
            <c:strRef>
              <c:f>'Category visualization'!$C$3:$C$4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'Category visualization'!$A$5:$A$14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visualization'!$C$5:$C$14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3B-4FA4-B4AA-80DCD47C7DCD}"/>
            </c:ext>
          </c:extLst>
        </c:ser>
        <c:ser>
          <c:idx val="2"/>
          <c:order val="2"/>
          <c:tx>
            <c:strRef>
              <c:f>'Category visualization'!$D$3:$D$4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'Category visualization'!$A$5:$A$14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visualization'!$D$5:$D$14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3B-4FA4-B4AA-80DCD47C7DCD}"/>
            </c:ext>
          </c:extLst>
        </c:ser>
        <c:ser>
          <c:idx val="3"/>
          <c:order val="3"/>
          <c:tx>
            <c:strRef>
              <c:f>'Category visualization'!$E$3:$E$4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'Category visualization'!$A$5:$A$14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visualization'!$E$5:$E$14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3B-4FA4-B4AA-80DCD47C7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5149856"/>
        <c:axId val="261980560"/>
      </c:barChart>
      <c:catAx>
        <c:axId val="49514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1980560"/>
        <c:crosses val="autoZero"/>
        <c:auto val="1"/>
        <c:lblAlgn val="ctr"/>
        <c:lblOffset val="100"/>
        <c:noMultiLvlLbl val="0"/>
      </c:catAx>
      <c:valAx>
        <c:axId val="261980560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514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visualization!TablaDinámica2</c:name>
    <c:fmtId val="2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visualization'!$B$4:$B$5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'Sub-category visualization'!$A$6:$A$30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visualization'!$B$6:$B$30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3-4FA5-AF2F-C3AEF7A11A2D}"/>
            </c:ext>
          </c:extLst>
        </c:ser>
        <c:ser>
          <c:idx val="1"/>
          <c:order val="1"/>
          <c:tx>
            <c:strRef>
              <c:f>'Sub-category visualization'!$C$4:$C$5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'Sub-category visualization'!$A$6:$A$30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visualization'!$C$6:$C$30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E5-4064-A368-A24E2800E79B}"/>
            </c:ext>
          </c:extLst>
        </c:ser>
        <c:ser>
          <c:idx val="2"/>
          <c:order val="2"/>
          <c:tx>
            <c:strRef>
              <c:f>'Sub-category visualization'!$D$4:$D$5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'Sub-category visualization'!$A$6:$A$30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visualization'!$D$6:$D$30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E5-4064-A368-A24E2800E79B}"/>
            </c:ext>
          </c:extLst>
        </c:ser>
        <c:ser>
          <c:idx val="3"/>
          <c:order val="3"/>
          <c:tx>
            <c:strRef>
              <c:f>'Sub-category visualization'!$E$4:$E$5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'Sub-category visualization'!$A$6:$A$30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visualization'!$E$6:$E$30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E5-4064-A368-A24E2800E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4514672"/>
        <c:axId val="437428784"/>
      </c:barChart>
      <c:catAx>
        <c:axId val="42451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7428784"/>
        <c:crosses val="autoZero"/>
        <c:auto val="1"/>
        <c:lblAlgn val="ctr"/>
        <c:lblOffset val="100"/>
        <c:noMultiLvlLbl val="0"/>
      </c:catAx>
      <c:valAx>
        <c:axId val="437428784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451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 visualization!TablaDinámica13</c:name>
    <c:fmtId val="5"/>
  </c:pivotSource>
  <c:chart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visualization'!$B$4:$B$5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'Date created visualization'!$A$6:$A$18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'Date created visualization'!$B$6:$B$18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A-4B2E-A143-2BC1B051ACBF}"/>
            </c:ext>
          </c:extLst>
        </c:ser>
        <c:ser>
          <c:idx val="1"/>
          <c:order val="1"/>
          <c:tx>
            <c:strRef>
              <c:f>'Date created visualization'!$C$4:$C$5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'Date created visualization'!$A$6:$A$18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'Date created visualization'!$C$6:$C$18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D4-473C-86BC-2B846F66143D}"/>
            </c:ext>
          </c:extLst>
        </c:ser>
        <c:ser>
          <c:idx val="2"/>
          <c:order val="2"/>
          <c:tx>
            <c:strRef>
              <c:f>'Date created visualization'!$D$4:$D$5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'Date created visualization'!$A$6:$A$18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'Date created visualization'!$D$6:$D$18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4-473C-86BC-2B846F661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027904"/>
        <c:axId val="437432144"/>
      </c:lineChart>
      <c:catAx>
        <c:axId val="5820279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7432144"/>
        <c:crosses val="autoZero"/>
        <c:auto val="1"/>
        <c:lblAlgn val="ctr"/>
        <c:lblOffset val="100"/>
        <c:noMultiLvlLbl val="0"/>
      </c:catAx>
      <c:valAx>
        <c:axId val="43743214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202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8-4D44-B7B7-BCBF94E4D22D}"/>
            </c:ext>
          </c:extLst>
        </c:ser>
        <c:ser>
          <c:idx val="1"/>
          <c:order val="1"/>
          <c:tx>
            <c:strRef>
              <c:f>'Crowfunding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8-4D44-B7B7-BCBF94E4D22D}"/>
            </c:ext>
          </c:extLst>
        </c:ser>
        <c:ser>
          <c:idx val="2"/>
          <c:order val="2"/>
          <c:tx>
            <c:strRef>
              <c:f>'Crowfunding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38-4D44-B7B7-BCBF94E4D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677184"/>
        <c:axId val="266969888"/>
      </c:lineChart>
      <c:catAx>
        <c:axId val="49767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6969888"/>
        <c:crosses val="autoZero"/>
        <c:auto val="1"/>
        <c:lblAlgn val="ctr"/>
        <c:lblOffset val="100"/>
        <c:noMultiLvlLbl val="0"/>
      </c:catAx>
      <c:valAx>
        <c:axId val="266969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767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351472</xdr:colOff>
      <xdr:row>3</xdr:row>
      <xdr:rowOff>43815</xdr:rowOff>
    </xdr:from>
    <xdr:to>
      <xdr:col>16</xdr:col>
      <xdr:colOff>762000</xdr:colOff>
      <xdr:row>27</xdr:row>
      <xdr:rowOff>43815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59B1F8-71BC-C657-3E42-5EEA58571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246697</xdr:colOff>
      <xdr:row>3</xdr:row>
      <xdr:rowOff>13334</xdr:rowOff>
    </xdr:from>
    <xdr:to>
      <xdr:col>17</xdr:col>
      <xdr:colOff>662940</xdr:colOff>
      <xdr:row>30</xdr:row>
      <xdr:rowOff>64770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8BDC9F-6A83-2080-E90C-686A41FA7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383856</xdr:colOff>
      <xdr:row>0</xdr:row>
      <xdr:rowOff>110490</xdr:rowOff>
    </xdr:from>
    <xdr:to>
      <xdr:col>14</xdr:col>
      <xdr:colOff>622934</xdr:colOff>
      <xdr:row>26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AC69D3-4004-D56A-3974-990081C1A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78104</xdr:rowOff>
    </xdr:from>
    <xdr:to>
      <xdr:col>9</xdr:col>
      <xdr:colOff>838200</xdr:colOff>
      <xdr:row>34</xdr:row>
      <xdr:rowOff>192405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EB4380-63AF-D626-6CFA-9C6C1B1C0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án Corona" refreshedDate="45184.905307175926" createdVersion="8" refreshedVersion="8" minRefreshableVersion="3" recordCount="1000" xr:uid="{F5583827-1843-4E28-839A-80A8FA18B6A5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án Corona" refreshedDate="45184.927260416669" createdVersion="8" refreshedVersion="8" minRefreshableVersion="3" recordCount="1000" xr:uid="{097138A7-394F-4DC3-B6A4-FFD919201F46}">
  <cacheSource type="worksheet">
    <worksheetSource ref="G1:S1001" sheet="Crowdfunding"/>
  </cacheSource>
  <cacheFields count="16"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5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Meses (Date created conversion)" numFmtId="0" databaseField="0">
      <fieldGroup base="7">
        <rangePr groupBy="months" startDate="2010-01-09T06:00:00" endDate="2020-01-27T06:00:00"/>
        <groupItems count="14">
          <s v="&lt;09/01/201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7/01/2020"/>
        </groupItems>
      </fieldGroup>
    </cacheField>
    <cacheField name="Trimestres (Date created conversion)" numFmtId="0" databaseField="0">
      <fieldGroup base="7">
        <rangePr groupBy="quarters" startDate="2010-01-09T06:00:00" endDate="2020-01-27T06:00:00"/>
        <groupItems count="6">
          <s v="&lt;09/01/2010"/>
          <s v="Trim.1"/>
          <s v="Trim.2"/>
          <s v="Trim.3"/>
          <s v="Trim.4"/>
          <s v="&gt;27/01/2020"/>
        </groupItems>
      </fieldGroup>
    </cacheField>
    <cacheField name="Años (Date created conversion)" numFmtId="0" databaseField="0">
      <fieldGroup base="7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0"/>
    <n v="0"/>
    <s v="CA"/>
    <s v="CAD"/>
    <n v="1448690400"/>
    <n v="1450159200"/>
    <x v="0"/>
    <d v="2015-12-15T06:00:00"/>
    <b v="0"/>
    <b v="0"/>
    <s v="food/food trucks"/>
    <x v="0"/>
  </r>
  <r>
    <x v="1"/>
    <n v="158"/>
    <n v="92.15"/>
    <s v="US"/>
    <s v="USD"/>
    <n v="1408424400"/>
    <n v="1408597200"/>
    <x v="1"/>
    <d v="2014-08-21T05:00:00"/>
    <b v="0"/>
    <b v="1"/>
    <s v="music/rock"/>
    <x v="1"/>
  </r>
  <r>
    <x v="1"/>
    <n v="1425"/>
    <n v="100.02"/>
    <s v="AU"/>
    <s v="AUD"/>
    <n v="1384668000"/>
    <n v="1384840800"/>
    <x v="2"/>
    <d v="2013-11-19T06:00:00"/>
    <b v="0"/>
    <b v="0"/>
    <s v="technology/web"/>
    <x v="2"/>
  </r>
  <r>
    <x v="0"/>
    <n v="24"/>
    <n v="103.21"/>
    <s v="US"/>
    <s v="USD"/>
    <n v="1565499600"/>
    <n v="1568955600"/>
    <x v="3"/>
    <d v="2019-09-20T05:00:00"/>
    <b v="0"/>
    <b v="0"/>
    <s v="music/rock"/>
    <x v="1"/>
  </r>
  <r>
    <x v="0"/>
    <n v="53"/>
    <n v="99.34"/>
    <s v="US"/>
    <s v="USD"/>
    <n v="1547964000"/>
    <n v="1548309600"/>
    <x v="4"/>
    <d v="2019-01-24T06:00:00"/>
    <b v="0"/>
    <b v="0"/>
    <s v="theater/plays"/>
    <x v="3"/>
  </r>
  <r>
    <x v="1"/>
    <n v="174"/>
    <n v="75.83"/>
    <s v="DK"/>
    <s v="DKK"/>
    <n v="1346130000"/>
    <n v="1347080400"/>
    <x v="5"/>
    <d v="2012-09-08T05:00:00"/>
    <b v="0"/>
    <b v="0"/>
    <s v="theater/plays"/>
    <x v="3"/>
  </r>
  <r>
    <x v="0"/>
    <n v="18"/>
    <n v="60.56"/>
    <s v="GB"/>
    <s v="GBP"/>
    <n v="1505278800"/>
    <n v="1505365200"/>
    <x v="6"/>
    <d v="2017-09-14T05:00:00"/>
    <b v="0"/>
    <b v="0"/>
    <s v="film &amp; video/documentary"/>
    <x v="4"/>
  </r>
  <r>
    <x v="1"/>
    <n v="227"/>
    <n v="64.94"/>
    <s v="DK"/>
    <s v="DKK"/>
    <n v="1439442000"/>
    <n v="1439614800"/>
    <x v="7"/>
    <d v="2015-08-15T05:00:00"/>
    <b v="0"/>
    <b v="0"/>
    <s v="theater/plays"/>
    <x v="3"/>
  </r>
  <r>
    <x v="2"/>
    <n v="708"/>
    <n v="31"/>
    <s v="DK"/>
    <s v="DKK"/>
    <n v="1281330000"/>
    <n v="1281502800"/>
    <x v="8"/>
    <d v="2010-08-11T05:00:00"/>
    <b v="0"/>
    <b v="0"/>
    <s v="theater/plays"/>
    <x v="3"/>
  </r>
  <r>
    <x v="0"/>
    <n v="44"/>
    <n v="72.91"/>
    <s v="US"/>
    <s v="USD"/>
    <n v="1379566800"/>
    <n v="1383804000"/>
    <x v="9"/>
    <d v="2013-11-07T06:00:00"/>
    <b v="0"/>
    <b v="0"/>
    <s v="music/electric music"/>
    <x v="1"/>
  </r>
  <r>
    <x v="1"/>
    <n v="220"/>
    <n v="62.9"/>
    <s v="US"/>
    <s v="USD"/>
    <n v="1281762000"/>
    <n v="1285909200"/>
    <x v="10"/>
    <d v="2010-10-01T05:00:00"/>
    <b v="0"/>
    <b v="0"/>
    <s v="film &amp; video/drama"/>
    <x v="4"/>
  </r>
  <r>
    <x v="0"/>
    <n v="27"/>
    <n v="112.22"/>
    <s v="US"/>
    <s v="USD"/>
    <n v="1285045200"/>
    <n v="1285563600"/>
    <x v="11"/>
    <d v="2010-09-27T05:00:00"/>
    <b v="0"/>
    <b v="1"/>
    <s v="theater/plays"/>
    <x v="3"/>
  </r>
  <r>
    <x v="0"/>
    <n v="55"/>
    <n v="102.35"/>
    <s v="US"/>
    <s v="USD"/>
    <n v="1571720400"/>
    <n v="1572411600"/>
    <x v="12"/>
    <d v="2019-10-30T05:00:00"/>
    <b v="0"/>
    <b v="0"/>
    <s v="film &amp; video/drama"/>
    <x v="4"/>
  </r>
  <r>
    <x v="1"/>
    <n v="98"/>
    <n v="105.05"/>
    <s v="US"/>
    <s v="USD"/>
    <n v="1465621200"/>
    <n v="1466658000"/>
    <x v="13"/>
    <d v="2016-06-23T05:00:00"/>
    <b v="0"/>
    <b v="0"/>
    <s v="music/indie rock"/>
    <x v="1"/>
  </r>
  <r>
    <x v="0"/>
    <n v="200"/>
    <n v="94.15"/>
    <s v="US"/>
    <s v="USD"/>
    <n v="1331013600"/>
    <n v="1333342800"/>
    <x v="14"/>
    <d v="2012-04-02T05:00:00"/>
    <b v="0"/>
    <b v="0"/>
    <s v="music/indie rock"/>
    <x v="1"/>
  </r>
  <r>
    <x v="0"/>
    <n v="452"/>
    <n v="84.99"/>
    <s v="US"/>
    <s v="USD"/>
    <n v="1575957600"/>
    <n v="1576303200"/>
    <x v="15"/>
    <d v="2019-12-14T06:00:00"/>
    <b v="0"/>
    <b v="0"/>
    <s v="technology/wearables"/>
    <x v="2"/>
  </r>
  <r>
    <x v="1"/>
    <n v="100"/>
    <n v="110.41"/>
    <s v="US"/>
    <s v="USD"/>
    <n v="1390370400"/>
    <n v="1392271200"/>
    <x v="16"/>
    <d v="2014-02-13T06:00:00"/>
    <b v="0"/>
    <b v="0"/>
    <s v="publishing/nonfiction"/>
    <x v="5"/>
  </r>
  <r>
    <x v="1"/>
    <n v="1249"/>
    <n v="107.96"/>
    <s v="US"/>
    <s v="USD"/>
    <n v="1294812000"/>
    <n v="1294898400"/>
    <x v="17"/>
    <d v="2011-01-13T06:00:00"/>
    <b v="0"/>
    <b v="0"/>
    <s v="film &amp; video/animation"/>
    <x v="4"/>
  </r>
  <r>
    <x v="3"/>
    <n v="135"/>
    <n v="45.1"/>
    <s v="US"/>
    <s v="USD"/>
    <n v="1536382800"/>
    <n v="1537074000"/>
    <x v="18"/>
    <d v="2018-09-16T05:00:00"/>
    <b v="0"/>
    <b v="0"/>
    <s v="theater/plays"/>
    <x v="3"/>
  </r>
  <r>
    <x v="0"/>
    <n v="674"/>
    <n v="45"/>
    <s v="US"/>
    <s v="USD"/>
    <n v="1551679200"/>
    <n v="1553490000"/>
    <x v="19"/>
    <d v="2019-03-25T05:00:00"/>
    <b v="0"/>
    <b v="1"/>
    <s v="theater/plays"/>
    <x v="3"/>
  </r>
  <r>
    <x v="1"/>
    <n v="1396"/>
    <n v="105.97"/>
    <s v="US"/>
    <s v="USD"/>
    <n v="1406523600"/>
    <n v="1406523600"/>
    <x v="20"/>
    <d v="2014-07-28T05:00:00"/>
    <b v="0"/>
    <b v="0"/>
    <s v="film &amp; video/drama"/>
    <x v="4"/>
  </r>
  <r>
    <x v="0"/>
    <n v="558"/>
    <n v="69.06"/>
    <s v="US"/>
    <s v="USD"/>
    <n v="1313384400"/>
    <n v="1316322000"/>
    <x v="21"/>
    <d v="2011-09-18T05:00:00"/>
    <b v="0"/>
    <b v="0"/>
    <s v="theater/plays"/>
    <x v="3"/>
  </r>
  <r>
    <x v="1"/>
    <n v="890"/>
    <n v="85.04"/>
    <s v="US"/>
    <s v="USD"/>
    <n v="1522731600"/>
    <n v="1524027600"/>
    <x v="22"/>
    <d v="2018-04-18T05:00:00"/>
    <b v="0"/>
    <b v="0"/>
    <s v="theater/plays"/>
    <x v="3"/>
  </r>
  <r>
    <x v="1"/>
    <n v="142"/>
    <n v="105.23"/>
    <s v="GB"/>
    <s v="GBP"/>
    <n v="1550124000"/>
    <n v="1554699600"/>
    <x v="23"/>
    <d v="2019-04-08T05:00:00"/>
    <b v="0"/>
    <b v="0"/>
    <s v="film &amp; video/documentary"/>
    <x v="4"/>
  </r>
  <r>
    <x v="1"/>
    <n v="2673"/>
    <n v="39"/>
    <s v="US"/>
    <s v="USD"/>
    <n v="1403326800"/>
    <n v="1403499600"/>
    <x v="24"/>
    <d v="2014-06-23T05:00:00"/>
    <b v="0"/>
    <b v="0"/>
    <s v="technology/wearables"/>
    <x v="2"/>
  </r>
  <r>
    <x v="1"/>
    <n v="163"/>
    <n v="73.03"/>
    <s v="US"/>
    <s v="USD"/>
    <n v="1305694800"/>
    <n v="1307422800"/>
    <x v="25"/>
    <d v="2011-06-07T05:00:00"/>
    <b v="0"/>
    <b v="1"/>
    <s v="games/video games"/>
    <x v="6"/>
  </r>
  <r>
    <x v="3"/>
    <n v="1480"/>
    <n v="35.01"/>
    <s v="US"/>
    <s v="USD"/>
    <n v="1533013200"/>
    <n v="1535346000"/>
    <x v="26"/>
    <d v="2018-08-27T05:00:00"/>
    <b v="0"/>
    <b v="0"/>
    <s v="theater/plays"/>
    <x v="3"/>
  </r>
  <r>
    <x v="0"/>
    <n v="15"/>
    <n v="106.6"/>
    <s v="US"/>
    <s v="USD"/>
    <n v="1443848400"/>
    <n v="1444539600"/>
    <x v="27"/>
    <d v="2015-10-11T05:00:00"/>
    <b v="0"/>
    <b v="0"/>
    <s v="music/rock"/>
    <x v="1"/>
  </r>
  <r>
    <x v="1"/>
    <n v="2220"/>
    <n v="62"/>
    <s v="US"/>
    <s v="USD"/>
    <n v="1265695200"/>
    <n v="1267682400"/>
    <x v="28"/>
    <d v="2010-03-04T06:00:00"/>
    <b v="0"/>
    <b v="1"/>
    <s v="theater/plays"/>
    <x v="3"/>
  </r>
  <r>
    <x v="1"/>
    <n v="1606"/>
    <n v="94"/>
    <s v="CH"/>
    <s v="CHF"/>
    <n v="1532062800"/>
    <n v="1535518800"/>
    <x v="29"/>
    <d v="2018-08-29T05:00:00"/>
    <b v="0"/>
    <b v="0"/>
    <s v="film &amp; video/shorts"/>
    <x v="4"/>
  </r>
  <r>
    <x v="1"/>
    <n v="129"/>
    <n v="112.05"/>
    <s v="US"/>
    <s v="USD"/>
    <n v="1558674000"/>
    <n v="1559106000"/>
    <x v="30"/>
    <d v="2019-05-29T05:00:00"/>
    <b v="0"/>
    <b v="0"/>
    <s v="film &amp; video/animation"/>
    <x v="4"/>
  </r>
  <r>
    <x v="1"/>
    <n v="226"/>
    <n v="48.01"/>
    <s v="GB"/>
    <s v="GBP"/>
    <n v="1451973600"/>
    <n v="1454392800"/>
    <x v="31"/>
    <d v="2016-02-02T06:00:00"/>
    <b v="0"/>
    <b v="0"/>
    <s v="games/video games"/>
    <x v="6"/>
  </r>
  <r>
    <x v="0"/>
    <n v="2307"/>
    <n v="38"/>
    <s v="IT"/>
    <s v="EUR"/>
    <n v="1515564000"/>
    <n v="1517896800"/>
    <x v="32"/>
    <d v="2018-02-06T06:00:00"/>
    <b v="0"/>
    <b v="0"/>
    <s v="film &amp; video/documentary"/>
    <x v="4"/>
  </r>
  <r>
    <x v="1"/>
    <n v="5419"/>
    <n v="35"/>
    <s v="US"/>
    <s v="USD"/>
    <n v="1412485200"/>
    <n v="1415685600"/>
    <x v="33"/>
    <d v="2014-11-11T06:00:00"/>
    <b v="0"/>
    <b v="0"/>
    <s v="theater/plays"/>
    <x v="3"/>
  </r>
  <r>
    <x v="1"/>
    <n v="165"/>
    <n v="85"/>
    <s v="US"/>
    <s v="USD"/>
    <n v="1490245200"/>
    <n v="1490677200"/>
    <x v="34"/>
    <d v="2017-03-28T05:00:00"/>
    <b v="0"/>
    <b v="0"/>
    <s v="film &amp; video/documentary"/>
    <x v="4"/>
  </r>
  <r>
    <x v="1"/>
    <n v="1965"/>
    <n v="95.99"/>
    <s v="DK"/>
    <s v="DKK"/>
    <n v="1547877600"/>
    <n v="1551506400"/>
    <x v="35"/>
    <d v="2019-03-02T06:00:00"/>
    <b v="0"/>
    <b v="1"/>
    <s v="film &amp; video/drama"/>
    <x v="4"/>
  </r>
  <r>
    <x v="1"/>
    <n v="16"/>
    <n v="68.81"/>
    <s v="US"/>
    <s v="USD"/>
    <n v="1298700000"/>
    <n v="1300856400"/>
    <x v="36"/>
    <d v="2011-03-23T05:00:00"/>
    <b v="0"/>
    <b v="0"/>
    <s v="theater/plays"/>
    <x v="3"/>
  </r>
  <r>
    <x v="1"/>
    <n v="107"/>
    <n v="105.97"/>
    <s v="US"/>
    <s v="USD"/>
    <n v="1570338000"/>
    <n v="1573192800"/>
    <x v="37"/>
    <d v="2019-11-08T06:00:00"/>
    <b v="0"/>
    <b v="1"/>
    <s v="publishing/fiction"/>
    <x v="5"/>
  </r>
  <r>
    <x v="1"/>
    <n v="134"/>
    <n v="75.260000000000005"/>
    <s v="US"/>
    <s v="USD"/>
    <n v="1287378000"/>
    <n v="1287810000"/>
    <x v="38"/>
    <d v="2010-10-23T05:00:00"/>
    <b v="0"/>
    <b v="0"/>
    <s v="photography/photography books"/>
    <x v="7"/>
  </r>
  <r>
    <x v="0"/>
    <n v="88"/>
    <n v="57.13"/>
    <s v="DK"/>
    <s v="DKK"/>
    <n v="1361772000"/>
    <n v="1362978000"/>
    <x v="39"/>
    <d v="2013-03-11T05:00:00"/>
    <b v="0"/>
    <b v="0"/>
    <s v="theater/plays"/>
    <x v="3"/>
  </r>
  <r>
    <x v="1"/>
    <n v="198"/>
    <n v="75.14"/>
    <s v="US"/>
    <s v="USD"/>
    <n v="1275714000"/>
    <n v="1277355600"/>
    <x v="40"/>
    <d v="2010-06-24T05:00:00"/>
    <b v="0"/>
    <b v="1"/>
    <s v="technology/wearables"/>
    <x v="2"/>
  </r>
  <r>
    <x v="1"/>
    <n v="111"/>
    <n v="107.42"/>
    <s v="IT"/>
    <s v="EUR"/>
    <n v="1346734800"/>
    <n v="1348981200"/>
    <x v="41"/>
    <d v="2012-09-30T05:00:00"/>
    <b v="0"/>
    <b v="1"/>
    <s v="music/rock"/>
    <x v="1"/>
  </r>
  <r>
    <x v="1"/>
    <n v="222"/>
    <n v="36"/>
    <s v="US"/>
    <s v="USD"/>
    <n v="1309755600"/>
    <n v="1310533200"/>
    <x v="42"/>
    <d v="2011-07-13T05:00:00"/>
    <b v="0"/>
    <b v="0"/>
    <s v="food/food trucks"/>
    <x v="0"/>
  </r>
  <r>
    <x v="1"/>
    <n v="6212"/>
    <n v="27"/>
    <s v="US"/>
    <s v="USD"/>
    <n v="1406178000"/>
    <n v="1407560400"/>
    <x v="43"/>
    <d v="2014-08-09T05:00:00"/>
    <b v="0"/>
    <b v="0"/>
    <s v="publishing/radio &amp; podcasts"/>
    <x v="5"/>
  </r>
  <r>
    <x v="1"/>
    <n v="98"/>
    <n v="107.56"/>
    <s v="DK"/>
    <s v="DKK"/>
    <n v="1552798800"/>
    <n v="1552885200"/>
    <x v="44"/>
    <d v="2019-03-18T05:00:00"/>
    <b v="0"/>
    <b v="0"/>
    <s v="publishing/fiction"/>
    <x v="5"/>
  </r>
  <r>
    <x v="0"/>
    <n v="48"/>
    <n v="94.38"/>
    <s v="US"/>
    <s v="USD"/>
    <n v="1478062800"/>
    <n v="1479362400"/>
    <x v="45"/>
    <d v="2016-11-17T06:00:00"/>
    <b v="0"/>
    <b v="1"/>
    <s v="theater/plays"/>
    <x v="3"/>
  </r>
  <r>
    <x v="1"/>
    <n v="92"/>
    <n v="46.16"/>
    <s v="US"/>
    <s v="USD"/>
    <n v="1278565200"/>
    <n v="1280552400"/>
    <x v="46"/>
    <d v="2010-07-31T05:00:00"/>
    <b v="0"/>
    <b v="0"/>
    <s v="music/rock"/>
    <x v="1"/>
  </r>
  <r>
    <x v="1"/>
    <n v="149"/>
    <n v="47.85"/>
    <s v="US"/>
    <s v="USD"/>
    <n v="1396069200"/>
    <n v="1398661200"/>
    <x v="47"/>
    <d v="2014-04-28T05:00:00"/>
    <b v="0"/>
    <b v="0"/>
    <s v="theater/plays"/>
    <x v="3"/>
  </r>
  <r>
    <x v="1"/>
    <n v="2431"/>
    <n v="53.01"/>
    <s v="US"/>
    <s v="USD"/>
    <n v="1435208400"/>
    <n v="1436245200"/>
    <x v="48"/>
    <d v="2015-07-07T05:00:00"/>
    <b v="0"/>
    <b v="0"/>
    <s v="theater/plays"/>
    <x v="3"/>
  </r>
  <r>
    <x v="1"/>
    <n v="303"/>
    <n v="45.06"/>
    <s v="US"/>
    <s v="USD"/>
    <n v="1571547600"/>
    <n v="1575439200"/>
    <x v="49"/>
    <d v="2019-12-04T06:00:00"/>
    <b v="0"/>
    <b v="0"/>
    <s v="music/rock"/>
    <x v="1"/>
  </r>
  <r>
    <x v="0"/>
    <n v="1"/>
    <n v="2"/>
    <s v="IT"/>
    <s v="EUR"/>
    <n v="1375333200"/>
    <n v="1377752400"/>
    <x v="50"/>
    <d v="2013-08-29T05:00:00"/>
    <b v="0"/>
    <b v="0"/>
    <s v="music/metal"/>
    <x v="1"/>
  </r>
  <r>
    <x v="0"/>
    <n v="1467"/>
    <n v="99.01"/>
    <s v="GB"/>
    <s v="GBP"/>
    <n v="1332824400"/>
    <n v="1334206800"/>
    <x v="51"/>
    <d v="2012-04-12T05:00:00"/>
    <b v="0"/>
    <b v="1"/>
    <s v="technology/wearables"/>
    <x v="2"/>
  </r>
  <r>
    <x v="0"/>
    <n v="75"/>
    <n v="32.79"/>
    <s v="US"/>
    <s v="USD"/>
    <n v="1284526800"/>
    <n v="1284872400"/>
    <x v="52"/>
    <d v="2010-09-19T05:00:00"/>
    <b v="0"/>
    <b v="0"/>
    <s v="theater/plays"/>
    <x v="3"/>
  </r>
  <r>
    <x v="1"/>
    <n v="209"/>
    <n v="59.12"/>
    <s v="US"/>
    <s v="USD"/>
    <n v="1400562000"/>
    <n v="1403931600"/>
    <x v="53"/>
    <d v="2014-06-28T05:00:00"/>
    <b v="0"/>
    <b v="0"/>
    <s v="film &amp; video/drama"/>
    <x v="4"/>
  </r>
  <r>
    <x v="0"/>
    <n v="120"/>
    <n v="44.93"/>
    <s v="US"/>
    <s v="USD"/>
    <n v="1520748000"/>
    <n v="1521262800"/>
    <x v="54"/>
    <d v="2018-03-17T05:00:00"/>
    <b v="0"/>
    <b v="0"/>
    <s v="technology/wearables"/>
    <x v="2"/>
  </r>
  <r>
    <x v="1"/>
    <n v="131"/>
    <n v="89.66"/>
    <s v="US"/>
    <s v="USD"/>
    <n v="1532926800"/>
    <n v="1533358800"/>
    <x v="55"/>
    <d v="2018-08-04T05:00:00"/>
    <b v="0"/>
    <b v="0"/>
    <s v="music/jazz"/>
    <x v="1"/>
  </r>
  <r>
    <x v="1"/>
    <n v="164"/>
    <n v="70.08"/>
    <s v="US"/>
    <s v="USD"/>
    <n v="1420869600"/>
    <n v="1421474400"/>
    <x v="56"/>
    <d v="2015-01-17T06:00:00"/>
    <b v="0"/>
    <b v="0"/>
    <s v="technology/wearables"/>
    <x v="2"/>
  </r>
  <r>
    <x v="1"/>
    <n v="201"/>
    <n v="31.06"/>
    <s v="US"/>
    <s v="USD"/>
    <n v="1504242000"/>
    <n v="1505278800"/>
    <x v="57"/>
    <d v="2017-09-13T05:00:00"/>
    <b v="0"/>
    <b v="0"/>
    <s v="games/video games"/>
    <x v="6"/>
  </r>
  <r>
    <x v="1"/>
    <n v="211"/>
    <n v="29.06"/>
    <s v="US"/>
    <s v="USD"/>
    <n v="1442811600"/>
    <n v="1443934800"/>
    <x v="58"/>
    <d v="2015-10-04T05:00:00"/>
    <b v="0"/>
    <b v="0"/>
    <s v="theater/plays"/>
    <x v="3"/>
  </r>
  <r>
    <x v="1"/>
    <n v="128"/>
    <n v="30.09"/>
    <s v="US"/>
    <s v="USD"/>
    <n v="1497243600"/>
    <n v="1498539600"/>
    <x v="59"/>
    <d v="2017-06-27T05:00:00"/>
    <b v="0"/>
    <b v="1"/>
    <s v="theater/plays"/>
    <x v="3"/>
  </r>
  <r>
    <x v="1"/>
    <n v="1600"/>
    <n v="85"/>
    <s v="CA"/>
    <s v="CAD"/>
    <n v="1342501200"/>
    <n v="1342760400"/>
    <x v="60"/>
    <d v="2012-07-20T05:00:00"/>
    <b v="0"/>
    <b v="0"/>
    <s v="theater/plays"/>
    <x v="3"/>
  </r>
  <r>
    <x v="0"/>
    <n v="2253"/>
    <n v="82"/>
    <s v="CA"/>
    <s v="CAD"/>
    <n v="1298268000"/>
    <n v="1301720400"/>
    <x v="61"/>
    <d v="2011-04-02T05:00:00"/>
    <b v="0"/>
    <b v="0"/>
    <s v="theater/plays"/>
    <x v="3"/>
  </r>
  <r>
    <x v="1"/>
    <n v="249"/>
    <n v="58.04"/>
    <s v="US"/>
    <s v="USD"/>
    <n v="1433480400"/>
    <n v="1433566800"/>
    <x v="62"/>
    <d v="2015-06-06T05:00:00"/>
    <b v="0"/>
    <b v="0"/>
    <s v="technology/web"/>
    <x v="2"/>
  </r>
  <r>
    <x v="0"/>
    <n v="5"/>
    <n v="111.4"/>
    <s v="US"/>
    <s v="USD"/>
    <n v="1493355600"/>
    <n v="1493874000"/>
    <x v="63"/>
    <d v="2017-05-04T05:00:00"/>
    <b v="0"/>
    <b v="0"/>
    <s v="theater/plays"/>
    <x v="3"/>
  </r>
  <r>
    <x v="0"/>
    <n v="38"/>
    <n v="71.95"/>
    <s v="US"/>
    <s v="USD"/>
    <n v="1530507600"/>
    <n v="1531803600"/>
    <x v="64"/>
    <d v="2018-07-17T05:00:00"/>
    <b v="0"/>
    <b v="1"/>
    <s v="technology/web"/>
    <x v="2"/>
  </r>
  <r>
    <x v="1"/>
    <n v="236"/>
    <n v="61.04"/>
    <s v="US"/>
    <s v="USD"/>
    <n v="1296108000"/>
    <n v="1296712800"/>
    <x v="65"/>
    <d v="2011-02-03T06:00:00"/>
    <b v="0"/>
    <b v="0"/>
    <s v="theater/plays"/>
    <x v="3"/>
  </r>
  <r>
    <x v="0"/>
    <n v="12"/>
    <n v="108.92"/>
    <s v="US"/>
    <s v="USD"/>
    <n v="1428469200"/>
    <n v="1428901200"/>
    <x v="66"/>
    <d v="2015-04-13T05:00:00"/>
    <b v="0"/>
    <b v="1"/>
    <s v="theater/plays"/>
    <x v="3"/>
  </r>
  <r>
    <x v="1"/>
    <n v="4065"/>
    <n v="29"/>
    <s v="GB"/>
    <s v="GBP"/>
    <n v="1264399200"/>
    <n v="1264831200"/>
    <x v="67"/>
    <d v="2010-01-30T06:00:00"/>
    <b v="0"/>
    <b v="1"/>
    <s v="technology/wearables"/>
    <x v="2"/>
  </r>
  <r>
    <x v="1"/>
    <n v="246"/>
    <n v="58.98"/>
    <s v="IT"/>
    <s v="EUR"/>
    <n v="1501131600"/>
    <n v="1505192400"/>
    <x v="68"/>
    <d v="2017-09-12T05:00:00"/>
    <b v="0"/>
    <b v="1"/>
    <s v="theater/plays"/>
    <x v="3"/>
  </r>
  <r>
    <x v="3"/>
    <n v="17"/>
    <n v="111.82"/>
    <s v="US"/>
    <s v="USD"/>
    <n v="1292738400"/>
    <n v="1295676000"/>
    <x v="69"/>
    <d v="2011-01-22T06:00:00"/>
    <b v="0"/>
    <b v="0"/>
    <s v="theater/plays"/>
    <x v="3"/>
  </r>
  <r>
    <x v="1"/>
    <n v="2475"/>
    <n v="64"/>
    <s v="IT"/>
    <s v="EUR"/>
    <n v="1288674000"/>
    <n v="1292911200"/>
    <x v="70"/>
    <d v="2010-12-21T06:00:00"/>
    <b v="0"/>
    <b v="1"/>
    <s v="theater/plays"/>
    <x v="3"/>
  </r>
  <r>
    <x v="1"/>
    <n v="76"/>
    <n v="85.32"/>
    <s v="US"/>
    <s v="USD"/>
    <n v="1575093600"/>
    <n v="1575439200"/>
    <x v="71"/>
    <d v="2019-12-04T06:00:00"/>
    <b v="0"/>
    <b v="0"/>
    <s v="theater/plays"/>
    <x v="3"/>
  </r>
  <r>
    <x v="1"/>
    <n v="54"/>
    <n v="74.48"/>
    <s v="US"/>
    <s v="USD"/>
    <n v="1435726800"/>
    <n v="1438837200"/>
    <x v="72"/>
    <d v="2015-08-06T05:00:00"/>
    <b v="0"/>
    <b v="0"/>
    <s v="film &amp; video/animation"/>
    <x v="4"/>
  </r>
  <r>
    <x v="1"/>
    <n v="88"/>
    <n v="105.15"/>
    <s v="US"/>
    <s v="USD"/>
    <n v="1480226400"/>
    <n v="1480485600"/>
    <x v="73"/>
    <d v="2016-11-30T06:00:00"/>
    <b v="0"/>
    <b v="0"/>
    <s v="music/jazz"/>
    <x v="1"/>
  </r>
  <r>
    <x v="1"/>
    <n v="85"/>
    <n v="56.19"/>
    <s v="GB"/>
    <s v="GBP"/>
    <n v="1459054800"/>
    <n v="1459141200"/>
    <x v="74"/>
    <d v="2016-03-28T05:00:00"/>
    <b v="0"/>
    <b v="0"/>
    <s v="music/metal"/>
    <x v="1"/>
  </r>
  <r>
    <x v="1"/>
    <n v="170"/>
    <n v="85.92"/>
    <s v="US"/>
    <s v="USD"/>
    <n v="1531630800"/>
    <n v="1532322000"/>
    <x v="75"/>
    <d v="2018-07-23T05:00:00"/>
    <b v="0"/>
    <b v="0"/>
    <s v="photography/photography books"/>
    <x v="7"/>
  </r>
  <r>
    <x v="0"/>
    <n v="1684"/>
    <n v="57"/>
    <s v="US"/>
    <s v="USD"/>
    <n v="1421992800"/>
    <n v="1426222800"/>
    <x v="76"/>
    <d v="2015-03-13T05:00:00"/>
    <b v="1"/>
    <b v="1"/>
    <s v="theater/plays"/>
    <x v="3"/>
  </r>
  <r>
    <x v="0"/>
    <n v="56"/>
    <n v="79.64"/>
    <s v="US"/>
    <s v="USD"/>
    <n v="1285563600"/>
    <n v="1286773200"/>
    <x v="77"/>
    <d v="2010-10-11T05:00:00"/>
    <b v="0"/>
    <b v="1"/>
    <s v="film &amp; video/animation"/>
    <x v="4"/>
  </r>
  <r>
    <x v="1"/>
    <n v="330"/>
    <n v="41.02"/>
    <s v="US"/>
    <s v="USD"/>
    <n v="1523854800"/>
    <n v="1523941200"/>
    <x v="78"/>
    <d v="2018-04-17T05:00:00"/>
    <b v="0"/>
    <b v="0"/>
    <s v="publishing/translations"/>
    <x v="5"/>
  </r>
  <r>
    <x v="0"/>
    <n v="838"/>
    <n v="48"/>
    <s v="US"/>
    <s v="USD"/>
    <n v="1529125200"/>
    <n v="1529557200"/>
    <x v="79"/>
    <d v="2018-06-21T05:00:00"/>
    <b v="0"/>
    <b v="0"/>
    <s v="theater/plays"/>
    <x v="3"/>
  </r>
  <r>
    <x v="1"/>
    <n v="127"/>
    <n v="55.21"/>
    <s v="US"/>
    <s v="USD"/>
    <n v="1503982800"/>
    <n v="1506574800"/>
    <x v="80"/>
    <d v="2017-09-28T05:00:00"/>
    <b v="0"/>
    <b v="0"/>
    <s v="games/video games"/>
    <x v="6"/>
  </r>
  <r>
    <x v="1"/>
    <n v="411"/>
    <n v="92.11"/>
    <s v="US"/>
    <s v="USD"/>
    <n v="1511416800"/>
    <n v="1513576800"/>
    <x v="81"/>
    <d v="2017-12-18T06:00:00"/>
    <b v="0"/>
    <b v="0"/>
    <s v="music/rock"/>
    <x v="1"/>
  </r>
  <r>
    <x v="1"/>
    <n v="180"/>
    <n v="83.18"/>
    <s v="GB"/>
    <s v="GBP"/>
    <n v="1547704800"/>
    <n v="1548309600"/>
    <x v="82"/>
    <d v="2019-01-24T06:00:00"/>
    <b v="0"/>
    <b v="1"/>
    <s v="games/video games"/>
    <x v="6"/>
  </r>
  <r>
    <x v="0"/>
    <n v="1000"/>
    <n v="40"/>
    <s v="US"/>
    <s v="USD"/>
    <n v="1469682000"/>
    <n v="1471582800"/>
    <x v="83"/>
    <d v="2016-08-19T05:00:00"/>
    <b v="0"/>
    <b v="0"/>
    <s v="music/electric music"/>
    <x v="1"/>
  </r>
  <r>
    <x v="1"/>
    <n v="374"/>
    <n v="111.13"/>
    <s v="US"/>
    <s v="USD"/>
    <n v="1343451600"/>
    <n v="1344315600"/>
    <x v="84"/>
    <d v="2012-08-07T05:00:00"/>
    <b v="0"/>
    <b v="0"/>
    <s v="technology/wearables"/>
    <x v="2"/>
  </r>
  <r>
    <x v="1"/>
    <n v="71"/>
    <n v="90.56"/>
    <s v="AU"/>
    <s v="AUD"/>
    <n v="1315717200"/>
    <n v="1316408400"/>
    <x v="85"/>
    <d v="2011-09-19T05:00:00"/>
    <b v="0"/>
    <b v="0"/>
    <s v="music/indie rock"/>
    <x v="1"/>
  </r>
  <r>
    <x v="1"/>
    <n v="203"/>
    <n v="61.11"/>
    <s v="US"/>
    <s v="USD"/>
    <n v="1430715600"/>
    <n v="1431838800"/>
    <x v="86"/>
    <d v="2015-05-17T05:00:00"/>
    <b v="1"/>
    <b v="0"/>
    <s v="theater/plays"/>
    <x v="3"/>
  </r>
  <r>
    <x v="0"/>
    <n v="1482"/>
    <n v="83.02"/>
    <s v="AU"/>
    <s v="AUD"/>
    <n v="1299564000"/>
    <n v="1300510800"/>
    <x v="87"/>
    <d v="2011-03-19T05:00:00"/>
    <b v="0"/>
    <b v="1"/>
    <s v="music/rock"/>
    <x v="1"/>
  </r>
  <r>
    <x v="1"/>
    <n v="113"/>
    <n v="110.76"/>
    <s v="US"/>
    <s v="USD"/>
    <n v="1429160400"/>
    <n v="1431061200"/>
    <x v="88"/>
    <d v="2015-05-08T05:00:00"/>
    <b v="0"/>
    <b v="0"/>
    <s v="publishing/translations"/>
    <x v="5"/>
  </r>
  <r>
    <x v="1"/>
    <n v="96"/>
    <n v="89.46"/>
    <s v="US"/>
    <s v="USD"/>
    <n v="1271307600"/>
    <n v="1271480400"/>
    <x v="89"/>
    <d v="2010-04-17T05:00:00"/>
    <b v="0"/>
    <b v="0"/>
    <s v="theater/plays"/>
    <x v="3"/>
  </r>
  <r>
    <x v="0"/>
    <n v="106"/>
    <n v="57.85"/>
    <s v="US"/>
    <s v="USD"/>
    <n v="1456380000"/>
    <n v="1456380000"/>
    <x v="90"/>
    <d v="2016-02-25T06:00:00"/>
    <b v="0"/>
    <b v="1"/>
    <s v="theater/plays"/>
    <x v="3"/>
  </r>
  <r>
    <x v="0"/>
    <n v="679"/>
    <n v="110"/>
    <s v="IT"/>
    <s v="EUR"/>
    <n v="1470459600"/>
    <n v="1472878800"/>
    <x v="91"/>
    <d v="2016-09-03T05:00:00"/>
    <b v="0"/>
    <b v="0"/>
    <s v="publishing/translations"/>
    <x v="5"/>
  </r>
  <r>
    <x v="1"/>
    <n v="498"/>
    <n v="103.97"/>
    <s v="CH"/>
    <s v="CHF"/>
    <n v="1277269200"/>
    <n v="1277355600"/>
    <x v="92"/>
    <d v="2010-06-24T05:00:00"/>
    <b v="0"/>
    <b v="1"/>
    <s v="games/video games"/>
    <x v="6"/>
  </r>
  <r>
    <x v="3"/>
    <n v="610"/>
    <n v="108"/>
    <s v="US"/>
    <s v="USD"/>
    <n v="1350709200"/>
    <n v="1351054800"/>
    <x v="93"/>
    <d v="2012-10-24T05:00:00"/>
    <b v="0"/>
    <b v="1"/>
    <s v="theater/plays"/>
    <x v="3"/>
  </r>
  <r>
    <x v="1"/>
    <n v="180"/>
    <n v="48.93"/>
    <s v="GB"/>
    <s v="GBP"/>
    <n v="1554613200"/>
    <n v="1555563600"/>
    <x v="94"/>
    <d v="2019-04-18T05:00:00"/>
    <b v="0"/>
    <b v="0"/>
    <s v="technology/web"/>
    <x v="2"/>
  </r>
  <r>
    <x v="1"/>
    <n v="27"/>
    <n v="37.67"/>
    <s v="US"/>
    <s v="USD"/>
    <n v="1571029200"/>
    <n v="1571634000"/>
    <x v="95"/>
    <d v="2019-10-21T05:00:00"/>
    <b v="0"/>
    <b v="0"/>
    <s v="film &amp; video/documentary"/>
    <x v="4"/>
  </r>
  <r>
    <x v="1"/>
    <n v="2331"/>
    <n v="65"/>
    <s v="US"/>
    <s v="USD"/>
    <n v="1299736800"/>
    <n v="1300856400"/>
    <x v="96"/>
    <d v="2011-03-23T05:00:00"/>
    <b v="0"/>
    <b v="0"/>
    <s v="theater/plays"/>
    <x v="3"/>
  </r>
  <r>
    <x v="1"/>
    <n v="113"/>
    <n v="106.61"/>
    <s v="US"/>
    <s v="USD"/>
    <n v="1435208400"/>
    <n v="1439874000"/>
    <x v="48"/>
    <d v="2015-08-18T05:00:00"/>
    <b v="0"/>
    <b v="0"/>
    <s v="food/food trucks"/>
    <x v="0"/>
  </r>
  <r>
    <x v="0"/>
    <n v="1220"/>
    <n v="27.01"/>
    <s v="AU"/>
    <s v="AUD"/>
    <n v="1437973200"/>
    <n v="1438318800"/>
    <x v="97"/>
    <d v="2015-07-31T05:00:00"/>
    <b v="0"/>
    <b v="0"/>
    <s v="games/video games"/>
    <x v="6"/>
  </r>
  <r>
    <x v="1"/>
    <n v="164"/>
    <n v="91.16"/>
    <s v="US"/>
    <s v="USD"/>
    <n v="1416895200"/>
    <n v="1419400800"/>
    <x v="98"/>
    <d v="2014-12-24T06:00:00"/>
    <b v="0"/>
    <b v="0"/>
    <s v="theater/plays"/>
    <x v="3"/>
  </r>
  <r>
    <x v="0"/>
    <n v="1"/>
    <n v="1"/>
    <s v="US"/>
    <s v="USD"/>
    <n v="1319000400"/>
    <n v="1320555600"/>
    <x v="99"/>
    <d v="2011-11-06T05:00:00"/>
    <b v="0"/>
    <b v="0"/>
    <s v="theater/plays"/>
    <x v="3"/>
  </r>
  <r>
    <x v="1"/>
    <n v="164"/>
    <n v="56.05"/>
    <s v="US"/>
    <s v="USD"/>
    <n v="1424498400"/>
    <n v="1425103200"/>
    <x v="100"/>
    <d v="2015-02-28T06:00:00"/>
    <b v="0"/>
    <b v="1"/>
    <s v="music/electric music"/>
    <x v="1"/>
  </r>
  <r>
    <x v="1"/>
    <n v="336"/>
    <n v="31.02"/>
    <s v="US"/>
    <s v="USD"/>
    <n v="1526274000"/>
    <n v="1526878800"/>
    <x v="101"/>
    <d v="2018-05-21T05:00:00"/>
    <b v="0"/>
    <b v="1"/>
    <s v="technology/wearables"/>
    <x v="2"/>
  </r>
  <r>
    <x v="0"/>
    <n v="37"/>
    <n v="66.510000000000005"/>
    <s v="IT"/>
    <s v="EUR"/>
    <n v="1287896400"/>
    <n v="1288674000"/>
    <x v="102"/>
    <d v="2010-11-02T05:00:00"/>
    <b v="0"/>
    <b v="0"/>
    <s v="music/electric music"/>
    <x v="1"/>
  </r>
  <r>
    <x v="1"/>
    <n v="1917"/>
    <n v="89.01"/>
    <s v="US"/>
    <s v="USD"/>
    <n v="1495515600"/>
    <n v="1495602000"/>
    <x v="103"/>
    <d v="2017-05-24T05:00:00"/>
    <b v="0"/>
    <b v="0"/>
    <s v="music/indie rock"/>
    <x v="1"/>
  </r>
  <r>
    <x v="1"/>
    <n v="95"/>
    <n v="103.46"/>
    <s v="US"/>
    <s v="USD"/>
    <n v="1364878800"/>
    <n v="1366434000"/>
    <x v="104"/>
    <d v="2013-04-20T05:00:00"/>
    <b v="0"/>
    <b v="0"/>
    <s v="technology/web"/>
    <x v="2"/>
  </r>
  <r>
    <x v="1"/>
    <n v="147"/>
    <n v="95.28"/>
    <s v="US"/>
    <s v="USD"/>
    <n v="1567918800"/>
    <n v="1568350800"/>
    <x v="105"/>
    <d v="2019-09-13T05:00:00"/>
    <b v="0"/>
    <b v="0"/>
    <s v="theater/plays"/>
    <x v="3"/>
  </r>
  <r>
    <x v="1"/>
    <n v="86"/>
    <n v="75.900000000000006"/>
    <s v="US"/>
    <s v="USD"/>
    <n v="1524459600"/>
    <n v="1525928400"/>
    <x v="106"/>
    <d v="2018-05-10T05:00:00"/>
    <b v="0"/>
    <b v="1"/>
    <s v="theater/plays"/>
    <x v="3"/>
  </r>
  <r>
    <x v="1"/>
    <n v="83"/>
    <n v="107.58"/>
    <s v="US"/>
    <s v="USD"/>
    <n v="1333688400"/>
    <n v="1336885200"/>
    <x v="107"/>
    <d v="2012-05-13T05:00:00"/>
    <b v="0"/>
    <b v="0"/>
    <s v="film &amp; video/documentary"/>
    <x v="4"/>
  </r>
  <r>
    <x v="0"/>
    <n v="60"/>
    <n v="51.32"/>
    <s v="US"/>
    <s v="USD"/>
    <n v="1389506400"/>
    <n v="1389679200"/>
    <x v="108"/>
    <d v="2014-01-14T06:00:00"/>
    <b v="0"/>
    <b v="0"/>
    <s v="film &amp; video/television"/>
    <x v="4"/>
  </r>
  <r>
    <x v="0"/>
    <n v="296"/>
    <n v="71.98"/>
    <s v="US"/>
    <s v="USD"/>
    <n v="1536642000"/>
    <n v="1538283600"/>
    <x v="109"/>
    <d v="2018-09-30T05:00:00"/>
    <b v="0"/>
    <b v="0"/>
    <s v="food/food trucks"/>
    <x v="0"/>
  </r>
  <r>
    <x v="1"/>
    <n v="676"/>
    <n v="108.95"/>
    <s v="US"/>
    <s v="USD"/>
    <n v="1348290000"/>
    <n v="1348808400"/>
    <x v="110"/>
    <d v="2012-09-28T05:00:00"/>
    <b v="0"/>
    <b v="0"/>
    <s v="publishing/radio &amp; podcasts"/>
    <x v="5"/>
  </r>
  <r>
    <x v="1"/>
    <n v="361"/>
    <n v="35"/>
    <s v="AU"/>
    <s v="AUD"/>
    <n v="1408856400"/>
    <n v="1410152400"/>
    <x v="111"/>
    <d v="2014-09-08T05:00:00"/>
    <b v="0"/>
    <b v="0"/>
    <s v="technology/web"/>
    <x v="2"/>
  </r>
  <r>
    <x v="1"/>
    <n v="131"/>
    <n v="94.94"/>
    <s v="US"/>
    <s v="USD"/>
    <n v="1505192400"/>
    <n v="1505797200"/>
    <x v="112"/>
    <d v="2017-09-19T05:00:00"/>
    <b v="0"/>
    <b v="0"/>
    <s v="food/food trucks"/>
    <x v="0"/>
  </r>
  <r>
    <x v="1"/>
    <n v="126"/>
    <n v="109.65"/>
    <s v="US"/>
    <s v="USD"/>
    <n v="1554786000"/>
    <n v="1554872400"/>
    <x v="113"/>
    <d v="2019-04-10T05:00:00"/>
    <b v="0"/>
    <b v="1"/>
    <s v="technology/wearables"/>
    <x v="2"/>
  </r>
  <r>
    <x v="0"/>
    <n v="3304"/>
    <n v="44"/>
    <s v="IT"/>
    <s v="EUR"/>
    <n v="1510898400"/>
    <n v="1513922400"/>
    <x v="114"/>
    <d v="2017-12-22T06:00:00"/>
    <b v="0"/>
    <b v="0"/>
    <s v="publishing/fiction"/>
    <x v="5"/>
  </r>
  <r>
    <x v="0"/>
    <n v="73"/>
    <n v="86.79"/>
    <s v="US"/>
    <s v="USD"/>
    <n v="1442552400"/>
    <n v="1442638800"/>
    <x v="115"/>
    <d v="2015-09-19T05:00:00"/>
    <b v="0"/>
    <b v="0"/>
    <s v="theater/plays"/>
    <x v="3"/>
  </r>
  <r>
    <x v="1"/>
    <n v="275"/>
    <n v="30.99"/>
    <s v="US"/>
    <s v="USD"/>
    <n v="1316667600"/>
    <n v="1317186000"/>
    <x v="116"/>
    <d v="2011-09-28T05:00:00"/>
    <b v="0"/>
    <b v="0"/>
    <s v="film &amp; video/television"/>
    <x v="4"/>
  </r>
  <r>
    <x v="1"/>
    <n v="67"/>
    <n v="94.79"/>
    <s v="US"/>
    <s v="USD"/>
    <n v="1390716000"/>
    <n v="1391234400"/>
    <x v="117"/>
    <d v="2014-02-01T06:00:00"/>
    <b v="0"/>
    <b v="0"/>
    <s v="photography/photography books"/>
    <x v="7"/>
  </r>
  <r>
    <x v="1"/>
    <n v="154"/>
    <n v="69.790000000000006"/>
    <s v="US"/>
    <s v="USD"/>
    <n v="1402894800"/>
    <n v="1404363600"/>
    <x v="118"/>
    <d v="2014-07-03T05:00:00"/>
    <b v="0"/>
    <b v="1"/>
    <s v="film &amp; video/documentary"/>
    <x v="4"/>
  </r>
  <r>
    <x v="1"/>
    <n v="1782"/>
    <n v="63"/>
    <s v="US"/>
    <s v="USD"/>
    <n v="1429246800"/>
    <n v="1429592400"/>
    <x v="119"/>
    <d v="2015-04-21T05:00:00"/>
    <b v="0"/>
    <b v="1"/>
    <s v="games/mobile games"/>
    <x v="6"/>
  </r>
  <r>
    <x v="1"/>
    <n v="903"/>
    <n v="110.03"/>
    <s v="US"/>
    <s v="USD"/>
    <n v="1412485200"/>
    <n v="1413608400"/>
    <x v="33"/>
    <d v="2014-10-18T05:00:00"/>
    <b v="0"/>
    <b v="0"/>
    <s v="games/video games"/>
    <x v="6"/>
  </r>
  <r>
    <x v="0"/>
    <n v="3387"/>
    <n v="26"/>
    <s v="US"/>
    <s v="USD"/>
    <n v="1417068000"/>
    <n v="1419400800"/>
    <x v="120"/>
    <d v="2014-12-24T06:00:00"/>
    <b v="0"/>
    <b v="0"/>
    <s v="publishing/fiction"/>
    <x v="5"/>
  </r>
  <r>
    <x v="0"/>
    <n v="662"/>
    <n v="49.99"/>
    <s v="CA"/>
    <s v="CAD"/>
    <n v="1448344800"/>
    <n v="1448604000"/>
    <x v="121"/>
    <d v="2015-11-27T06:00:00"/>
    <b v="1"/>
    <b v="0"/>
    <s v="theater/plays"/>
    <x v="3"/>
  </r>
  <r>
    <x v="1"/>
    <n v="94"/>
    <n v="101.72"/>
    <s v="IT"/>
    <s v="EUR"/>
    <n v="1557723600"/>
    <n v="1562302800"/>
    <x v="122"/>
    <d v="2019-07-05T05:00:00"/>
    <b v="0"/>
    <b v="0"/>
    <s v="photography/photography books"/>
    <x v="7"/>
  </r>
  <r>
    <x v="1"/>
    <n v="180"/>
    <n v="47.08"/>
    <s v="US"/>
    <s v="USD"/>
    <n v="1537333200"/>
    <n v="1537678800"/>
    <x v="123"/>
    <d v="2018-09-23T05:00:00"/>
    <b v="0"/>
    <b v="0"/>
    <s v="theater/plays"/>
    <x v="3"/>
  </r>
  <r>
    <x v="0"/>
    <n v="774"/>
    <n v="89.94"/>
    <s v="US"/>
    <s v="USD"/>
    <n v="1471150800"/>
    <n v="1473570000"/>
    <x v="124"/>
    <d v="2016-09-11T05:00:00"/>
    <b v="0"/>
    <b v="1"/>
    <s v="theater/plays"/>
    <x v="3"/>
  </r>
  <r>
    <x v="0"/>
    <n v="672"/>
    <n v="78.97"/>
    <s v="CA"/>
    <s v="CAD"/>
    <n v="1273640400"/>
    <n v="1273899600"/>
    <x v="125"/>
    <d v="2010-05-15T05:00:00"/>
    <b v="0"/>
    <b v="0"/>
    <s v="theater/plays"/>
    <x v="3"/>
  </r>
  <r>
    <x v="3"/>
    <n v="532"/>
    <n v="80.069999999999993"/>
    <s v="US"/>
    <s v="USD"/>
    <n v="1282885200"/>
    <n v="1284008400"/>
    <x v="126"/>
    <d v="2010-09-09T05:00:00"/>
    <b v="0"/>
    <b v="0"/>
    <s v="music/rock"/>
    <x v="1"/>
  </r>
  <r>
    <x v="3"/>
    <n v="55"/>
    <n v="86.47"/>
    <s v="AU"/>
    <s v="AUD"/>
    <n v="1422943200"/>
    <n v="1425103200"/>
    <x v="127"/>
    <d v="2015-02-28T06:00:00"/>
    <b v="0"/>
    <b v="0"/>
    <s v="food/food trucks"/>
    <x v="0"/>
  </r>
  <r>
    <x v="1"/>
    <n v="533"/>
    <n v="28"/>
    <s v="DK"/>
    <s v="DKK"/>
    <n v="1319605200"/>
    <n v="1320991200"/>
    <x v="128"/>
    <d v="2011-11-11T06:00:00"/>
    <b v="0"/>
    <b v="0"/>
    <s v="film &amp; video/drama"/>
    <x v="4"/>
  </r>
  <r>
    <x v="1"/>
    <n v="2443"/>
    <n v="68"/>
    <s v="GB"/>
    <s v="GBP"/>
    <n v="1385704800"/>
    <n v="1386828000"/>
    <x v="129"/>
    <d v="2013-12-12T06:00:00"/>
    <b v="0"/>
    <b v="0"/>
    <s v="technology/web"/>
    <x v="2"/>
  </r>
  <r>
    <x v="1"/>
    <n v="89"/>
    <n v="43.08"/>
    <s v="US"/>
    <s v="USD"/>
    <n v="1515736800"/>
    <n v="1517119200"/>
    <x v="130"/>
    <d v="2018-01-28T06:00:00"/>
    <b v="0"/>
    <b v="1"/>
    <s v="theater/plays"/>
    <x v="3"/>
  </r>
  <r>
    <x v="1"/>
    <n v="159"/>
    <n v="87.96"/>
    <s v="US"/>
    <s v="USD"/>
    <n v="1313125200"/>
    <n v="1315026000"/>
    <x v="131"/>
    <d v="2011-09-03T05:00:00"/>
    <b v="0"/>
    <b v="0"/>
    <s v="music/world music"/>
    <x v="1"/>
  </r>
  <r>
    <x v="0"/>
    <n v="940"/>
    <n v="94.99"/>
    <s v="CH"/>
    <s v="CHF"/>
    <n v="1308459600"/>
    <n v="1312693200"/>
    <x v="132"/>
    <d v="2011-08-07T05:00:00"/>
    <b v="0"/>
    <b v="1"/>
    <s v="film &amp; video/documentary"/>
    <x v="4"/>
  </r>
  <r>
    <x v="0"/>
    <n v="117"/>
    <n v="46.91"/>
    <s v="US"/>
    <s v="USD"/>
    <n v="1362636000"/>
    <n v="1363064400"/>
    <x v="133"/>
    <d v="2013-03-12T05:00:00"/>
    <b v="0"/>
    <b v="1"/>
    <s v="theater/plays"/>
    <x v="3"/>
  </r>
  <r>
    <x v="3"/>
    <n v="58"/>
    <n v="46.91"/>
    <s v="US"/>
    <s v="USD"/>
    <n v="1402117200"/>
    <n v="1403154000"/>
    <x v="134"/>
    <d v="2014-06-19T05:00:00"/>
    <b v="0"/>
    <b v="1"/>
    <s v="film &amp; video/drama"/>
    <x v="4"/>
  </r>
  <r>
    <x v="1"/>
    <n v="50"/>
    <n v="94.24"/>
    <s v="US"/>
    <s v="USD"/>
    <n v="1286341200"/>
    <n v="1286859600"/>
    <x v="135"/>
    <d v="2010-10-12T05:00:00"/>
    <b v="0"/>
    <b v="0"/>
    <s v="publishing/nonfiction"/>
    <x v="5"/>
  </r>
  <r>
    <x v="0"/>
    <n v="115"/>
    <n v="80.14"/>
    <s v="US"/>
    <s v="USD"/>
    <n v="1348808400"/>
    <n v="1349326800"/>
    <x v="136"/>
    <d v="2012-10-04T05:00:00"/>
    <b v="0"/>
    <b v="0"/>
    <s v="games/mobile games"/>
    <x v="6"/>
  </r>
  <r>
    <x v="0"/>
    <n v="326"/>
    <n v="59.04"/>
    <s v="US"/>
    <s v="USD"/>
    <n v="1429592400"/>
    <n v="1430974800"/>
    <x v="137"/>
    <d v="2015-05-07T05:00:00"/>
    <b v="0"/>
    <b v="1"/>
    <s v="technology/wearables"/>
    <x v="2"/>
  </r>
  <r>
    <x v="1"/>
    <n v="186"/>
    <n v="65.989999999999995"/>
    <s v="US"/>
    <s v="USD"/>
    <n v="1519538400"/>
    <n v="1519970400"/>
    <x v="138"/>
    <d v="2018-03-02T06:00:00"/>
    <b v="0"/>
    <b v="0"/>
    <s v="film &amp; video/documentary"/>
    <x v="4"/>
  </r>
  <r>
    <x v="1"/>
    <n v="1071"/>
    <n v="60.99"/>
    <s v="US"/>
    <s v="USD"/>
    <n v="1434085200"/>
    <n v="1434603600"/>
    <x v="139"/>
    <d v="2015-06-18T05:00:00"/>
    <b v="0"/>
    <b v="0"/>
    <s v="technology/web"/>
    <x v="2"/>
  </r>
  <r>
    <x v="1"/>
    <n v="117"/>
    <n v="98.31"/>
    <s v="US"/>
    <s v="USD"/>
    <n v="1333688400"/>
    <n v="1337230800"/>
    <x v="107"/>
    <d v="2012-05-17T05:00:00"/>
    <b v="0"/>
    <b v="0"/>
    <s v="technology/web"/>
    <x v="2"/>
  </r>
  <r>
    <x v="1"/>
    <n v="70"/>
    <n v="104.6"/>
    <s v="US"/>
    <s v="USD"/>
    <n v="1277701200"/>
    <n v="1279429200"/>
    <x v="140"/>
    <d v="2010-07-18T05:00:00"/>
    <b v="0"/>
    <b v="0"/>
    <s v="music/indie rock"/>
    <x v="1"/>
  </r>
  <r>
    <x v="1"/>
    <n v="135"/>
    <n v="86.07"/>
    <s v="US"/>
    <s v="USD"/>
    <n v="1560747600"/>
    <n v="1561438800"/>
    <x v="141"/>
    <d v="2019-06-25T05:00:00"/>
    <b v="0"/>
    <b v="0"/>
    <s v="theater/plays"/>
    <x v="3"/>
  </r>
  <r>
    <x v="1"/>
    <n v="768"/>
    <n v="76.989999999999995"/>
    <s v="CH"/>
    <s v="CHF"/>
    <n v="1410066000"/>
    <n v="1410498000"/>
    <x v="142"/>
    <d v="2014-09-12T05:00:00"/>
    <b v="0"/>
    <b v="0"/>
    <s v="technology/wearables"/>
    <x v="2"/>
  </r>
  <r>
    <x v="3"/>
    <n v="51"/>
    <n v="29.76"/>
    <s v="US"/>
    <s v="USD"/>
    <n v="1320732000"/>
    <n v="1322460000"/>
    <x v="143"/>
    <d v="2011-11-28T06:00:00"/>
    <b v="0"/>
    <b v="0"/>
    <s v="theater/plays"/>
    <x v="3"/>
  </r>
  <r>
    <x v="1"/>
    <n v="199"/>
    <n v="46.92"/>
    <s v="US"/>
    <s v="USD"/>
    <n v="1465794000"/>
    <n v="1466312400"/>
    <x v="144"/>
    <d v="2016-06-19T05:00:00"/>
    <b v="0"/>
    <b v="1"/>
    <s v="theater/plays"/>
    <x v="3"/>
  </r>
  <r>
    <x v="1"/>
    <n v="107"/>
    <n v="105.19"/>
    <s v="US"/>
    <s v="USD"/>
    <n v="1500958800"/>
    <n v="1501736400"/>
    <x v="145"/>
    <d v="2017-08-03T05:00:00"/>
    <b v="0"/>
    <b v="0"/>
    <s v="technology/wearables"/>
    <x v="2"/>
  </r>
  <r>
    <x v="1"/>
    <n v="195"/>
    <n v="69.91"/>
    <s v="US"/>
    <s v="USD"/>
    <n v="1357020000"/>
    <n v="1361512800"/>
    <x v="146"/>
    <d v="2013-02-22T06:00:00"/>
    <b v="0"/>
    <b v="0"/>
    <s v="music/indie rock"/>
    <x v="1"/>
  </r>
  <r>
    <x v="0"/>
    <n v="1"/>
    <n v="1"/>
    <s v="US"/>
    <s v="USD"/>
    <n v="1544940000"/>
    <n v="1545026400"/>
    <x v="147"/>
    <d v="2018-12-17T06:00:00"/>
    <b v="0"/>
    <b v="0"/>
    <s v="music/rock"/>
    <x v="1"/>
  </r>
  <r>
    <x v="0"/>
    <n v="1467"/>
    <n v="60.01"/>
    <s v="US"/>
    <s v="USD"/>
    <n v="1402290000"/>
    <n v="1406696400"/>
    <x v="148"/>
    <d v="2014-07-30T05:00:00"/>
    <b v="0"/>
    <b v="0"/>
    <s v="music/electric music"/>
    <x v="1"/>
  </r>
  <r>
    <x v="1"/>
    <n v="3376"/>
    <n v="52.01"/>
    <s v="US"/>
    <s v="USD"/>
    <n v="1487311200"/>
    <n v="1487916000"/>
    <x v="149"/>
    <d v="2017-02-24T06:00:00"/>
    <b v="0"/>
    <b v="0"/>
    <s v="music/indie rock"/>
    <x v="1"/>
  </r>
  <r>
    <x v="0"/>
    <n v="5681"/>
    <n v="31"/>
    <s v="US"/>
    <s v="USD"/>
    <n v="1350622800"/>
    <n v="1351141200"/>
    <x v="150"/>
    <d v="2012-10-25T05:00:00"/>
    <b v="0"/>
    <b v="0"/>
    <s v="theater/plays"/>
    <x v="3"/>
  </r>
  <r>
    <x v="0"/>
    <n v="1059"/>
    <n v="95.04"/>
    <s v="US"/>
    <s v="USD"/>
    <n v="1463029200"/>
    <n v="1465016400"/>
    <x v="151"/>
    <d v="2016-06-04T05:00:00"/>
    <b v="0"/>
    <b v="1"/>
    <s v="music/indie rock"/>
    <x v="1"/>
  </r>
  <r>
    <x v="0"/>
    <n v="1194"/>
    <n v="75.97"/>
    <s v="US"/>
    <s v="USD"/>
    <n v="1269493200"/>
    <n v="1270789200"/>
    <x v="152"/>
    <d v="2010-04-09T05:00:00"/>
    <b v="0"/>
    <b v="0"/>
    <s v="theater/plays"/>
    <x v="3"/>
  </r>
  <r>
    <x v="3"/>
    <n v="379"/>
    <n v="71.010000000000005"/>
    <s v="AU"/>
    <s v="AUD"/>
    <n v="1570251600"/>
    <n v="1572325200"/>
    <x v="153"/>
    <d v="2019-10-29T05:00:00"/>
    <b v="0"/>
    <b v="0"/>
    <s v="music/rock"/>
    <x v="1"/>
  </r>
  <r>
    <x v="0"/>
    <n v="30"/>
    <n v="73.73"/>
    <s v="AU"/>
    <s v="AUD"/>
    <n v="1388383200"/>
    <n v="1389420000"/>
    <x v="154"/>
    <d v="2014-01-11T06:00:00"/>
    <b v="0"/>
    <b v="0"/>
    <s v="photography/photography books"/>
    <x v="7"/>
  </r>
  <r>
    <x v="1"/>
    <n v="41"/>
    <n v="113.17"/>
    <s v="US"/>
    <s v="USD"/>
    <n v="1449554400"/>
    <n v="1449640800"/>
    <x v="155"/>
    <d v="2015-12-09T06:00:00"/>
    <b v="0"/>
    <b v="0"/>
    <s v="music/rock"/>
    <x v="1"/>
  </r>
  <r>
    <x v="1"/>
    <n v="1821"/>
    <n v="105.01"/>
    <s v="US"/>
    <s v="USD"/>
    <n v="1553662800"/>
    <n v="1555218000"/>
    <x v="156"/>
    <d v="2019-04-14T05:00:00"/>
    <b v="0"/>
    <b v="1"/>
    <s v="theater/plays"/>
    <x v="3"/>
  </r>
  <r>
    <x v="1"/>
    <n v="164"/>
    <n v="79.180000000000007"/>
    <s v="US"/>
    <s v="USD"/>
    <n v="1556341200"/>
    <n v="1557723600"/>
    <x v="157"/>
    <d v="2019-05-13T05:00:00"/>
    <b v="0"/>
    <b v="0"/>
    <s v="technology/wearables"/>
    <x v="2"/>
  </r>
  <r>
    <x v="0"/>
    <n v="75"/>
    <n v="57.33"/>
    <s v="US"/>
    <s v="USD"/>
    <n v="1442984400"/>
    <n v="1443502800"/>
    <x v="158"/>
    <d v="2015-09-29T05:00:00"/>
    <b v="0"/>
    <b v="1"/>
    <s v="technology/web"/>
    <x v="2"/>
  </r>
  <r>
    <x v="1"/>
    <n v="157"/>
    <n v="58.18"/>
    <s v="CH"/>
    <s v="CHF"/>
    <n v="1544248800"/>
    <n v="1546840800"/>
    <x v="159"/>
    <d v="2019-01-07T06:00:00"/>
    <b v="0"/>
    <b v="0"/>
    <s v="music/rock"/>
    <x v="1"/>
  </r>
  <r>
    <x v="1"/>
    <n v="246"/>
    <n v="36.03"/>
    <s v="US"/>
    <s v="USD"/>
    <n v="1508475600"/>
    <n v="1512712800"/>
    <x v="160"/>
    <d v="2017-12-08T06:00:00"/>
    <b v="0"/>
    <b v="1"/>
    <s v="photography/photography books"/>
    <x v="7"/>
  </r>
  <r>
    <x v="1"/>
    <n v="1396"/>
    <n v="107.99"/>
    <s v="US"/>
    <s v="USD"/>
    <n v="1507438800"/>
    <n v="1507525200"/>
    <x v="161"/>
    <d v="2017-10-09T05:00:00"/>
    <b v="0"/>
    <b v="0"/>
    <s v="theater/plays"/>
    <x v="3"/>
  </r>
  <r>
    <x v="1"/>
    <n v="2506"/>
    <n v="44.01"/>
    <s v="US"/>
    <s v="USD"/>
    <n v="1501563600"/>
    <n v="1504328400"/>
    <x v="162"/>
    <d v="2017-09-02T05:00:00"/>
    <b v="0"/>
    <b v="0"/>
    <s v="technology/web"/>
    <x v="2"/>
  </r>
  <r>
    <x v="1"/>
    <n v="244"/>
    <n v="55.08"/>
    <s v="US"/>
    <s v="USD"/>
    <n v="1292997600"/>
    <n v="1293343200"/>
    <x v="163"/>
    <d v="2010-12-26T06:00:00"/>
    <b v="0"/>
    <b v="0"/>
    <s v="photography/photography books"/>
    <x v="7"/>
  </r>
  <r>
    <x v="1"/>
    <n v="146"/>
    <n v="74"/>
    <s v="AU"/>
    <s v="AUD"/>
    <n v="1370840400"/>
    <n v="1371704400"/>
    <x v="164"/>
    <d v="2013-06-20T05:00:00"/>
    <b v="0"/>
    <b v="0"/>
    <s v="theater/plays"/>
    <x v="3"/>
  </r>
  <r>
    <x v="0"/>
    <n v="955"/>
    <n v="42"/>
    <s v="DK"/>
    <s v="DKK"/>
    <n v="1550815200"/>
    <n v="1552798800"/>
    <x v="165"/>
    <d v="2019-03-17T05:00:00"/>
    <b v="0"/>
    <b v="1"/>
    <s v="music/indie rock"/>
    <x v="1"/>
  </r>
  <r>
    <x v="1"/>
    <n v="1267"/>
    <n v="77.989999999999995"/>
    <s v="US"/>
    <s v="USD"/>
    <n v="1339909200"/>
    <n v="1342328400"/>
    <x v="166"/>
    <d v="2012-07-15T05:00:00"/>
    <b v="0"/>
    <b v="1"/>
    <s v="film &amp; video/shorts"/>
    <x v="4"/>
  </r>
  <r>
    <x v="0"/>
    <n v="67"/>
    <n v="82.51"/>
    <s v="US"/>
    <s v="USD"/>
    <n v="1501736400"/>
    <n v="1502341200"/>
    <x v="167"/>
    <d v="2017-08-10T05:00:00"/>
    <b v="0"/>
    <b v="0"/>
    <s v="music/indie rock"/>
    <x v="1"/>
  </r>
  <r>
    <x v="0"/>
    <n v="5"/>
    <n v="104.2"/>
    <s v="US"/>
    <s v="USD"/>
    <n v="1395291600"/>
    <n v="1397192400"/>
    <x v="168"/>
    <d v="2014-04-11T05:00:00"/>
    <b v="0"/>
    <b v="0"/>
    <s v="publishing/translations"/>
    <x v="5"/>
  </r>
  <r>
    <x v="0"/>
    <n v="26"/>
    <n v="25.5"/>
    <s v="US"/>
    <s v="USD"/>
    <n v="1405746000"/>
    <n v="1407042000"/>
    <x v="169"/>
    <d v="2014-08-03T05:00:00"/>
    <b v="0"/>
    <b v="1"/>
    <s v="film &amp; video/documentary"/>
    <x v="4"/>
  </r>
  <r>
    <x v="1"/>
    <n v="1561"/>
    <n v="100.98"/>
    <s v="US"/>
    <s v="USD"/>
    <n v="1368853200"/>
    <n v="1369371600"/>
    <x v="170"/>
    <d v="2013-05-24T05:00:00"/>
    <b v="0"/>
    <b v="0"/>
    <s v="theater/plays"/>
    <x v="3"/>
  </r>
  <r>
    <x v="1"/>
    <n v="48"/>
    <n v="111.83"/>
    <s v="US"/>
    <s v="USD"/>
    <n v="1444021200"/>
    <n v="1444107600"/>
    <x v="171"/>
    <d v="2015-10-06T05:00:00"/>
    <b v="0"/>
    <b v="1"/>
    <s v="technology/wearables"/>
    <x v="2"/>
  </r>
  <r>
    <x v="0"/>
    <n v="1130"/>
    <n v="42"/>
    <s v="US"/>
    <s v="USD"/>
    <n v="1472619600"/>
    <n v="1474261200"/>
    <x v="172"/>
    <d v="2016-09-19T05:00:00"/>
    <b v="0"/>
    <b v="0"/>
    <s v="theater/plays"/>
    <x v="3"/>
  </r>
  <r>
    <x v="0"/>
    <n v="782"/>
    <n v="110.05"/>
    <s v="US"/>
    <s v="USD"/>
    <n v="1472878800"/>
    <n v="1473656400"/>
    <x v="173"/>
    <d v="2016-09-12T05:00:00"/>
    <b v="0"/>
    <b v="0"/>
    <s v="theater/plays"/>
    <x v="3"/>
  </r>
  <r>
    <x v="1"/>
    <n v="2739"/>
    <n v="59"/>
    <s v="US"/>
    <s v="USD"/>
    <n v="1289800800"/>
    <n v="1291960800"/>
    <x v="174"/>
    <d v="2010-12-10T06:00:00"/>
    <b v="0"/>
    <b v="0"/>
    <s v="theater/plays"/>
    <x v="3"/>
  </r>
  <r>
    <x v="0"/>
    <n v="210"/>
    <n v="32.99"/>
    <s v="US"/>
    <s v="USD"/>
    <n v="1505970000"/>
    <n v="1506747600"/>
    <x v="175"/>
    <d v="2017-09-30T05:00:00"/>
    <b v="0"/>
    <b v="0"/>
    <s v="food/food trucks"/>
    <x v="0"/>
  </r>
  <r>
    <x v="1"/>
    <n v="3537"/>
    <n v="45.01"/>
    <s v="CA"/>
    <s v="CAD"/>
    <n v="1363496400"/>
    <n v="1363582800"/>
    <x v="176"/>
    <d v="2013-03-18T05:00:00"/>
    <b v="0"/>
    <b v="1"/>
    <s v="theater/plays"/>
    <x v="3"/>
  </r>
  <r>
    <x v="1"/>
    <n v="2107"/>
    <n v="81.98"/>
    <s v="AU"/>
    <s v="AUD"/>
    <n v="1269234000"/>
    <n v="1269666000"/>
    <x v="177"/>
    <d v="2010-03-27T05:00:00"/>
    <b v="0"/>
    <b v="0"/>
    <s v="technology/wearables"/>
    <x v="2"/>
  </r>
  <r>
    <x v="0"/>
    <n v="136"/>
    <n v="39.08"/>
    <s v="US"/>
    <s v="USD"/>
    <n v="1507093200"/>
    <n v="1508648400"/>
    <x v="178"/>
    <d v="2017-10-22T05:00:00"/>
    <b v="0"/>
    <b v="0"/>
    <s v="technology/web"/>
    <x v="2"/>
  </r>
  <r>
    <x v="1"/>
    <n v="3318"/>
    <n v="59"/>
    <s v="DK"/>
    <s v="DKK"/>
    <n v="1560574800"/>
    <n v="1561957200"/>
    <x v="179"/>
    <d v="2019-07-01T05:00:00"/>
    <b v="0"/>
    <b v="0"/>
    <s v="theater/plays"/>
    <x v="3"/>
  </r>
  <r>
    <x v="0"/>
    <n v="86"/>
    <n v="40.99"/>
    <s v="CA"/>
    <s v="CAD"/>
    <n v="1284008400"/>
    <n v="1285131600"/>
    <x v="180"/>
    <d v="2010-09-22T05:00:00"/>
    <b v="0"/>
    <b v="0"/>
    <s v="music/rock"/>
    <x v="1"/>
  </r>
  <r>
    <x v="1"/>
    <n v="340"/>
    <n v="31.03"/>
    <s v="US"/>
    <s v="USD"/>
    <n v="1556859600"/>
    <n v="1556946000"/>
    <x v="181"/>
    <d v="2019-05-04T05:00:00"/>
    <b v="0"/>
    <b v="0"/>
    <s v="theater/plays"/>
    <x v="3"/>
  </r>
  <r>
    <x v="0"/>
    <n v="19"/>
    <n v="37.79"/>
    <s v="US"/>
    <s v="USD"/>
    <n v="1526187600"/>
    <n v="1527138000"/>
    <x v="182"/>
    <d v="2018-05-24T05:00:00"/>
    <b v="0"/>
    <b v="0"/>
    <s v="film &amp; video/television"/>
    <x v="4"/>
  </r>
  <r>
    <x v="0"/>
    <n v="886"/>
    <n v="32.01"/>
    <s v="US"/>
    <s v="USD"/>
    <n v="1400821200"/>
    <n v="1402117200"/>
    <x v="183"/>
    <d v="2014-06-07T05:00:00"/>
    <b v="0"/>
    <b v="0"/>
    <s v="theater/plays"/>
    <x v="3"/>
  </r>
  <r>
    <x v="1"/>
    <n v="1442"/>
    <n v="95.97"/>
    <s v="CA"/>
    <s v="CAD"/>
    <n v="1361599200"/>
    <n v="1364014800"/>
    <x v="184"/>
    <d v="2013-03-23T05:00:00"/>
    <b v="0"/>
    <b v="1"/>
    <s v="film &amp; video/shorts"/>
    <x v="4"/>
  </r>
  <r>
    <x v="0"/>
    <n v="35"/>
    <n v="75"/>
    <s v="IT"/>
    <s v="EUR"/>
    <n v="1417500000"/>
    <n v="1417586400"/>
    <x v="185"/>
    <d v="2014-12-03T06:00:00"/>
    <b v="0"/>
    <b v="0"/>
    <s v="theater/plays"/>
    <x v="3"/>
  </r>
  <r>
    <x v="3"/>
    <n v="441"/>
    <n v="102.05"/>
    <s v="US"/>
    <s v="USD"/>
    <n v="1457071200"/>
    <n v="1457071200"/>
    <x v="186"/>
    <d v="2016-03-04T06:00:00"/>
    <b v="0"/>
    <b v="0"/>
    <s v="theater/plays"/>
    <x v="3"/>
  </r>
  <r>
    <x v="0"/>
    <n v="24"/>
    <n v="105.75"/>
    <s v="US"/>
    <s v="USD"/>
    <n v="1370322000"/>
    <n v="1370408400"/>
    <x v="187"/>
    <d v="2013-06-05T05:00:00"/>
    <b v="0"/>
    <b v="1"/>
    <s v="theater/plays"/>
    <x v="3"/>
  </r>
  <r>
    <x v="0"/>
    <n v="86"/>
    <n v="37.07"/>
    <s v="IT"/>
    <s v="EUR"/>
    <n v="1552366800"/>
    <n v="1552626000"/>
    <x v="188"/>
    <d v="2019-03-15T05:00:00"/>
    <b v="0"/>
    <b v="0"/>
    <s v="theater/plays"/>
    <x v="3"/>
  </r>
  <r>
    <x v="0"/>
    <n v="243"/>
    <n v="35.049999999999997"/>
    <s v="US"/>
    <s v="USD"/>
    <n v="1403845200"/>
    <n v="1404190800"/>
    <x v="189"/>
    <d v="2014-07-01T05:00:00"/>
    <b v="0"/>
    <b v="0"/>
    <s v="music/rock"/>
    <x v="1"/>
  </r>
  <r>
    <x v="0"/>
    <n v="65"/>
    <n v="46.34"/>
    <s v="US"/>
    <s v="USD"/>
    <n v="1523163600"/>
    <n v="1523509200"/>
    <x v="190"/>
    <d v="2018-04-12T05:00:00"/>
    <b v="1"/>
    <b v="0"/>
    <s v="music/indie rock"/>
    <x v="1"/>
  </r>
  <r>
    <x v="1"/>
    <n v="126"/>
    <n v="69.17"/>
    <s v="US"/>
    <s v="USD"/>
    <n v="1442206800"/>
    <n v="1443589200"/>
    <x v="191"/>
    <d v="2015-09-30T05:00:00"/>
    <b v="0"/>
    <b v="0"/>
    <s v="music/metal"/>
    <x v="1"/>
  </r>
  <r>
    <x v="1"/>
    <n v="524"/>
    <n v="109.08"/>
    <s v="US"/>
    <s v="USD"/>
    <n v="1532840400"/>
    <n v="1533445200"/>
    <x v="192"/>
    <d v="2018-08-05T05:00:00"/>
    <b v="0"/>
    <b v="0"/>
    <s v="music/electric music"/>
    <x v="1"/>
  </r>
  <r>
    <x v="0"/>
    <n v="100"/>
    <n v="51.78"/>
    <s v="DK"/>
    <s v="DKK"/>
    <n v="1472878800"/>
    <n v="1474520400"/>
    <x v="173"/>
    <d v="2016-09-22T05:00:00"/>
    <b v="0"/>
    <b v="0"/>
    <s v="technology/wearables"/>
    <x v="2"/>
  </r>
  <r>
    <x v="1"/>
    <n v="1989"/>
    <n v="82.01"/>
    <s v="US"/>
    <s v="USD"/>
    <n v="1498194000"/>
    <n v="1499403600"/>
    <x v="193"/>
    <d v="2017-07-07T05:00:00"/>
    <b v="0"/>
    <b v="0"/>
    <s v="film &amp; video/drama"/>
    <x v="4"/>
  </r>
  <r>
    <x v="0"/>
    <n v="168"/>
    <n v="35.96"/>
    <s v="US"/>
    <s v="USD"/>
    <n v="1281070800"/>
    <n v="1283576400"/>
    <x v="194"/>
    <d v="2010-09-04T05:00:00"/>
    <b v="0"/>
    <b v="0"/>
    <s v="music/electric music"/>
    <x v="1"/>
  </r>
  <r>
    <x v="0"/>
    <n v="13"/>
    <n v="74.459999999999994"/>
    <s v="US"/>
    <s v="USD"/>
    <n v="1436245200"/>
    <n v="1436590800"/>
    <x v="195"/>
    <d v="2015-07-11T05:00:00"/>
    <b v="0"/>
    <b v="0"/>
    <s v="music/rock"/>
    <x v="1"/>
  </r>
  <r>
    <x v="0"/>
    <n v="1"/>
    <n v="2"/>
    <s v="CA"/>
    <s v="CAD"/>
    <n v="1269493200"/>
    <n v="1270443600"/>
    <x v="152"/>
    <d v="2010-04-05T05:00:00"/>
    <b v="0"/>
    <b v="0"/>
    <s v="theater/plays"/>
    <x v="3"/>
  </r>
  <r>
    <x v="1"/>
    <n v="157"/>
    <n v="91.11"/>
    <s v="US"/>
    <s v="USD"/>
    <n v="1406264400"/>
    <n v="1407819600"/>
    <x v="196"/>
    <d v="2014-08-12T05:00:00"/>
    <b v="0"/>
    <b v="0"/>
    <s v="technology/web"/>
    <x v="2"/>
  </r>
  <r>
    <x v="3"/>
    <n v="82"/>
    <n v="79.790000000000006"/>
    <s v="US"/>
    <s v="USD"/>
    <n v="1317531600"/>
    <n v="1317877200"/>
    <x v="197"/>
    <d v="2011-10-06T05:00:00"/>
    <b v="0"/>
    <b v="0"/>
    <s v="food/food trucks"/>
    <x v="0"/>
  </r>
  <r>
    <x v="1"/>
    <n v="4498"/>
    <n v="43"/>
    <s v="AU"/>
    <s v="AUD"/>
    <n v="1484632800"/>
    <n v="1484805600"/>
    <x v="198"/>
    <d v="2017-01-19T06:00:00"/>
    <b v="0"/>
    <b v="0"/>
    <s v="theater/plays"/>
    <x v="3"/>
  </r>
  <r>
    <x v="0"/>
    <n v="40"/>
    <n v="63.23"/>
    <s v="US"/>
    <s v="USD"/>
    <n v="1301806800"/>
    <n v="1302670800"/>
    <x v="199"/>
    <d v="2011-04-13T05:00:00"/>
    <b v="0"/>
    <b v="0"/>
    <s v="music/jazz"/>
    <x v="1"/>
  </r>
  <r>
    <x v="1"/>
    <n v="80"/>
    <n v="70.180000000000007"/>
    <s v="US"/>
    <s v="USD"/>
    <n v="1539752400"/>
    <n v="1540789200"/>
    <x v="200"/>
    <d v="2018-10-29T05:00:00"/>
    <b v="1"/>
    <b v="0"/>
    <s v="theater/plays"/>
    <x v="3"/>
  </r>
  <r>
    <x v="3"/>
    <n v="57"/>
    <n v="61.33"/>
    <s v="US"/>
    <s v="USD"/>
    <n v="1267250400"/>
    <n v="1268028000"/>
    <x v="201"/>
    <d v="2010-03-08T06:00:00"/>
    <b v="0"/>
    <b v="0"/>
    <s v="publishing/fiction"/>
    <x v="5"/>
  </r>
  <r>
    <x v="1"/>
    <n v="43"/>
    <n v="99"/>
    <s v="US"/>
    <s v="USD"/>
    <n v="1535432400"/>
    <n v="1537160400"/>
    <x v="202"/>
    <d v="2018-09-17T05:00:00"/>
    <b v="0"/>
    <b v="1"/>
    <s v="music/rock"/>
    <x v="1"/>
  </r>
  <r>
    <x v="1"/>
    <n v="2053"/>
    <n v="96.98"/>
    <s v="US"/>
    <s v="USD"/>
    <n v="1510207200"/>
    <n v="1512280800"/>
    <x v="203"/>
    <d v="2017-12-03T06:00:00"/>
    <b v="0"/>
    <b v="0"/>
    <s v="film &amp; video/documentary"/>
    <x v="4"/>
  </r>
  <r>
    <x v="2"/>
    <n v="808"/>
    <n v="51"/>
    <s v="AU"/>
    <s v="AUD"/>
    <n v="1462510800"/>
    <n v="1463115600"/>
    <x v="204"/>
    <d v="2016-05-13T05:00:00"/>
    <b v="0"/>
    <b v="0"/>
    <s v="film &amp; video/documentary"/>
    <x v="4"/>
  </r>
  <r>
    <x v="0"/>
    <n v="226"/>
    <n v="28.04"/>
    <s v="DK"/>
    <s v="DKK"/>
    <n v="1488520800"/>
    <n v="1490850000"/>
    <x v="205"/>
    <d v="2017-03-30T05:00:00"/>
    <b v="0"/>
    <b v="0"/>
    <s v="film &amp; video/science fiction"/>
    <x v="4"/>
  </r>
  <r>
    <x v="0"/>
    <n v="1625"/>
    <n v="60.98"/>
    <s v="US"/>
    <s v="USD"/>
    <n v="1377579600"/>
    <n v="1379653200"/>
    <x v="206"/>
    <d v="2013-09-20T05:00:00"/>
    <b v="0"/>
    <b v="0"/>
    <s v="theater/plays"/>
    <x v="3"/>
  </r>
  <r>
    <x v="1"/>
    <n v="168"/>
    <n v="73.209999999999994"/>
    <s v="US"/>
    <s v="USD"/>
    <n v="1576389600"/>
    <n v="1580364000"/>
    <x v="207"/>
    <d v="2020-01-30T06:00:00"/>
    <b v="0"/>
    <b v="0"/>
    <s v="theater/plays"/>
    <x v="3"/>
  </r>
  <r>
    <x v="1"/>
    <n v="4289"/>
    <n v="40"/>
    <s v="US"/>
    <s v="USD"/>
    <n v="1289019600"/>
    <n v="1289714400"/>
    <x v="208"/>
    <d v="2010-11-14T06:00:00"/>
    <b v="0"/>
    <b v="1"/>
    <s v="music/indie rock"/>
    <x v="1"/>
  </r>
  <r>
    <x v="1"/>
    <n v="165"/>
    <n v="86.81"/>
    <s v="US"/>
    <s v="USD"/>
    <n v="1282194000"/>
    <n v="1282712400"/>
    <x v="209"/>
    <d v="2010-08-25T05:00:00"/>
    <b v="0"/>
    <b v="0"/>
    <s v="music/rock"/>
    <x v="1"/>
  </r>
  <r>
    <x v="0"/>
    <n v="143"/>
    <n v="42.13"/>
    <s v="US"/>
    <s v="USD"/>
    <n v="1550037600"/>
    <n v="1550210400"/>
    <x v="210"/>
    <d v="2019-02-15T06:00:00"/>
    <b v="0"/>
    <b v="0"/>
    <s v="theater/plays"/>
    <x v="3"/>
  </r>
  <r>
    <x v="1"/>
    <n v="1815"/>
    <n v="103.98"/>
    <s v="US"/>
    <s v="USD"/>
    <n v="1321941600"/>
    <n v="1322114400"/>
    <x v="211"/>
    <d v="2011-11-24T06:00:00"/>
    <b v="0"/>
    <b v="0"/>
    <s v="theater/plays"/>
    <x v="3"/>
  </r>
  <r>
    <x v="0"/>
    <n v="934"/>
    <n v="62"/>
    <s v="US"/>
    <s v="USD"/>
    <n v="1556427600"/>
    <n v="1557205200"/>
    <x v="212"/>
    <d v="2019-05-07T05:00:00"/>
    <b v="0"/>
    <b v="0"/>
    <s v="film &amp; video/science fiction"/>
    <x v="4"/>
  </r>
  <r>
    <x v="1"/>
    <n v="397"/>
    <n v="31.01"/>
    <s v="GB"/>
    <s v="GBP"/>
    <n v="1320991200"/>
    <n v="1323928800"/>
    <x v="213"/>
    <d v="2011-12-15T06:00:00"/>
    <b v="0"/>
    <b v="1"/>
    <s v="film &amp; video/shorts"/>
    <x v="4"/>
  </r>
  <r>
    <x v="1"/>
    <n v="1539"/>
    <n v="89.99"/>
    <s v="US"/>
    <s v="USD"/>
    <n v="1345093200"/>
    <n v="1346130000"/>
    <x v="214"/>
    <d v="2012-08-28T05:00:00"/>
    <b v="0"/>
    <b v="0"/>
    <s v="film &amp; video/animation"/>
    <x v="4"/>
  </r>
  <r>
    <x v="0"/>
    <n v="17"/>
    <n v="39.24"/>
    <s v="US"/>
    <s v="USD"/>
    <n v="1309496400"/>
    <n v="1311051600"/>
    <x v="215"/>
    <d v="2011-07-19T05:00:00"/>
    <b v="1"/>
    <b v="0"/>
    <s v="theater/plays"/>
    <x v="3"/>
  </r>
  <r>
    <x v="0"/>
    <n v="2179"/>
    <n v="54.99"/>
    <s v="US"/>
    <s v="USD"/>
    <n v="1340254800"/>
    <n v="1340427600"/>
    <x v="216"/>
    <d v="2012-06-23T05:00:00"/>
    <b v="1"/>
    <b v="0"/>
    <s v="food/food trucks"/>
    <x v="0"/>
  </r>
  <r>
    <x v="1"/>
    <n v="138"/>
    <n v="47.99"/>
    <s v="US"/>
    <s v="USD"/>
    <n v="1412226000"/>
    <n v="1412312400"/>
    <x v="217"/>
    <d v="2014-10-03T05:00:00"/>
    <b v="0"/>
    <b v="0"/>
    <s v="photography/photography books"/>
    <x v="7"/>
  </r>
  <r>
    <x v="0"/>
    <n v="931"/>
    <n v="87.97"/>
    <s v="US"/>
    <s v="USD"/>
    <n v="1458104400"/>
    <n v="1459314000"/>
    <x v="218"/>
    <d v="2016-03-30T05:00:00"/>
    <b v="0"/>
    <b v="0"/>
    <s v="theater/plays"/>
    <x v="3"/>
  </r>
  <r>
    <x v="1"/>
    <n v="3594"/>
    <n v="52"/>
    <s v="US"/>
    <s v="USD"/>
    <n v="1411534800"/>
    <n v="1415426400"/>
    <x v="219"/>
    <d v="2014-11-08T06:00:00"/>
    <b v="0"/>
    <b v="0"/>
    <s v="film &amp; video/science fiction"/>
    <x v="4"/>
  </r>
  <r>
    <x v="1"/>
    <n v="5880"/>
    <n v="30"/>
    <s v="US"/>
    <s v="USD"/>
    <n v="1399093200"/>
    <n v="1399093200"/>
    <x v="220"/>
    <d v="2014-05-03T05:00:00"/>
    <b v="1"/>
    <b v="0"/>
    <s v="music/rock"/>
    <x v="1"/>
  </r>
  <r>
    <x v="1"/>
    <n v="112"/>
    <n v="98.21"/>
    <s v="US"/>
    <s v="USD"/>
    <n v="1270702800"/>
    <n v="1273899600"/>
    <x v="221"/>
    <d v="2010-05-15T05:00:00"/>
    <b v="0"/>
    <b v="0"/>
    <s v="photography/photography books"/>
    <x v="7"/>
  </r>
  <r>
    <x v="1"/>
    <n v="943"/>
    <n v="108.96"/>
    <s v="US"/>
    <s v="USD"/>
    <n v="1431666000"/>
    <n v="1432184400"/>
    <x v="222"/>
    <d v="2015-05-21T05:00:00"/>
    <b v="0"/>
    <b v="0"/>
    <s v="games/mobile games"/>
    <x v="6"/>
  </r>
  <r>
    <x v="1"/>
    <n v="2468"/>
    <n v="67"/>
    <s v="US"/>
    <s v="USD"/>
    <n v="1472619600"/>
    <n v="1474779600"/>
    <x v="172"/>
    <d v="2016-09-25T05:00:00"/>
    <b v="0"/>
    <b v="0"/>
    <s v="film &amp; video/animation"/>
    <x v="4"/>
  </r>
  <r>
    <x v="1"/>
    <n v="2551"/>
    <n v="64.989999999999995"/>
    <s v="US"/>
    <s v="USD"/>
    <n v="1496293200"/>
    <n v="1500440400"/>
    <x v="223"/>
    <d v="2017-07-19T05:00:00"/>
    <b v="0"/>
    <b v="1"/>
    <s v="games/mobile games"/>
    <x v="6"/>
  </r>
  <r>
    <x v="1"/>
    <n v="101"/>
    <n v="99.84"/>
    <s v="US"/>
    <s v="USD"/>
    <n v="1575612000"/>
    <n v="1575612000"/>
    <x v="224"/>
    <d v="2019-12-06T06:00:00"/>
    <b v="0"/>
    <b v="0"/>
    <s v="games/video games"/>
    <x v="6"/>
  </r>
  <r>
    <x v="3"/>
    <n v="67"/>
    <n v="82.43"/>
    <s v="US"/>
    <s v="USD"/>
    <n v="1369112400"/>
    <n v="1374123600"/>
    <x v="225"/>
    <d v="2013-07-18T05:00:00"/>
    <b v="0"/>
    <b v="0"/>
    <s v="theater/plays"/>
    <x v="3"/>
  </r>
  <r>
    <x v="1"/>
    <n v="92"/>
    <n v="63.29"/>
    <s v="US"/>
    <s v="USD"/>
    <n v="1469422800"/>
    <n v="1469509200"/>
    <x v="226"/>
    <d v="2016-07-26T05:00:00"/>
    <b v="0"/>
    <b v="0"/>
    <s v="theater/plays"/>
    <x v="3"/>
  </r>
  <r>
    <x v="1"/>
    <n v="62"/>
    <n v="96.77"/>
    <s v="US"/>
    <s v="USD"/>
    <n v="1307854800"/>
    <n v="1309237200"/>
    <x v="227"/>
    <d v="2011-06-28T05:00:00"/>
    <b v="0"/>
    <b v="0"/>
    <s v="film &amp; video/animation"/>
    <x v="4"/>
  </r>
  <r>
    <x v="1"/>
    <n v="149"/>
    <n v="54.91"/>
    <s v="IT"/>
    <s v="EUR"/>
    <n v="1503378000"/>
    <n v="1503982800"/>
    <x v="228"/>
    <d v="2017-08-29T05:00:00"/>
    <b v="0"/>
    <b v="1"/>
    <s v="games/video games"/>
    <x v="6"/>
  </r>
  <r>
    <x v="0"/>
    <n v="92"/>
    <n v="39.01"/>
    <s v="US"/>
    <s v="USD"/>
    <n v="1486965600"/>
    <n v="1487397600"/>
    <x v="229"/>
    <d v="2017-02-18T06:00:00"/>
    <b v="0"/>
    <b v="0"/>
    <s v="film &amp; video/animation"/>
    <x v="4"/>
  </r>
  <r>
    <x v="0"/>
    <n v="57"/>
    <n v="75.84"/>
    <s v="AU"/>
    <s v="AUD"/>
    <n v="1561438800"/>
    <n v="1562043600"/>
    <x v="230"/>
    <d v="2019-07-02T05:00:00"/>
    <b v="0"/>
    <b v="1"/>
    <s v="music/rock"/>
    <x v="1"/>
  </r>
  <r>
    <x v="1"/>
    <n v="329"/>
    <n v="45.05"/>
    <s v="US"/>
    <s v="USD"/>
    <n v="1398402000"/>
    <n v="1398574800"/>
    <x v="231"/>
    <d v="2014-04-27T05:00:00"/>
    <b v="0"/>
    <b v="0"/>
    <s v="film &amp; video/animation"/>
    <x v="4"/>
  </r>
  <r>
    <x v="1"/>
    <n v="97"/>
    <n v="104.52"/>
    <s v="DK"/>
    <s v="DKK"/>
    <n v="1513231200"/>
    <n v="1515391200"/>
    <x v="232"/>
    <d v="2018-01-08T06:00:00"/>
    <b v="0"/>
    <b v="1"/>
    <s v="theater/plays"/>
    <x v="3"/>
  </r>
  <r>
    <x v="0"/>
    <n v="41"/>
    <n v="76.27"/>
    <s v="US"/>
    <s v="USD"/>
    <n v="1440824400"/>
    <n v="1441170000"/>
    <x v="233"/>
    <d v="2015-09-02T05:00:00"/>
    <b v="0"/>
    <b v="0"/>
    <s v="technology/wearables"/>
    <x v="2"/>
  </r>
  <r>
    <x v="1"/>
    <n v="1784"/>
    <n v="69.02"/>
    <s v="US"/>
    <s v="USD"/>
    <n v="1281070800"/>
    <n v="1281157200"/>
    <x v="194"/>
    <d v="2010-08-07T05:00:00"/>
    <b v="0"/>
    <b v="0"/>
    <s v="theater/plays"/>
    <x v="3"/>
  </r>
  <r>
    <x v="1"/>
    <n v="1684"/>
    <n v="101.98"/>
    <s v="AU"/>
    <s v="AUD"/>
    <n v="1397365200"/>
    <n v="1398229200"/>
    <x v="234"/>
    <d v="2014-04-23T05:00:00"/>
    <b v="0"/>
    <b v="1"/>
    <s v="publishing/nonfiction"/>
    <x v="5"/>
  </r>
  <r>
    <x v="1"/>
    <n v="250"/>
    <n v="42.92"/>
    <s v="US"/>
    <s v="USD"/>
    <n v="1494392400"/>
    <n v="1495256400"/>
    <x v="235"/>
    <d v="2017-05-20T05:00:00"/>
    <b v="0"/>
    <b v="1"/>
    <s v="music/rock"/>
    <x v="1"/>
  </r>
  <r>
    <x v="1"/>
    <n v="238"/>
    <n v="43.03"/>
    <s v="US"/>
    <s v="USD"/>
    <n v="1520143200"/>
    <n v="1520402400"/>
    <x v="236"/>
    <d v="2018-03-07T06:00:00"/>
    <b v="0"/>
    <b v="0"/>
    <s v="theater/plays"/>
    <x v="3"/>
  </r>
  <r>
    <x v="1"/>
    <n v="53"/>
    <n v="75.25"/>
    <s v="US"/>
    <s v="USD"/>
    <n v="1405314000"/>
    <n v="1409806800"/>
    <x v="237"/>
    <d v="2014-09-04T05:00:00"/>
    <b v="0"/>
    <b v="0"/>
    <s v="theater/plays"/>
    <x v="3"/>
  </r>
  <r>
    <x v="1"/>
    <n v="214"/>
    <n v="69.02"/>
    <s v="US"/>
    <s v="USD"/>
    <n v="1396846800"/>
    <n v="1396933200"/>
    <x v="238"/>
    <d v="2014-04-08T05:00:00"/>
    <b v="0"/>
    <b v="0"/>
    <s v="theater/plays"/>
    <x v="3"/>
  </r>
  <r>
    <x v="1"/>
    <n v="222"/>
    <n v="65.989999999999995"/>
    <s v="US"/>
    <s v="USD"/>
    <n v="1375678800"/>
    <n v="1376024400"/>
    <x v="239"/>
    <d v="2013-08-09T05:00:00"/>
    <b v="0"/>
    <b v="0"/>
    <s v="technology/web"/>
    <x v="2"/>
  </r>
  <r>
    <x v="1"/>
    <n v="1884"/>
    <n v="98.01"/>
    <s v="US"/>
    <s v="USD"/>
    <n v="1482386400"/>
    <n v="1483682400"/>
    <x v="240"/>
    <d v="2017-01-06T06:00:00"/>
    <b v="0"/>
    <b v="1"/>
    <s v="publishing/fiction"/>
    <x v="5"/>
  </r>
  <r>
    <x v="1"/>
    <n v="218"/>
    <n v="60.11"/>
    <s v="AU"/>
    <s v="AUD"/>
    <n v="1420005600"/>
    <n v="1420437600"/>
    <x v="241"/>
    <d v="2015-01-05T06:00:00"/>
    <b v="0"/>
    <b v="0"/>
    <s v="games/mobile games"/>
    <x v="6"/>
  </r>
  <r>
    <x v="1"/>
    <n v="6465"/>
    <n v="26"/>
    <s v="US"/>
    <s v="USD"/>
    <n v="1420178400"/>
    <n v="1420783200"/>
    <x v="242"/>
    <d v="2015-01-09T06:00:00"/>
    <b v="0"/>
    <b v="0"/>
    <s v="publishing/translations"/>
    <x v="5"/>
  </r>
  <r>
    <x v="0"/>
    <n v="1"/>
    <n v="3"/>
    <s v="US"/>
    <s v="USD"/>
    <n v="1264399200"/>
    <n v="1267423200"/>
    <x v="67"/>
    <d v="2010-03-01T06:00:00"/>
    <b v="0"/>
    <b v="0"/>
    <s v="music/rock"/>
    <x v="1"/>
  </r>
  <r>
    <x v="0"/>
    <n v="101"/>
    <n v="38.020000000000003"/>
    <s v="US"/>
    <s v="USD"/>
    <n v="1355032800"/>
    <n v="1355205600"/>
    <x v="243"/>
    <d v="2012-12-11T06:00:00"/>
    <b v="0"/>
    <b v="0"/>
    <s v="theater/plays"/>
    <x v="3"/>
  </r>
  <r>
    <x v="1"/>
    <n v="59"/>
    <n v="106.15"/>
    <s v="US"/>
    <s v="USD"/>
    <n v="1382677200"/>
    <n v="1383109200"/>
    <x v="244"/>
    <d v="2013-10-30T05:00:00"/>
    <b v="0"/>
    <b v="0"/>
    <s v="theater/plays"/>
    <x v="3"/>
  </r>
  <r>
    <x v="0"/>
    <n v="1335"/>
    <n v="81.02"/>
    <s v="CA"/>
    <s v="CAD"/>
    <n v="1302238800"/>
    <n v="1303275600"/>
    <x v="245"/>
    <d v="2011-04-20T05:00:00"/>
    <b v="0"/>
    <b v="0"/>
    <s v="film &amp; video/drama"/>
    <x v="4"/>
  </r>
  <r>
    <x v="1"/>
    <n v="88"/>
    <n v="96.65"/>
    <s v="US"/>
    <s v="USD"/>
    <n v="1487656800"/>
    <n v="1487829600"/>
    <x v="246"/>
    <d v="2017-02-23T06:00:00"/>
    <b v="0"/>
    <b v="0"/>
    <s v="publishing/nonfiction"/>
    <x v="5"/>
  </r>
  <r>
    <x v="1"/>
    <n v="1697"/>
    <n v="57"/>
    <s v="US"/>
    <s v="USD"/>
    <n v="1297836000"/>
    <n v="1298268000"/>
    <x v="247"/>
    <d v="2011-02-21T06:00:00"/>
    <b v="0"/>
    <b v="1"/>
    <s v="music/rock"/>
    <x v="1"/>
  </r>
  <r>
    <x v="0"/>
    <n v="15"/>
    <n v="63.93"/>
    <s v="GB"/>
    <s v="GBP"/>
    <n v="1453615200"/>
    <n v="1456812000"/>
    <x v="248"/>
    <d v="2016-03-01T06:00:00"/>
    <b v="0"/>
    <b v="0"/>
    <s v="music/rock"/>
    <x v="1"/>
  </r>
  <r>
    <x v="1"/>
    <n v="92"/>
    <n v="90.46"/>
    <s v="US"/>
    <s v="USD"/>
    <n v="1362463200"/>
    <n v="1363669200"/>
    <x v="249"/>
    <d v="2013-03-19T05:00:00"/>
    <b v="0"/>
    <b v="0"/>
    <s v="theater/plays"/>
    <x v="3"/>
  </r>
  <r>
    <x v="1"/>
    <n v="186"/>
    <n v="72.17"/>
    <s v="US"/>
    <s v="USD"/>
    <n v="1481176800"/>
    <n v="1482904800"/>
    <x v="250"/>
    <d v="2016-12-28T06:00:00"/>
    <b v="0"/>
    <b v="1"/>
    <s v="theater/plays"/>
    <x v="3"/>
  </r>
  <r>
    <x v="1"/>
    <n v="138"/>
    <n v="77.930000000000007"/>
    <s v="US"/>
    <s v="USD"/>
    <n v="1354946400"/>
    <n v="1356588000"/>
    <x v="251"/>
    <d v="2012-12-27T06:00:00"/>
    <b v="1"/>
    <b v="0"/>
    <s v="photography/photography books"/>
    <x v="7"/>
  </r>
  <r>
    <x v="1"/>
    <n v="261"/>
    <n v="38.07"/>
    <s v="US"/>
    <s v="USD"/>
    <n v="1348808400"/>
    <n v="1349845200"/>
    <x v="136"/>
    <d v="2012-10-10T05:00:00"/>
    <b v="0"/>
    <b v="0"/>
    <s v="music/rock"/>
    <x v="1"/>
  </r>
  <r>
    <x v="0"/>
    <n v="454"/>
    <n v="57.94"/>
    <s v="US"/>
    <s v="USD"/>
    <n v="1282712400"/>
    <n v="1283058000"/>
    <x v="252"/>
    <d v="2010-08-29T05:00:00"/>
    <b v="0"/>
    <b v="1"/>
    <s v="music/rock"/>
    <x v="1"/>
  </r>
  <r>
    <x v="1"/>
    <n v="107"/>
    <n v="49.79"/>
    <s v="US"/>
    <s v="USD"/>
    <n v="1301979600"/>
    <n v="1304226000"/>
    <x v="253"/>
    <d v="2011-05-01T05:00:00"/>
    <b v="0"/>
    <b v="1"/>
    <s v="music/indie rock"/>
    <x v="1"/>
  </r>
  <r>
    <x v="1"/>
    <n v="199"/>
    <n v="54.05"/>
    <s v="US"/>
    <s v="USD"/>
    <n v="1263016800"/>
    <n v="1263016800"/>
    <x v="254"/>
    <d v="2010-01-09T06:00:00"/>
    <b v="0"/>
    <b v="0"/>
    <s v="photography/photography books"/>
    <x v="7"/>
  </r>
  <r>
    <x v="1"/>
    <n v="5512"/>
    <n v="30"/>
    <s v="US"/>
    <s v="USD"/>
    <n v="1360648800"/>
    <n v="1362031200"/>
    <x v="255"/>
    <d v="2013-02-28T06:00:00"/>
    <b v="0"/>
    <b v="0"/>
    <s v="theater/plays"/>
    <x v="3"/>
  </r>
  <r>
    <x v="1"/>
    <n v="86"/>
    <n v="70.13"/>
    <s v="US"/>
    <s v="USD"/>
    <n v="1451800800"/>
    <n v="1455602400"/>
    <x v="256"/>
    <d v="2016-02-16T06:00:00"/>
    <b v="0"/>
    <b v="0"/>
    <s v="theater/plays"/>
    <x v="3"/>
  </r>
  <r>
    <x v="0"/>
    <n v="3182"/>
    <n v="27"/>
    <s v="IT"/>
    <s v="EUR"/>
    <n v="1415340000"/>
    <n v="1418191200"/>
    <x v="257"/>
    <d v="2014-12-10T06:00:00"/>
    <b v="0"/>
    <b v="1"/>
    <s v="music/jazz"/>
    <x v="1"/>
  </r>
  <r>
    <x v="1"/>
    <n v="2768"/>
    <n v="51.99"/>
    <s v="AU"/>
    <s v="AUD"/>
    <n v="1351054800"/>
    <n v="1352440800"/>
    <x v="258"/>
    <d v="2012-11-09T06:00:00"/>
    <b v="0"/>
    <b v="0"/>
    <s v="theater/plays"/>
    <x v="3"/>
  </r>
  <r>
    <x v="1"/>
    <n v="48"/>
    <n v="56.42"/>
    <s v="US"/>
    <s v="USD"/>
    <n v="1349326800"/>
    <n v="1353304800"/>
    <x v="259"/>
    <d v="2012-11-19T06:00:00"/>
    <b v="0"/>
    <b v="0"/>
    <s v="film &amp; video/documentary"/>
    <x v="4"/>
  </r>
  <r>
    <x v="1"/>
    <n v="87"/>
    <n v="101.63"/>
    <s v="US"/>
    <s v="USD"/>
    <n v="1548914400"/>
    <n v="1550728800"/>
    <x v="260"/>
    <d v="2019-02-21T06:00:00"/>
    <b v="0"/>
    <b v="0"/>
    <s v="film &amp; video/television"/>
    <x v="4"/>
  </r>
  <r>
    <x v="3"/>
    <n v="1890"/>
    <n v="25.01"/>
    <s v="US"/>
    <s v="USD"/>
    <n v="1291269600"/>
    <n v="1291442400"/>
    <x v="261"/>
    <d v="2010-12-04T06:00:00"/>
    <b v="0"/>
    <b v="0"/>
    <s v="games/video games"/>
    <x v="6"/>
  </r>
  <r>
    <x v="2"/>
    <n v="61"/>
    <n v="32.020000000000003"/>
    <s v="US"/>
    <s v="USD"/>
    <n v="1449468000"/>
    <n v="1452146400"/>
    <x v="262"/>
    <d v="2016-01-07T06:00:00"/>
    <b v="0"/>
    <b v="0"/>
    <s v="photography/photography books"/>
    <x v="7"/>
  </r>
  <r>
    <x v="1"/>
    <n v="1894"/>
    <n v="82.02"/>
    <s v="US"/>
    <s v="USD"/>
    <n v="1562734800"/>
    <n v="1564894800"/>
    <x v="263"/>
    <d v="2019-08-04T05:00:00"/>
    <b v="0"/>
    <b v="1"/>
    <s v="theater/plays"/>
    <x v="3"/>
  </r>
  <r>
    <x v="1"/>
    <n v="282"/>
    <n v="37.96"/>
    <s v="CA"/>
    <s v="CAD"/>
    <n v="1505624400"/>
    <n v="1505883600"/>
    <x v="264"/>
    <d v="2017-09-20T05:00:00"/>
    <b v="0"/>
    <b v="0"/>
    <s v="theater/plays"/>
    <x v="3"/>
  </r>
  <r>
    <x v="0"/>
    <n v="15"/>
    <n v="51.53"/>
    <s v="US"/>
    <s v="USD"/>
    <n v="1509948000"/>
    <n v="1510380000"/>
    <x v="265"/>
    <d v="2017-11-11T06:00:00"/>
    <b v="0"/>
    <b v="0"/>
    <s v="theater/plays"/>
    <x v="3"/>
  </r>
  <r>
    <x v="1"/>
    <n v="116"/>
    <n v="81.2"/>
    <s v="US"/>
    <s v="USD"/>
    <n v="1554526800"/>
    <n v="1555218000"/>
    <x v="266"/>
    <d v="2019-04-14T05:00:00"/>
    <b v="0"/>
    <b v="0"/>
    <s v="publishing/translations"/>
    <x v="5"/>
  </r>
  <r>
    <x v="0"/>
    <n v="133"/>
    <n v="40.03"/>
    <s v="US"/>
    <s v="USD"/>
    <n v="1334811600"/>
    <n v="1335243600"/>
    <x v="267"/>
    <d v="2012-04-24T05:00:00"/>
    <b v="0"/>
    <b v="1"/>
    <s v="games/video games"/>
    <x v="6"/>
  </r>
  <r>
    <x v="1"/>
    <n v="83"/>
    <n v="89.94"/>
    <s v="US"/>
    <s v="USD"/>
    <n v="1279515600"/>
    <n v="1279688400"/>
    <x v="268"/>
    <d v="2010-07-21T05:00:00"/>
    <b v="0"/>
    <b v="0"/>
    <s v="theater/plays"/>
    <x v="3"/>
  </r>
  <r>
    <x v="1"/>
    <n v="91"/>
    <n v="96.69"/>
    <s v="US"/>
    <s v="USD"/>
    <n v="1353909600"/>
    <n v="1356069600"/>
    <x v="269"/>
    <d v="2012-12-21T06:00:00"/>
    <b v="0"/>
    <b v="0"/>
    <s v="technology/web"/>
    <x v="2"/>
  </r>
  <r>
    <x v="1"/>
    <n v="546"/>
    <n v="25.01"/>
    <s v="US"/>
    <s v="USD"/>
    <n v="1535950800"/>
    <n v="1536210000"/>
    <x v="270"/>
    <d v="2018-09-06T05:00:00"/>
    <b v="0"/>
    <b v="0"/>
    <s v="theater/plays"/>
    <x v="3"/>
  </r>
  <r>
    <x v="1"/>
    <n v="393"/>
    <n v="36.99"/>
    <s v="US"/>
    <s v="USD"/>
    <n v="1511244000"/>
    <n v="1511762400"/>
    <x v="271"/>
    <d v="2017-11-27T06:00:00"/>
    <b v="0"/>
    <b v="0"/>
    <s v="film &amp; video/animation"/>
    <x v="4"/>
  </r>
  <r>
    <x v="0"/>
    <n v="2062"/>
    <n v="73.010000000000005"/>
    <s v="US"/>
    <s v="USD"/>
    <n v="1331445600"/>
    <n v="1333256400"/>
    <x v="272"/>
    <d v="2012-04-01T05:00:00"/>
    <b v="0"/>
    <b v="1"/>
    <s v="theater/plays"/>
    <x v="3"/>
  </r>
  <r>
    <x v="1"/>
    <n v="133"/>
    <n v="68.239999999999995"/>
    <s v="US"/>
    <s v="USD"/>
    <n v="1480226400"/>
    <n v="1480744800"/>
    <x v="73"/>
    <d v="2016-12-03T06:00:00"/>
    <b v="0"/>
    <b v="1"/>
    <s v="film &amp; video/television"/>
    <x v="4"/>
  </r>
  <r>
    <x v="0"/>
    <n v="29"/>
    <n v="52.31"/>
    <s v="DK"/>
    <s v="DKK"/>
    <n v="1464584400"/>
    <n v="1465016400"/>
    <x v="273"/>
    <d v="2016-06-04T05:00:00"/>
    <b v="0"/>
    <b v="0"/>
    <s v="music/rock"/>
    <x v="1"/>
  </r>
  <r>
    <x v="0"/>
    <n v="132"/>
    <n v="61.77"/>
    <s v="US"/>
    <s v="USD"/>
    <n v="1335848400"/>
    <n v="1336280400"/>
    <x v="274"/>
    <d v="2012-05-06T05:00:00"/>
    <b v="0"/>
    <b v="0"/>
    <s v="technology/web"/>
    <x v="2"/>
  </r>
  <r>
    <x v="1"/>
    <n v="254"/>
    <n v="25.03"/>
    <s v="US"/>
    <s v="USD"/>
    <n v="1473483600"/>
    <n v="1476766800"/>
    <x v="275"/>
    <d v="2016-10-18T05:00:00"/>
    <b v="0"/>
    <b v="0"/>
    <s v="theater/plays"/>
    <x v="3"/>
  </r>
  <r>
    <x v="3"/>
    <n v="184"/>
    <n v="106.29"/>
    <s v="US"/>
    <s v="USD"/>
    <n v="1479880800"/>
    <n v="1480485600"/>
    <x v="276"/>
    <d v="2016-11-30T06:00:00"/>
    <b v="0"/>
    <b v="0"/>
    <s v="theater/plays"/>
    <x v="3"/>
  </r>
  <r>
    <x v="1"/>
    <n v="176"/>
    <n v="75.069999999999993"/>
    <s v="US"/>
    <s v="USD"/>
    <n v="1430197200"/>
    <n v="1430197200"/>
    <x v="277"/>
    <d v="2015-04-28T05:00:00"/>
    <b v="0"/>
    <b v="0"/>
    <s v="music/electric music"/>
    <x v="1"/>
  </r>
  <r>
    <x v="0"/>
    <n v="137"/>
    <n v="39.97"/>
    <s v="DK"/>
    <s v="DKK"/>
    <n v="1331701200"/>
    <n v="1331787600"/>
    <x v="278"/>
    <d v="2012-03-15T05:00:00"/>
    <b v="0"/>
    <b v="1"/>
    <s v="music/metal"/>
    <x v="1"/>
  </r>
  <r>
    <x v="1"/>
    <n v="337"/>
    <n v="39.979999999999997"/>
    <s v="CA"/>
    <s v="CAD"/>
    <n v="1438578000"/>
    <n v="1438837200"/>
    <x v="279"/>
    <d v="2015-08-06T05:00:00"/>
    <b v="0"/>
    <b v="0"/>
    <s v="theater/plays"/>
    <x v="3"/>
  </r>
  <r>
    <x v="0"/>
    <n v="908"/>
    <n v="101.02"/>
    <s v="US"/>
    <s v="USD"/>
    <n v="1368162000"/>
    <n v="1370926800"/>
    <x v="280"/>
    <d v="2013-06-11T05:00:00"/>
    <b v="0"/>
    <b v="1"/>
    <s v="film &amp; video/documentary"/>
    <x v="4"/>
  </r>
  <r>
    <x v="1"/>
    <n v="107"/>
    <n v="76.81"/>
    <s v="US"/>
    <s v="USD"/>
    <n v="1318654800"/>
    <n v="1319000400"/>
    <x v="281"/>
    <d v="2011-10-19T05:00:00"/>
    <b v="1"/>
    <b v="0"/>
    <s v="technology/web"/>
    <x v="2"/>
  </r>
  <r>
    <x v="0"/>
    <n v="10"/>
    <n v="71.7"/>
    <s v="US"/>
    <s v="USD"/>
    <n v="1331874000"/>
    <n v="1333429200"/>
    <x v="282"/>
    <d v="2012-04-03T05:00:00"/>
    <b v="0"/>
    <b v="0"/>
    <s v="food/food trucks"/>
    <x v="0"/>
  </r>
  <r>
    <x v="3"/>
    <n v="32"/>
    <n v="33.28"/>
    <s v="IT"/>
    <s v="EUR"/>
    <n v="1286254800"/>
    <n v="1287032400"/>
    <x v="283"/>
    <d v="2010-10-14T05:00:00"/>
    <b v="0"/>
    <b v="0"/>
    <s v="theater/plays"/>
    <x v="3"/>
  </r>
  <r>
    <x v="1"/>
    <n v="183"/>
    <n v="43.92"/>
    <s v="US"/>
    <s v="USD"/>
    <n v="1540530000"/>
    <n v="1541570400"/>
    <x v="284"/>
    <d v="2018-11-07T06:00:00"/>
    <b v="0"/>
    <b v="0"/>
    <s v="theater/plays"/>
    <x v="3"/>
  </r>
  <r>
    <x v="0"/>
    <n v="1910"/>
    <n v="36"/>
    <s v="CH"/>
    <s v="CHF"/>
    <n v="1381813200"/>
    <n v="1383976800"/>
    <x v="285"/>
    <d v="2013-11-09T06:00:00"/>
    <b v="0"/>
    <b v="0"/>
    <s v="theater/plays"/>
    <x v="3"/>
  </r>
  <r>
    <x v="0"/>
    <n v="38"/>
    <n v="88.21"/>
    <s v="AU"/>
    <s v="AUD"/>
    <n v="1548655200"/>
    <n v="1550556000"/>
    <x v="286"/>
    <d v="2019-02-19T06:00:00"/>
    <b v="0"/>
    <b v="0"/>
    <s v="theater/plays"/>
    <x v="3"/>
  </r>
  <r>
    <x v="0"/>
    <n v="104"/>
    <n v="65.239999999999995"/>
    <s v="AU"/>
    <s v="AUD"/>
    <n v="1389679200"/>
    <n v="1390456800"/>
    <x v="287"/>
    <d v="2014-01-23T06:00:00"/>
    <b v="0"/>
    <b v="1"/>
    <s v="theater/plays"/>
    <x v="3"/>
  </r>
  <r>
    <x v="1"/>
    <n v="72"/>
    <n v="69.959999999999994"/>
    <s v="US"/>
    <s v="USD"/>
    <n v="1456466400"/>
    <n v="1458018000"/>
    <x v="288"/>
    <d v="2016-03-15T05:00:00"/>
    <b v="0"/>
    <b v="1"/>
    <s v="music/rock"/>
    <x v="1"/>
  </r>
  <r>
    <x v="0"/>
    <n v="49"/>
    <n v="39.880000000000003"/>
    <s v="US"/>
    <s v="USD"/>
    <n v="1456984800"/>
    <n v="1461819600"/>
    <x v="289"/>
    <d v="2016-04-28T05:00:00"/>
    <b v="0"/>
    <b v="0"/>
    <s v="food/food trucks"/>
    <x v="0"/>
  </r>
  <r>
    <x v="0"/>
    <n v="1"/>
    <n v="5"/>
    <s v="DK"/>
    <s v="DKK"/>
    <n v="1504069200"/>
    <n v="1504155600"/>
    <x v="290"/>
    <d v="2017-08-31T05:00:00"/>
    <b v="0"/>
    <b v="1"/>
    <s v="publishing/nonfiction"/>
    <x v="5"/>
  </r>
  <r>
    <x v="1"/>
    <n v="295"/>
    <n v="41.02"/>
    <s v="US"/>
    <s v="USD"/>
    <n v="1424930400"/>
    <n v="1426395600"/>
    <x v="291"/>
    <d v="2015-03-15T05:00:00"/>
    <b v="0"/>
    <b v="0"/>
    <s v="film &amp; video/documentary"/>
    <x v="4"/>
  </r>
  <r>
    <x v="0"/>
    <n v="245"/>
    <n v="98.91"/>
    <s v="US"/>
    <s v="USD"/>
    <n v="1535864400"/>
    <n v="1537074000"/>
    <x v="292"/>
    <d v="2018-09-16T05:00:00"/>
    <b v="0"/>
    <b v="0"/>
    <s v="theater/plays"/>
    <x v="3"/>
  </r>
  <r>
    <x v="0"/>
    <n v="32"/>
    <n v="87.78"/>
    <s v="US"/>
    <s v="USD"/>
    <n v="1452146400"/>
    <n v="1452578400"/>
    <x v="293"/>
    <d v="2016-01-12T06:00:00"/>
    <b v="0"/>
    <b v="0"/>
    <s v="music/indie rock"/>
    <x v="1"/>
  </r>
  <r>
    <x v="1"/>
    <n v="142"/>
    <n v="80.77"/>
    <s v="US"/>
    <s v="USD"/>
    <n v="1470546000"/>
    <n v="1474088400"/>
    <x v="294"/>
    <d v="2016-09-17T05:00:00"/>
    <b v="0"/>
    <b v="0"/>
    <s v="film &amp; video/documentary"/>
    <x v="4"/>
  </r>
  <r>
    <x v="1"/>
    <n v="85"/>
    <n v="94.28"/>
    <s v="US"/>
    <s v="USD"/>
    <n v="1458363600"/>
    <n v="1461906000"/>
    <x v="295"/>
    <d v="2016-04-29T05:00:00"/>
    <b v="0"/>
    <b v="0"/>
    <s v="theater/plays"/>
    <x v="3"/>
  </r>
  <r>
    <x v="0"/>
    <n v="7"/>
    <n v="73.430000000000007"/>
    <s v="US"/>
    <s v="USD"/>
    <n v="1500008400"/>
    <n v="1500267600"/>
    <x v="296"/>
    <d v="2017-07-17T05:00:00"/>
    <b v="0"/>
    <b v="1"/>
    <s v="theater/plays"/>
    <x v="3"/>
  </r>
  <r>
    <x v="1"/>
    <n v="659"/>
    <n v="65.97"/>
    <s v="DK"/>
    <s v="DKK"/>
    <n v="1338958800"/>
    <n v="1340686800"/>
    <x v="297"/>
    <d v="2012-06-26T05:00:00"/>
    <b v="0"/>
    <b v="1"/>
    <s v="publishing/fiction"/>
    <x v="5"/>
  </r>
  <r>
    <x v="0"/>
    <n v="803"/>
    <n v="109.04"/>
    <s v="US"/>
    <s v="USD"/>
    <n v="1303102800"/>
    <n v="1303189200"/>
    <x v="298"/>
    <d v="2011-04-19T05:00:00"/>
    <b v="0"/>
    <b v="0"/>
    <s v="theater/plays"/>
    <x v="3"/>
  </r>
  <r>
    <x v="3"/>
    <n v="75"/>
    <n v="41.16"/>
    <s v="US"/>
    <s v="USD"/>
    <n v="1316581200"/>
    <n v="1318309200"/>
    <x v="299"/>
    <d v="2011-10-11T05:00:00"/>
    <b v="0"/>
    <b v="1"/>
    <s v="music/indie rock"/>
    <x v="1"/>
  </r>
  <r>
    <x v="0"/>
    <n v="16"/>
    <n v="99.13"/>
    <s v="US"/>
    <s v="USD"/>
    <n v="1270789200"/>
    <n v="1272171600"/>
    <x v="300"/>
    <d v="2010-04-25T05:00:00"/>
    <b v="0"/>
    <b v="0"/>
    <s v="games/video games"/>
    <x v="6"/>
  </r>
  <r>
    <x v="1"/>
    <n v="121"/>
    <n v="105.88"/>
    <s v="US"/>
    <s v="USD"/>
    <n v="1297836000"/>
    <n v="1298872800"/>
    <x v="247"/>
    <d v="2011-02-28T06:00:00"/>
    <b v="0"/>
    <b v="0"/>
    <s v="theater/plays"/>
    <x v="3"/>
  </r>
  <r>
    <x v="1"/>
    <n v="3742"/>
    <n v="49"/>
    <s v="US"/>
    <s v="USD"/>
    <n v="1382677200"/>
    <n v="1383282000"/>
    <x v="244"/>
    <d v="2013-11-01T05:00:00"/>
    <b v="0"/>
    <b v="0"/>
    <s v="theater/plays"/>
    <x v="3"/>
  </r>
  <r>
    <x v="1"/>
    <n v="223"/>
    <n v="39"/>
    <s v="US"/>
    <s v="USD"/>
    <n v="1330322400"/>
    <n v="1330495200"/>
    <x v="301"/>
    <d v="2012-02-29T06:00:00"/>
    <b v="0"/>
    <b v="0"/>
    <s v="music/rock"/>
    <x v="1"/>
  </r>
  <r>
    <x v="1"/>
    <n v="133"/>
    <n v="31.02"/>
    <s v="US"/>
    <s v="USD"/>
    <n v="1552366800"/>
    <n v="1552798800"/>
    <x v="188"/>
    <d v="2019-03-17T05:00:00"/>
    <b v="0"/>
    <b v="1"/>
    <s v="film &amp; video/documentary"/>
    <x v="4"/>
  </r>
  <r>
    <x v="0"/>
    <n v="31"/>
    <n v="103.87"/>
    <s v="US"/>
    <s v="USD"/>
    <n v="1400907600"/>
    <n v="1403413200"/>
    <x v="302"/>
    <d v="2014-06-22T05:00:00"/>
    <b v="0"/>
    <b v="0"/>
    <s v="theater/plays"/>
    <x v="3"/>
  </r>
  <r>
    <x v="0"/>
    <n v="108"/>
    <n v="59.27"/>
    <s v="IT"/>
    <s v="EUR"/>
    <n v="1574143200"/>
    <n v="1574229600"/>
    <x v="303"/>
    <d v="2019-11-20T06:00:00"/>
    <b v="0"/>
    <b v="1"/>
    <s v="food/food trucks"/>
    <x v="0"/>
  </r>
  <r>
    <x v="0"/>
    <n v="30"/>
    <n v="42.3"/>
    <s v="US"/>
    <s v="USD"/>
    <n v="1494738000"/>
    <n v="1495861200"/>
    <x v="304"/>
    <d v="2017-05-27T05:00:00"/>
    <b v="0"/>
    <b v="0"/>
    <s v="theater/plays"/>
    <x v="3"/>
  </r>
  <r>
    <x v="0"/>
    <n v="17"/>
    <n v="53.12"/>
    <s v="US"/>
    <s v="USD"/>
    <n v="1392357600"/>
    <n v="1392530400"/>
    <x v="305"/>
    <d v="2014-02-16T06:00:00"/>
    <b v="0"/>
    <b v="0"/>
    <s v="music/rock"/>
    <x v="1"/>
  </r>
  <r>
    <x v="3"/>
    <n v="64"/>
    <n v="50.8"/>
    <s v="US"/>
    <s v="USD"/>
    <n v="1281589200"/>
    <n v="1283662800"/>
    <x v="306"/>
    <d v="2010-09-05T05:00:00"/>
    <b v="0"/>
    <b v="0"/>
    <s v="technology/web"/>
    <x v="2"/>
  </r>
  <r>
    <x v="0"/>
    <n v="80"/>
    <n v="101.15"/>
    <s v="US"/>
    <s v="USD"/>
    <n v="1305003600"/>
    <n v="1305781200"/>
    <x v="307"/>
    <d v="2011-05-19T05:00:00"/>
    <b v="0"/>
    <b v="0"/>
    <s v="publishing/fiction"/>
    <x v="5"/>
  </r>
  <r>
    <x v="0"/>
    <n v="2468"/>
    <n v="65"/>
    <s v="US"/>
    <s v="USD"/>
    <n v="1301634000"/>
    <n v="1302325200"/>
    <x v="308"/>
    <d v="2011-04-09T05:00:00"/>
    <b v="0"/>
    <b v="0"/>
    <s v="film &amp; video/shorts"/>
    <x v="4"/>
  </r>
  <r>
    <x v="1"/>
    <n v="5168"/>
    <n v="38"/>
    <s v="US"/>
    <s v="USD"/>
    <n v="1290664800"/>
    <n v="1291788000"/>
    <x v="309"/>
    <d v="2010-12-08T06:00:00"/>
    <b v="0"/>
    <b v="0"/>
    <s v="theater/plays"/>
    <x v="3"/>
  </r>
  <r>
    <x v="0"/>
    <n v="26"/>
    <n v="82.62"/>
    <s v="GB"/>
    <s v="GBP"/>
    <n v="1395896400"/>
    <n v="1396069200"/>
    <x v="310"/>
    <d v="2014-03-29T05:00:00"/>
    <b v="0"/>
    <b v="0"/>
    <s v="film &amp; video/documentary"/>
    <x v="4"/>
  </r>
  <r>
    <x v="1"/>
    <n v="307"/>
    <n v="37.94"/>
    <s v="US"/>
    <s v="USD"/>
    <n v="1434862800"/>
    <n v="1435899600"/>
    <x v="311"/>
    <d v="2015-07-03T05:00:00"/>
    <b v="0"/>
    <b v="1"/>
    <s v="theater/plays"/>
    <x v="3"/>
  </r>
  <r>
    <x v="0"/>
    <n v="73"/>
    <n v="80.78"/>
    <s v="US"/>
    <s v="USD"/>
    <n v="1529125200"/>
    <n v="1531112400"/>
    <x v="79"/>
    <d v="2018-07-09T05:00:00"/>
    <b v="0"/>
    <b v="1"/>
    <s v="theater/plays"/>
    <x v="3"/>
  </r>
  <r>
    <x v="0"/>
    <n v="128"/>
    <n v="25.98"/>
    <s v="US"/>
    <s v="USD"/>
    <n v="1451109600"/>
    <n v="1451628000"/>
    <x v="312"/>
    <d v="2016-01-01T06:00:00"/>
    <b v="0"/>
    <b v="0"/>
    <s v="film &amp; video/animation"/>
    <x v="4"/>
  </r>
  <r>
    <x v="0"/>
    <n v="33"/>
    <n v="30.36"/>
    <s v="US"/>
    <s v="USD"/>
    <n v="1566968400"/>
    <n v="1567314000"/>
    <x v="313"/>
    <d v="2019-09-01T05:00:00"/>
    <b v="0"/>
    <b v="1"/>
    <s v="theater/plays"/>
    <x v="3"/>
  </r>
  <r>
    <x v="1"/>
    <n v="2441"/>
    <n v="54"/>
    <s v="US"/>
    <s v="USD"/>
    <n v="1543557600"/>
    <n v="1544508000"/>
    <x v="314"/>
    <d v="2018-12-11T06:00:00"/>
    <b v="0"/>
    <b v="0"/>
    <s v="music/rock"/>
    <x v="1"/>
  </r>
  <r>
    <x v="2"/>
    <n v="211"/>
    <n v="101.79"/>
    <s v="US"/>
    <s v="USD"/>
    <n v="1481522400"/>
    <n v="1482472800"/>
    <x v="315"/>
    <d v="2016-12-23T06:00:00"/>
    <b v="0"/>
    <b v="0"/>
    <s v="games/video games"/>
    <x v="6"/>
  </r>
  <r>
    <x v="1"/>
    <n v="1385"/>
    <n v="45"/>
    <s v="GB"/>
    <s v="GBP"/>
    <n v="1512712800"/>
    <n v="1512799200"/>
    <x v="316"/>
    <d v="2017-12-09T06:00:00"/>
    <b v="0"/>
    <b v="0"/>
    <s v="film &amp; video/documentary"/>
    <x v="4"/>
  </r>
  <r>
    <x v="1"/>
    <n v="190"/>
    <n v="77.069999999999993"/>
    <s v="US"/>
    <s v="USD"/>
    <n v="1324274400"/>
    <n v="1324360800"/>
    <x v="317"/>
    <d v="2011-12-20T06:00:00"/>
    <b v="0"/>
    <b v="0"/>
    <s v="food/food trucks"/>
    <x v="0"/>
  </r>
  <r>
    <x v="1"/>
    <n v="470"/>
    <n v="88.08"/>
    <s v="US"/>
    <s v="USD"/>
    <n v="1364446800"/>
    <n v="1364533200"/>
    <x v="318"/>
    <d v="2013-03-29T05:00:00"/>
    <b v="0"/>
    <b v="0"/>
    <s v="technology/wearables"/>
    <x v="2"/>
  </r>
  <r>
    <x v="1"/>
    <n v="253"/>
    <n v="47.04"/>
    <s v="US"/>
    <s v="USD"/>
    <n v="1542693600"/>
    <n v="1545112800"/>
    <x v="319"/>
    <d v="2018-12-18T06:00:00"/>
    <b v="0"/>
    <b v="0"/>
    <s v="theater/plays"/>
    <x v="3"/>
  </r>
  <r>
    <x v="1"/>
    <n v="1113"/>
    <n v="111"/>
    <s v="US"/>
    <s v="USD"/>
    <n v="1515564000"/>
    <n v="1516168800"/>
    <x v="32"/>
    <d v="2018-01-17T06:00:00"/>
    <b v="0"/>
    <b v="0"/>
    <s v="music/rock"/>
    <x v="1"/>
  </r>
  <r>
    <x v="1"/>
    <n v="2283"/>
    <n v="87"/>
    <s v="US"/>
    <s v="USD"/>
    <n v="1573797600"/>
    <n v="1574920800"/>
    <x v="320"/>
    <d v="2019-11-28T06:00:00"/>
    <b v="0"/>
    <b v="0"/>
    <s v="music/rock"/>
    <x v="1"/>
  </r>
  <r>
    <x v="0"/>
    <n v="1072"/>
    <n v="63.99"/>
    <s v="US"/>
    <s v="USD"/>
    <n v="1292392800"/>
    <n v="1292479200"/>
    <x v="321"/>
    <d v="2010-12-16T06:00:00"/>
    <b v="0"/>
    <b v="1"/>
    <s v="music/rock"/>
    <x v="1"/>
  </r>
  <r>
    <x v="1"/>
    <n v="1095"/>
    <n v="105.99"/>
    <s v="US"/>
    <s v="USD"/>
    <n v="1573452000"/>
    <n v="1573538400"/>
    <x v="322"/>
    <d v="2019-11-12T06:00:00"/>
    <b v="0"/>
    <b v="0"/>
    <s v="theater/plays"/>
    <x v="3"/>
  </r>
  <r>
    <x v="1"/>
    <n v="1690"/>
    <n v="73.989999999999995"/>
    <s v="US"/>
    <s v="USD"/>
    <n v="1317790800"/>
    <n v="1320382800"/>
    <x v="323"/>
    <d v="2011-11-04T05:00:00"/>
    <b v="0"/>
    <b v="0"/>
    <s v="theater/plays"/>
    <x v="3"/>
  </r>
  <r>
    <x v="3"/>
    <n v="1297"/>
    <n v="84.02"/>
    <s v="CA"/>
    <s v="CAD"/>
    <n v="1501650000"/>
    <n v="1502859600"/>
    <x v="324"/>
    <d v="2017-08-16T05:00:00"/>
    <b v="0"/>
    <b v="0"/>
    <s v="theater/plays"/>
    <x v="3"/>
  </r>
  <r>
    <x v="0"/>
    <n v="393"/>
    <n v="88.97"/>
    <s v="US"/>
    <s v="USD"/>
    <n v="1323669600"/>
    <n v="1323756000"/>
    <x v="325"/>
    <d v="2011-12-13T06:00:00"/>
    <b v="0"/>
    <b v="0"/>
    <s v="photography/photography books"/>
    <x v="7"/>
  </r>
  <r>
    <x v="0"/>
    <n v="1257"/>
    <n v="76.989999999999995"/>
    <s v="US"/>
    <s v="USD"/>
    <n v="1440738000"/>
    <n v="1441342800"/>
    <x v="326"/>
    <d v="2015-09-04T05:00:00"/>
    <b v="0"/>
    <b v="0"/>
    <s v="music/indie rock"/>
    <x v="1"/>
  </r>
  <r>
    <x v="0"/>
    <n v="328"/>
    <n v="97.15"/>
    <s v="US"/>
    <s v="USD"/>
    <n v="1374296400"/>
    <n v="1375333200"/>
    <x v="327"/>
    <d v="2013-08-01T05:00:00"/>
    <b v="0"/>
    <b v="0"/>
    <s v="theater/plays"/>
    <x v="3"/>
  </r>
  <r>
    <x v="0"/>
    <n v="147"/>
    <n v="33.01"/>
    <s v="US"/>
    <s v="USD"/>
    <n v="1384840800"/>
    <n v="1389420000"/>
    <x v="328"/>
    <d v="2014-01-11T06:00:00"/>
    <b v="0"/>
    <b v="0"/>
    <s v="theater/plays"/>
    <x v="3"/>
  </r>
  <r>
    <x v="0"/>
    <n v="830"/>
    <n v="99.95"/>
    <s v="US"/>
    <s v="USD"/>
    <n v="1516600800"/>
    <n v="1520056800"/>
    <x v="329"/>
    <d v="2018-03-03T06:00:00"/>
    <b v="0"/>
    <b v="0"/>
    <s v="games/video games"/>
    <x v="6"/>
  </r>
  <r>
    <x v="0"/>
    <n v="331"/>
    <n v="69.97"/>
    <s v="GB"/>
    <s v="GBP"/>
    <n v="1436418000"/>
    <n v="1436504400"/>
    <x v="330"/>
    <d v="2015-07-10T05:00:00"/>
    <b v="0"/>
    <b v="0"/>
    <s v="film &amp; video/drama"/>
    <x v="4"/>
  </r>
  <r>
    <x v="0"/>
    <n v="25"/>
    <n v="110.32"/>
    <s v="US"/>
    <s v="USD"/>
    <n v="1503550800"/>
    <n v="1508302800"/>
    <x v="331"/>
    <d v="2017-10-18T05:00:00"/>
    <b v="0"/>
    <b v="1"/>
    <s v="music/indie rock"/>
    <x v="1"/>
  </r>
  <r>
    <x v="1"/>
    <n v="191"/>
    <n v="66.010000000000005"/>
    <s v="US"/>
    <s v="USD"/>
    <n v="1423634400"/>
    <n v="1425708000"/>
    <x v="332"/>
    <d v="2015-03-07T06:00:00"/>
    <b v="0"/>
    <b v="0"/>
    <s v="technology/web"/>
    <x v="2"/>
  </r>
  <r>
    <x v="0"/>
    <n v="3483"/>
    <n v="41.01"/>
    <s v="US"/>
    <s v="USD"/>
    <n v="1487224800"/>
    <n v="1488348000"/>
    <x v="333"/>
    <d v="2017-03-01T06:00:00"/>
    <b v="0"/>
    <b v="0"/>
    <s v="food/food trucks"/>
    <x v="0"/>
  </r>
  <r>
    <x v="0"/>
    <n v="923"/>
    <n v="103.96"/>
    <s v="US"/>
    <s v="USD"/>
    <n v="1500008400"/>
    <n v="1502600400"/>
    <x v="296"/>
    <d v="2017-08-13T05:00:00"/>
    <b v="0"/>
    <b v="0"/>
    <s v="theater/plays"/>
    <x v="3"/>
  </r>
  <r>
    <x v="0"/>
    <n v="1"/>
    <n v="5"/>
    <s v="US"/>
    <s v="USD"/>
    <n v="1432098000"/>
    <n v="1433653200"/>
    <x v="334"/>
    <d v="2015-06-07T05:00:00"/>
    <b v="0"/>
    <b v="1"/>
    <s v="music/jazz"/>
    <x v="1"/>
  </r>
  <r>
    <x v="1"/>
    <n v="2013"/>
    <n v="47.01"/>
    <s v="US"/>
    <s v="USD"/>
    <n v="1440392400"/>
    <n v="1441602000"/>
    <x v="335"/>
    <d v="2015-09-07T05:00:00"/>
    <b v="0"/>
    <b v="0"/>
    <s v="music/rock"/>
    <x v="1"/>
  </r>
  <r>
    <x v="0"/>
    <n v="33"/>
    <n v="29.61"/>
    <s v="CA"/>
    <s v="CAD"/>
    <n v="1446876000"/>
    <n v="1447567200"/>
    <x v="336"/>
    <d v="2015-11-15T06:00:00"/>
    <b v="0"/>
    <b v="0"/>
    <s v="theater/plays"/>
    <x v="3"/>
  </r>
  <r>
    <x v="1"/>
    <n v="1703"/>
    <n v="81.010000000000005"/>
    <s v="US"/>
    <s v="USD"/>
    <n v="1562302800"/>
    <n v="1562389200"/>
    <x v="337"/>
    <d v="2019-07-06T05:00:00"/>
    <b v="0"/>
    <b v="0"/>
    <s v="theater/plays"/>
    <x v="3"/>
  </r>
  <r>
    <x v="1"/>
    <n v="80"/>
    <n v="94.35"/>
    <s v="DK"/>
    <s v="DKK"/>
    <n v="1378184400"/>
    <n v="1378789200"/>
    <x v="338"/>
    <d v="2013-09-10T05:00:00"/>
    <b v="0"/>
    <b v="0"/>
    <s v="film &amp; video/documentary"/>
    <x v="4"/>
  </r>
  <r>
    <x v="2"/>
    <n v="86"/>
    <n v="26.06"/>
    <s v="US"/>
    <s v="USD"/>
    <n v="1485064800"/>
    <n v="1488520800"/>
    <x v="339"/>
    <d v="2017-03-03T06:00:00"/>
    <b v="0"/>
    <b v="0"/>
    <s v="technology/wearables"/>
    <x v="2"/>
  </r>
  <r>
    <x v="0"/>
    <n v="40"/>
    <n v="85.78"/>
    <s v="IT"/>
    <s v="EUR"/>
    <n v="1326520800"/>
    <n v="1327298400"/>
    <x v="340"/>
    <d v="2012-01-23T06:00:00"/>
    <b v="0"/>
    <b v="0"/>
    <s v="theater/plays"/>
    <x v="3"/>
  </r>
  <r>
    <x v="1"/>
    <n v="41"/>
    <n v="103.73"/>
    <s v="US"/>
    <s v="USD"/>
    <n v="1441256400"/>
    <n v="1443416400"/>
    <x v="341"/>
    <d v="2015-09-28T05:00:00"/>
    <b v="0"/>
    <b v="0"/>
    <s v="games/video games"/>
    <x v="6"/>
  </r>
  <r>
    <x v="0"/>
    <n v="23"/>
    <n v="49.83"/>
    <s v="CA"/>
    <s v="CAD"/>
    <n v="1533877200"/>
    <n v="1534136400"/>
    <x v="342"/>
    <d v="2018-08-13T05:00:00"/>
    <b v="1"/>
    <b v="0"/>
    <s v="photography/photography books"/>
    <x v="7"/>
  </r>
  <r>
    <x v="1"/>
    <n v="187"/>
    <n v="63.89"/>
    <s v="US"/>
    <s v="USD"/>
    <n v="1314421200"/>
    <n v="1315026000"/>
    <x v="343"/>
    <d v="2011-09-03T05:00:00"/>
    <b v="0"/>
    <b v="0"/>
    <s v="film &amp; video/animation"/>
    <x v="4"/>
  </r>
  <r>
    <x v="1"/>
    <n v="2875"/>
    <n v="47"/>
    <s v="GB"/>
    <s v="GBP"/>
    <n v="1293861600"/>
    <n v="1295071200"/>
    <x v="344"/>
    <d v="2011-01-15T06:00:00"/>
    <b v="0"/>
    <b v="1"/>
    <s v="theater/plays"/>
    <x v="3"/>
  </r>
  <r>
    <x v="1"/>
    <n v="88"/>
    <n v="108.48"/>
    <s v="US"/>
    <s v="USD"/>
    <n v="1507352400"/>
    <n v="1509426000"/>
    <x v="345"/>
    <d v="2017-10-31T05:00:00"/>
    <b v="0"/>
    <b v="0"/>
    <s v="theater/plays"/>
    <x v="3"/>
  </r>
  <r>
    <x v="1"/>
    <n v="191"/>
    <n v="72.02"/>
    <s v="US"/>
    <s v="USD"/>
    <n v="1296108000"/>
    <n v="1299391200"/>
    <x v="65"/>
    <d v="2011-03-06T06:00:00"/>
    <b v="0"/>
    <b v="0"/>
    <s v="music/rock"/>
    <x v="1"/>
  </r>
  <r>
    <x v="1"/>
    <n v="139"/>
    <n v="59.93"/>
    <s v="US"/>
    <s v="USD"/>
    <n v="1324965600"/>
    <n v="1325052000"/>
    <x v="346"/>
    <d v="2011-12-28T06:00:00"/>
    <b v="0"/>
    <b v="0"/>
    <s v="music/rock"/>
    <x v="1"/>
  </r>
  <r>
    <x v="1"/>
    <n v="186"/>
    <n v="78.209999999999994"/>
    <s v="US"/>
    <s v="USD"/>
    <n v="1520229600"/>
    <n v="1522818000"/>
    <x v="347"/>
    <d v="2018-04-04T05:00:00"/>
    <b v="0"/>
    <b v="0"/>
    <s v="music/indie rock"/>
    <x v="1"/>
  </r>
  <r>
    <x v="1"/>
    <n v="112"/>
    <n v="104.78"/>
    <s v="AU"/>
    <s v="AUD"/>
    <n v="1482991200"/>
    <n v="1485324000"/>
    <x v="348"/>
    <d v="2017-01-25T06:00:00"/>
    <b v="0"/>
    <b v="0"/>
    <s v="theater/plays"/>
    <x v="3"/>
  </r>
  <r>
    <x v="1"/>
    <n v="101"/>
    <n v="105.52"/>
    <s v="US"/>
    <s v="USD"/>
    <n v="1294034400"/>
    <n v="1294120800"/>
    <x v="349"/>
    <d v="2011-01-04T06:00:00"/>
    <b v="0"/>
    <b v="1"/>
    <s v="theater/plays"/>
    <x v="3"/>
  </r>
  <r>
    <x v="0"/>
    <n v="75"/>
    <n v="24.93"/>
    <s v="US"/>
    <s v="USD"/>
    <n v="1413608400"/>
    <n v="1415685600"/>
    <x v="350"/>
    <d v="2014-11-11T06:00:00"/>
    <b v="0"/>
    <b v="1"/>
    <s v="theater/plays"/>
    <x v="3"/>
  </r>
  <r>
    <x v="1"/>
    <n v="206"/>
    <n v="69.87"/>
    <s v="GB"/>
    <s v="GBP"/>
    <n v="1286946000"/>
    <n v="1288933200"/>
    <x v="351"/>
    <d v="2010-11-05T05:00:00"/>
    <b v="0"/>
    <b v="1"/>
    <s v="film &amp; video/documentary"/>
    <x v="4"/>
  </r>
  <r>
    <x v="1"/>
    <n v="154"/>
    <n v="95.73"/>
    <s v="US"/>
    <s v="USD"/>
    <n v="1359871200"/>
    <n v="1363237200"/>
    <x v="352"/>
    <d v="2013-03-14T05:00:00"/>
    <b v="0"/>
    <b v="1"/>
    <s v="film &amp; video/television"/>
    <x v="4"/>
  </r>
  <r>
    <x v="1"/>
    <n v="5966"/>
    <n v="30"/>
    <s v="US"/>
    <s v="USD"/>
    <n v="1555304400"/>
    <n v="1555822800"/>
    <x v="353"/>
    <d v="2019-04-21T05:00:00"/>
    <b v="0"/>
    <b v="0"/>
    <s v="theater/plays"/>
    <x v="3"/>
  </r>
  <r>
    <x v="0"/>
    <n v="2176"/>
    <n v="59.01"/>
    <s v="US"/>
    <s v="USD"/>
    <n v="1423375200"/>
    <n v="1427778000"/>
    <x v="354"/>
    <d v="2015-03-31T05:00:00"/>
    <b v="0"/>
    <b v="0"/>
    <s v="theater/plays"/>
    <x v="3"/>
  </r>
  <r>
    <x v="1"/>
    <n v="169"/>
    <n v="84.76"/>
    <s v="US"/>
    <s v="USD"/>
    <n v="1420696800"/>
    <n v="1422424800"/>
    <x v="355"/>
    <d v="2015-01-28T06:00:00"/>
    <b v="0"/>
    <b v="1"/>
    <s v="film &amp; video/documentary"/>
    <x v="4"/>
  </r>
  <r>
    <x v="1"/>
    <n v="2106"/>
    <n v="78.010000000000005"/>
    <s v="US"/>
    <s v="USD"/>
    <n v="1502946000"/>
    <n v="1503637200"/>
    <x v="356"/>
    <d v="2017-08-25T05:00:00"/>
    <b v="0"/>
    <b v="0"/>
    <s v="theater/plays"/>
    <x v="3"/>
  </r>
  <r>
    <x v="0"/>
    <n v="441"/>
    <n v="50.05"/>
    <s v="US"/>
    <s v="USD"/>
    <n v="1547186400"/>
    <n v="1547618400"/>
    <x v="357"/>
    <d v="2019-01-16T06:00:00"/>
    <b v="0"/>
    <b v="1"/>
    <s v="film &amp; video/documentary"/>
    <x v="4"/>
  </r>
  <r>
    <x v="0"/>
    <n v="25"/>
    <n v="59.16"/>
    <s v="US"/>
    <s v="USD"/>
    <n v="1444971600"/>
    <n v="1449900000"/>
    <x v="358"/>
    <d v="2015-12-12T06:00:00"/>
    <b v="0"/>
    <b v="0"/>
    <s v="music/indie rock"/>
    <x v="1"/>
  </r>
  <r>
    <x v="1"/>
    <n v="131"/>
    <n v="93.7"/>
    <s v="US"/>
    <s v="USD"/>
    <n v="1404622800"/>
    <n v="1405141200"/>
    <x v="359"/>
    <d v="2014-07-12T05:00:00"/>
    <b v="0"/>
    <b v="0"/>
    <s v="music/rock"/>
    <x v="1"/>
  </r>
  <r>
    <x v="0"/>
    <n v="127"/>
    <n v="40.14"/>
    <s v="US"/>
    <s v="USD"/>
    <n v="1571720400"/>
    <n v="1572933600"/>
    <x v="12"/>
    <d v="2019-11-05T06:00:00"/>
    <b v="0"/>
    <b v="0"/>
    <s v="theater/plays"/>
    <x v="3"/>
  </r>
  <r>
    <x v="0"/>
    <n v="355"/>
    <n v="70.09"/>
    <s v="US"/>
    <s v="USD"/>
    <n v="1526878800"/>
    <n v="1530162000"/>
    <x v="360"/>
    <d v="2018-06-28T05:00:00"/>
    <b v="0"/>
    <b v="0"/>
    <s v="film &amp; video/documentary"/>
    <x v="4"/>
  </r>
  <r>
    <x v="0"/>
    <n v="44"/>
    <n v="66.180000000000007"/>
    <s v="GB"/>
    <s v="GBP"/>
    <n v="1319691600"/>
    <n v="1320904800"/>
    <x v="361"/>
    <d v="2011-11-10T06:00:00"/>
    <b v="0"/>
    <b v="0"/>
    <s v="theater/plays"/>
    <x v="3"/>
  </r>
  <r>
    <x v="1"/>
    <n v="84"/>
    <n v="47.71"/>
    <s v="US"/>
    <s v="USD"/>
    <n v="1371963600"/>
    <n v="1372395600"/>
    <x v="362"/>
    <d v="2013-06-28T05:00:00"/>
    <b v="0"/>
    <b v="0"/>
    <s v="theater/plays"/>
    <x v="3"/>
  </r>
  <r>
    <x v="1"/>
    <n v="155"/>
    <n v="62.9"/>
    <s v="US"/>
    <s v="USD"/>
    <n v="1433739600"/>
    <n v="1437714000"/>
    <x v="363"/>
    <d v="2015-07-24T05:00:00"/>
    <b v="0"/>
    <b v="0"/>
    <s v="theater/plays"/>
    <x v="3"/>
  </r>
  <r>
    <x v="0"/>
    <n v="67"/>
    <n v="86.61"/>
    <s v="US"/>
    <s v="USD"/>
    <n v="1508130000"/>
    <n v="1509771600"/>
    <x v="364"/>
    <d v="2017-11-04T05:00:00"/>
    <b v="0"/>
    <b v="0"/>
    <s v="photography/photography books"/>
    <x v="7"/>
  </r>
  <r>
    <x v="1"/>
    <n v="189"/>
    <n v="75.13"/>
    <s v="US"/>
    <s v="USD"/>
    <n v="1550037600"/>
    <n v="1550556000"/>
    <x v="210"/>
    <d v="2019-02-19T06:00:00"/>
    <b v="0"/>
    <b v="1"/>
    <s v="food/food trucks"/>
    <x v="0"/>
  </r>
  <r>
    <x v="1"/>
    <n v="4799"/>
    <n v="41"/>
    <s v="US"/>
    <s v="USD"/>
    <n v="1486706400"/>
    <n v="1489039200"/>
    <x v="365"/>
    <d v="2017-03-09T06:00:00"/>
    <b v="1"/>
    <b v="1"/>
    <s v="film &amp; video/documentary"/>
    <x v="4"/>
  </r>
  <r>
    <x v="1"/>
    <n v="1137"/>
    <n v="50.01"/>
    <s v="US"/>
    <s v="USD"/>
    <n v="1553835600"/>
    <n v="1556600400"/>
    <x v="366"/>
    <d v="2019-04-30T05:00:00"/>
    <b v="0"/>
    <b v="0"/>
    <s v="publishing/nonfiction"/>
    <x v="5"/>
  </r>
  <r>
    <x v="0"/>
    <n v="1068"/>
    <n v="96.96"/>
    <s v="US"/>
    <s v="USD"/>
    <n v="1277528400"/>
    <n v="1278565200"/>
    <x v="367"/>
    <d v="2010-07-08T05:00:00"/>
    <b v="0"/>
    <b v="0"/>
    <s v="theater/plays"/>
    <x v="3"/>
  </r>
  <r>
    <x v="0"/>
    <n v="424"/>
    <n v="100.93"/>
    <s v="US"/>
    <s v="USD"/>
    <n v="1339477200"/>
    <n v="1339909200"/>
    <x v="368"/>
    <d v="2012-06-17T05:00:00"/>
    <b v="0"/>
    <b v="0"/>
    <s v="technology/wearables"/>
    <x v="2"/>
  </r>
  <r>
    <x v="3"/>
    <n v="145"/>
    <n v="89.23"/>
    <s v="CH"/>
    <s v="CHF"/>
    <n v="1325656800"/>
    <n v="1325829600"/>
    <x v="369"/>
    <d v="2012-01-06T06:00:00"/>
    <b v="0"/>
    <b v="0"/>
    <s v="music/indie rock"/>
    <x v="1"/>
  </r>
  <r>
    <x v="1"/>
    <n v="1152"/>
    <n v="87.98"/>
    <s v="US"/>
    <s v="USD"/>
    <n v="1288242000"/>
    <n v="1290578400"/>
    <x v="370"/>
    <d v="2010-11-24T06:00:00"/>
    <b v="0"/>
    <b v="0"/>
    <s v="theater/plays"/>
    <x v="3"/>
  </r>
  <r>
    <x v="1"/>
    <n v="50"/>
    <n v="89.54"/>
    <s v="US"/>
    <s v="USD"/>
    <n v="1379048400"/>
    <n v="1380344400"/>
    <x v="371"/>
    <d v="2013-09-28T05:00:00"/>
    <b v="0"/>
    <b v="0"/>
    <s v="photography/photography books"/>
    <x v="7"/>
  </r>
  <r>
    <x v="0"/>
    <n v="151"/>
    <n v="29.09"/>
    <s v="US"/>
    <s v="USD"/>
    <n v="1389679200"/>
    <n v="1389852000"/>
    <x v="287"/>
    <d v="2014-01-16T06:00:00"/>
    <b v="0"/>
    <b v="0"/>
    <s v="publishing/nonfiction"/>
    <x v="5"/>
  </r>
  <r>
    <x v="0"/>
    <n v="1608"/>
    <n v="42.01"/>
    <s v="US"/>
    <s v="USD"/>
    <n v="1294293600"/>
    <n v="1294466400"/>
    <x v="372"/>
    <d v="2011-01-08T06:00:00"/>
    <b v="0"/>
    <b v="0"/>
    <s v="technology/wearables"/>
    <x v="2"/>
  </r>
  <r>
    <x v="1"/>
    <n v="3059"/>
    <n v="47"/>
    <s v="CA"/>
    <s v="CAD"/>
    <n v="1500267600"/>
    <n v="1500354000"/>
    <x v="373"/>
    <d v="2017-07-18T05:00:00"/>
    <b v="0"/>
    <b v="0"/>
    <s v="music/jazz"/>
    <x v="1"/>
  </r>
  <r>
    <x v="1"/>
    <n v="34"/>
    <n v="110.44"/>
    <s v="US"/>
    <s v="USD"/>
    <n v="1375074000"/>
    <n v="1375938000"/>
    <x v="374"/>
    <d v="2013-08-08T05:00:00"/>
    <b v="0"/>
    <b v="1"/>
    <s v="film &amp; video/documentary"/>
    <x v="4"/>
  </r>
  <r>
    <x v="1"/>
    <n v="220"/>
    <n v="41.99"/>
    <s v="US"/>
    <s v="USD"/>
    <n v="1323324000"/>
    <n v="1323410400"/>
    <x v="375"/>
    <d v="2011-12-09T06:00:00"/>
    <b v="1"/>
    <b v="0"/>
    <s v="theater/plays"/>
    <x v="3"/>
  </r>
  <r>
    <x v="1"/>
    <n v="1604"/>
    <n v="48.01"/>
    <s v="AU"/>
    <s v="AUD"/>
    <n v="1538715600"/>
    <n v="1539406800"/>
    <x v="376"/>
    <d v="2018-10-13T05:00:00"/>
    <b v="0"/>
    <b v="0"/>
    <s v="film &amp; video/drama"/>
    <x v="4"/>
  </r>
  <r>
    <x v="1"/>
    <n v="454"/>
    <n v="31.02"/>
    <s v="US"/>
    <s v="USD"/>
    <n v="1369285200"/>
    <n v="1369803600"/>
    <x v="377"/>
    <d v="2013-05-29T05:00:00"/>
    <b v="0"/>
    <b v="0"/>
    <s v="music/rock"/>
    <x v="1"/>
  </r>
  <r>
    <x v="1"/>
    <n v="123"/>
    <n v="99.2"/>
    <s v="IT"/>
    <s v="EUR"/>
    <n v="1525755600"/>
    <n v="1525928400"/>
    <x v="378"/>
    <d v="2018-05-10T05:00:00"/>
    <b v="0"/>
    <b v="1"/>
    <s v="film &amp; video/animation"/>
    <x v="4"/>
  </r>
  <r>
    <x v="0"/>
    <n v="941"/>
    <n v="66.02"/>
    <s v="US"/>
    <s v="USD"/>
    <n v="1296626400"/>
    <n v="1297231200"/>
    <x v="379"/>
    <d v="2011-02-09T06:00:00"/>
    <b v="0"/>
    <b v="0"/>
    <s v="music/indie rock"/>
    <x v="1"/>
  </r>
  <r>
    <x v="0"/>
    <n v="1"/>
    <n v="2"/>
    <s v="US"/>
    <s v="USD"/>
    <n v="1376629200"/>
    <n v="1378530000"/>
    <x v="380"/>
    <d v="2013-09-07T05:00:00"/>
    <b v="0"/>
    <b v="1"/>
    <s v="photography/photography books"/>
    <x v="7"/>
  </r>
  <r>
    <x v="1"/>
    <n v="299"/>
    <n v="46.06"/>
    <s v="US"/>
    <s v="USD"/>
    <n v="1572152400"/>
    <n v="1572152400"/>
    <x v="381"/>
    <d v="2019-10-27T05:00:00"/>
    <b v="0"/>
    <b v="0"/>
    <s v="theater/plays"/>
    <x v="3"/>
  </r>
  <r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</r>
  <r>
    <x v="0"/>
    <n v="3015"/>
    <n v="55.99"/>
    <s v="CA"/>
    <s v="CAD"/>
    <n v="1273640400"/>
    <n v="1276750800"/>
    <x v="125"/>
    <d v="2010-06-17T05:00:00"/>
    <b v="0"/>
    <b v="1"/>
    <s v="theater/plays"/>
    <x v="3"/>
  </r>
  <r>
    <x v="1"/>
    <n v="2237"/>
    <n v="68.989999999999995"/>
    <s v="US"/>
    <s v="USD"/>
    <n v="1510639200"/>
    <n v="1510898400"/>
    <x v="383"/>
    <d v="2017-11-17T06:00:00"/>
    <b v="0"/>
    <b v="0"/>
    <s v="theater/plays"/>
    <x v="3"/>
  </r>
  <r>
    <x v="0"/>
    <n v="435"/>
    <n v="60.98"/>
    <s v="US"/>
    <s v="USD"/>
    <n v="1528088400"/>
    <n v="1532408400"/>
    <x v="384"/>
    <d v="2018-07-24T05:00:00"/>
    <b v="0"/>
    <b v="0"/>
    <s v="theater/plays"/>
    <x v="3"/>
  </r>
  <r>
    <x v="1"/>
    <n v="645"/>
    <n v="110.98"/>
    <s v="US"/>
    <s v="USD"/>
    <n v="1359525600"/>
    <n v="1360562400"/>
    <x v="385"/>
    <d v="2013-02-11T06:00:00"/>
    <b v="1"/>
    <b v="0"/>
    <s v="film &amp; video/documentary"/>
    <x v="4"/>
  </r>
  <r>
    <x v="1"/>
    <n v="484"/>
    <n v="25"/>
    <s v="DK"/>
    <s v="DKK"/>
    <n v="1570942800"/>
    <n v="1571547600"/>
    <x v="386"/>
    <d v="2019-10-20T05:00:00"/>
    <b v="0"/>
    <b v="0"/>
    <s v="theater/plays"/>
    <x v="3"/>
  </r>
  <r>
    <x v="1"/>
    <n v="154"/>
    <n v="78.760000000000005"/>
    <s v="CA"/>
    <s v="CAD"/>
    <n v="1466398800"/>
    <n v="1468126800"/>
    <x v="387"/>
    <d v="2016-07-10T05:00:00"/>
    <b v="0"/>
    <b v="0"/>
    <s v="film &amp; video/documentary"/>
    <x v="4"/>
  </r>
  <r>
    <x v="0"/>
    <n v="714"/>
    <n v="87.96"/>
    <s v="US"/>
    <s v="USD"/>
    <n v="1492491600"/>
    <n v="1492837200"/>
    <x v="388"/>
    <d v="2017-04-22T05:00:00"/>
    <b v="0"/>
    <b v="0"/>
    <s v="music/rock"/>
    <x v="1"/>
  </r>
  <r>
    <x v="2"/>
    <n v="1111"/>
    <n v="49.99"/>
    <s v="US"/>
    <s v="USD"/>
    <n v="1430197200"/>
    <n v="1430197200"/>
    <x v="277"/>
    <d v="2015-04-28T05:00:00"/>
    <b v="0"/>
    <b v="0"/>
    <s v="games/mobile games"/>
    <x v="6"/>
  </r>
  <r>
    <x v="1"/>
    <n v="82"/>
    <n v="99.52"/>
    <s v="US"/>
    <s v="USD"/>
    <n v="1496034000"/>
    <n v="1496206800"/>
    <x v="389"/>
    <d v="2017-05-31T05:00:00"/>
    <b v="0"/>
    <b v="0"/>
    <s v="theater/plays"/>
    <x v="3"/>
  </r>
  <r>
    <x v="1"/>
    <n v="134"/>
    <n v="104.82"/>
    <s v="US"/>
    <s v="USD"/>
    <n v="1388728800"/>
    <n v="1389592800"/>
    <x v="390"/>
    <d v="2014-01-13T06:00:00"/>
    <b v="0"/>
    <b v="0"/>
    <s v="publishing/fiction"/>
    <x v="5"/>
  </r>
  <r>
    <x v="2"/>
    <n v="1089"/>
    <n v="108.01"/>
    <s v="US"/>
    <s v="USD"/>
    <n v="1543298400"/>
    <n v="1545631200"/>
    <x v="391"/>
    <d v="2018-12-24T06:00:00"/>
    <b v="0"/>
    <b v="0"/>
    <s v="film &amp; video/animation"/>
    <x v="4"/>
  </r>
  <r>
    <x v="0"/>
    <n v="5497"/>
    <n v="29"/>
    <s v="US"/>
    <s v="USD"/>
    <n v="1271739600"/>
    <n v="1272430800"/>
    <x v="392"/>
    <d v="2010-04-28T05:00:00"/>
    <b v="0"/>
    <b v="1"/>
    <s v="food/food trucks"/>
    <x v="0"/>
  </r>
  <r>
    <x v="0"/>
    <n v="418"/>
    <n v="30.03"/>
    <s v="US"/>
    <s v="USD"/>
    <n v="1326434400"/>
    <n v="1327903200"/>
    <x v="393"/>
    <d v="2012-01-30T06:00:00"/>
    <b v="0"/>
    <b v="0"/>
    <s v="theater/plays"/>
    <x v="3"/>
  </r>
  <r>
    <x v="0"/>
    <n v="1439"/>
    <n v="41.01"/>
    <s v="US"/>
    <s v="USD"/>
    <n v="1295244000"/>
    <n v="1296021600"/>
    <x v="394"/>
    <d v="2011-01-26T06:00:00"/>
    <b v="0"/>
    <b v="1"/>
    <s v="film &amp; video/documentary"/>
    <x v="4"/>
  </r>
  <r>
    <x v="0"/>
    <n v="15"/>
    <n v="62.87"/>
    <s v="US"/>
    <s v="USD"/>
    <n v="1541221200"/>
    <n v="1543298400"/>
    <x v="395"/>
    <d v="2018-11-27T06:00:00"/>
    <b v="0"/>
    <b v="0"/>
    <s v="theater/plays"/>
    <x v="3"/>
  </r>
  <r>
    <x v="0"/>
    <n v="1999"/>
    <n v="47.01"/>
    <s v="CA"/>
    <s v="CAD"/>
    <n v="1336280400"/>
    <n v="1336366800"/>
    <x v="396"/>
    <d v="2012-05-07T05:00:00"/>
    <b v="0"/>
    <b v="0"/>
    <s v="film &amp; video/documentary"/>
    <x v="4"/>
  </r>
  <r>
    <x v="1"/>
    <n v="5203"/>
    <n v="27"/>
    <s v="US"/>
    <s v="USD"/>
    <n v="1324533600"/>
    <n v="1325052000"/>
    <x v="397"/>
    <d v="2011-12-28T06:00:00"/>
    <b v="0"/>
    <b v="0"/>
    <s v="technology/web"/>
    <x v="2"/>
  </r>
  <r>
    <x v="1"/>
    <n v="94"/>
    <n v="68.33"/>
    <s v="US"/>
    <s v="USD"/>
    <n v="1498366800"/>
    <n v="1499576400"/>
    <x v="398"/>
    <d v="2017-07-09T05:00:00"/>
    <b v="0"/>
    <b v="0"/>
    <s v="theater/plays"/>
    <x v="3"/>
  </r>
  <r>
    <x v="0"/>
    <n v="118"/>
    <n v="50.97"/>
    <s v="US"/>
    <s v="USD"/>
    <n v="1498712400"/>
    <n v="1501304400"/>
    <x v="399"/>
    <d v="2017-07-29T05:00:00"/>
    <b v="0"/>
    <b v="1"/>
    <s v="technology/wearables"/>
    <x v="2"/>
  </r>
  <r>
    <x v="1"/>
    <n v="205"/>
    <n v="54.02"/>
    <s v="US"/>
    <s v="USD"/>
    <n v="1271480400"/>
    <n v="1273208400"/>
    <x v="400"/>
    <d v="2010-05-07T05:00:00"/>
    <b v="0"/>
    <b v="1"/>
    <s v="theater/plays"/>
    <x v="3"/>
  </r>
  <r>
    <x v="0"/>
    <n v="162"/>
    <n v="97.06"/>
    <s v="US"/>
    <s v="USD"/>
    <n v="1316667600"/>
    <n v="1316840400"/>
    <x v="116"/>
    <d v="2011-09-24T05:00:00"/>
    <b v="0"/>
    <b v="1"/>
    <s v="food/food trucks"/>
    <x v="0"/>
  </r>
  <r>
    <x v="0"/>
    <n v="83"/>
    <n v="24.87"/>
    <s v="US"/>
    <s v="USD"/>
    <n v="1524027600"/>
    <n v="1524546000"/>
    <x v="401"/>
    <d v="2018-04-24T05:00:00"/>
    <b v="0"/>
    <b v="0"/>
    <s v="music/indie rock"/>
    <x v="1"/>
  </r>
  <r>
    <x v="1"/>
    <n v="92"/>
    <n v="84.42"/>
    <s v="US"/>
    <s v="USD"/>
    <n v="1438059600"/>
    <n v="1438578000"/>
    <x v="402"/>
    <d v="2015-08-03T05:00:00"/>
    <b v="0"/>
    <b v="0"/>
    <s v="photography/photography books"/>
    <x v="7"/>
  </r>
  <r>
    <x v="1"/>
    <n v="219"/>
    <n v="47.09"/>
    <s v="US"/>
    <s v="USD"/>
    <n v="1361944800"/>
    <n v="1362549600"/>
    <x v="403"/>
    <d v="2013-03-06T06:00:00"/>
    <b v="0"/>
    <b v="0"/>
    <s v="theater/plays"/>
    <x v="3"/>
  </r>
  <r>
    <x v="1"/>
    <n v="2526"/>
    <n v="78"/>
    <s v="US"/>
    <s v="USD"/>
    <n v="1410584400"/>
    <n v="1413349200"/>
    <x v="404"/>
    <d v="2014-10-15T05:00:00"/>
    <b v="0"/>
    <b v="1"/>
    <s v="theater/plays"/>
    <x v="3"/>
  </r>
  <r>
    <x v="0"/>
    <n v="747"/>
    <n v="62.97"/>
    <s v="US"/>
    <s v="USD"/>
    <n v="1297404000"/>
    <n v="1298008800"/>
    <x v="405"/>
    <d v="2011-02-18T06:00:00"/>
    <b v="0"/>
    <b v="0"/>
    <s v="film &amp; video/animation"/>
    <x v="4"/>
  </r>
  <r>
    <x v="3"/>
    <n v="2138"/>
    <n v="81.010000000000005"/>
    <s v="US"/>
    <s v="USD"/>
    <n v="1392012000"/>
    <n v="1394427600"/>
    <x v="406"/>
    <d v="2014-03-10T05:00:00"/>
    <b v="0"/>
    <b v="1"/>
    <s v="photography/photography books"/>
    <x v="7"/>
  </r>
  <r>
    <x v="0"/>
    <n v="84"/>
    <n v="65.319999999999993"/>
    <s v="US"/>
    <s v="USD"/>
    <n v="1569733200"/>
    <n v="1572670800"/>
    <x v="407"/>
    <d v="2019-11-02T05:00:00"/>
    <b v="0"/>
    <b v="0"/>
    <s v="theater/plays"/>
    <x v="3"/>
  </r>
  <r>
    <x v="1"/>
    <n v="94"/>
    <n v="104.44"/>
    <s v="US"/>
    <s v="USD"/>
    <n v="1529643600"/>
    <n v="1531112400"/>
    <x v="408"/>
    <d v="2018-07-09T05:00:00"/>
    <b v="1"/>
    <b v="0"/>
    <s v="theater/plays"/>
    <x v="3"/>
  </r>
  <r>
    <x v="0"/>
    <n v="91"/>
    <n v="69.989999999999995"/>
    <s v="US"/>
    <s v="USD"/>
    <n v="1399006800"/>
    <n v="1400734800"/>
    <x v="409"/>
    <d v="2014-05-22T05:00:00"/>
    <b v="0"/>
    <b v="0"/>
    <s v="theater/plays"/>
    <x v="3"/>
  </r>
  <r>
    <x v="0"/>
    <n v="792"/>
    <n v="83.02"/>
    <s v="US"/>
    <s v="USD"/>
    <n v="1385359200"/>
    <n v="1386741600"/>
    <x v="410"/>
    <d v="2013-12-11T06:00:00"/>
    <b v="0"/>
    <b v="1"/>
    <s v="film &amp; video/documentary"/>
    <x v="4"/>
  </r>
  <r>
    <x v="3"/>
    <n v="10"/>
    <n v="90.3"/>
    <s v="CA"/>
    <s v="CAD"/>
    <n v="1480572000"/>
    <n v="1481781600"/>
    <x v="411"/>
    <d v="2016-12-15T06:00:00"/>
    <b v="1"/>
    <b v="0"/>
    <s v="theater/plays"/>
    <x v="3"/>
  </r>
  <r>
    <x v="1"/>
    <n v="1713"/>
    <n v="103.98"/>
    <s v="IT"/>
    <s v="EUR"/>
    <n v="1418623200"/>
    <n v="1419660000"/>
    <x v="412"/>
    <d v="2014-12-27T06:00:00"/>
    <b v="0"/>
    <b v="1"/>
    <s v="theater/plays"/>
    <x v="3"/>
  </r>
  <r>
    <x v="1"/>
    <n v="249"/>
    <n v="54.93"/>
    <s v="US"/>
    <s v="USD"/>
    <n v="1555736400"/>
    <n v="1555822800"/>
    <x v="413"/>
    <d v="2019-04-21T05:00:00"/>
    <b v="0"/>
    <b v="0"/>
    <s v="music/jazz"/>
    <x v="1"/>
  </r>
  <r>
    <x v="1"/>
    <n v="192"/>
    <n v="51.92"/>
    <s v="US"/>
    <s v="USD"/>
    <n v="1442120400"/>
    <n v="1442379600"/>
    <x v="414"/>
    <d v="2015-09-16T05:00:00"/>
    <b v="0"/>
    <b v="1"/>
    <s v="film &amp; video/animation"/>
    <x v="4"/>
  </r>
  <r>
    <x v="1"/>
    <n v="247"/>
    <n v="60.03"/>
    <s v="US"/>
    <s v="USD"/>
    <n v="1362376800"/>
    <n v="1364965200"/>
    <x v="415"/>
    <d v="2013-04-03T05:00:00"/>
    <b v="0"/>
    <b v="0"/>
    <s v="theater/plays"/>
    <x v="3"/>
  </r>
  <r>
    <x v="1"/>
    <n v="2293"/>
    <n v="44"/>
    <s v="US"/>
    <s v="USD"/>
    <n v="1478408400"/>
    <n v="1479016800"/>
    <x v="416"/>
    <d v="2016-11-13T06:00:00"/>
    <b v="0"/>
    <b v="0"/>
    <s v="film &amp; video/science fiction"/>
    <x v="4"/>
  </r>
  <r>
    <x v="1"/>
    <n v="3131"/>
    <n v="53"/>
    <s v="US"/>
    <s v="USD"/>
    <n v="1498798800"/>
    <n v="1499662800"/>
    <x v="417"/>
    <d v="2017-07-10T05:00:00"/>
    <b v="0"/>
    <b v="0"/>
    <s v="film &amp; video/television"/>
    <x v="4"/>
  </r>
  <r>
    <x v="0"/>
    <n v="32"/>
    <n v="54.5"/>
    <s v="US"/>
    <s v="USD"/>
    <n v="1335416400"/>
    <n v="1337835600"/>
    <x v="418"/>
    <d v="2012-05-24T05:00:00"/>
    <b v="0"/>
    <b v="0"/>
    <s v="technology/wearables"/>
    <x v="2"/>
  </r>
  <r>
    <x v="1"/>
    <n v="143"/>
    <n v="75.040000000000006"/>
    <s v="IT"/>
    <s v="EUR"/>
    <n v="1504328400"/>
    <n v="1505710800"/>
    <x v="419"/>
    <d v="2017-09-18T05:00:00"/>
    <b v="0"/>
    <b v="0"/>
    <s v="theater/plays"/>
    <x v="3"/>
  </r>
  <r>
    <x v="3"/>
    <n v="90"/>
    <n v="35.909999999999997"/>
    <s v="US"/>
    <s v="USD"/>
    <n v="1285822800"/>
    <n v="1287464400"/>
    <x v="420"/>
    <d v="2010-10-19T05:00:00"/>
    <b v="0"/>
    <b v="0"/>
    <s v="theater/plays"/>
    <x v="3"/>
  </r>
  <r>
    <x v="1"/>
    <n v="296"/>
    <n v="36.950000000000003"/>
    <s v="US"/>
    <s v="USD"/>
    <n v="1311483600"/>
    <n v="1311656400"/>
    <x v="421"/>
    <d v="2011-07-26T05:00:00"/>
    <b v="0"/>
    <b v="1"/>
    <s v="music/indie rock"/>
    <x v="1"/>
  </r>
  <r>
    <x v="1"/>
    <n v="170"/>
    <n v="63.17"/>
    <s v="US"/>
    <s v="USD"/>
    <n v="1291356000"/>
    <n v="1293170400"/>
    <x v="422"/>
    <d v="2010-12-24T06:00:00"/>
    <b v="0"/>
    <b v="1"/>
    <s v="theater/plays"/>
    <x v="3"/>
  </r>
  <r>
    <x v="0"/>
    <n v="186"/>
    <n v="29.99"/>
    <s v="US"/>
    <s v="USD"/>
    <n v="1355810400"/>
    <n v="1355983200"/>
    <x v="423"/>
    <d v="2012-12-20T06:00:00"/>
    <b v="0"/>
    <b v="0"/>
    <s v="technology/wearables"/>
    <x v="2"/>
  </r>
  <r>
    <x v="3"/>
    <n v="439"/>
    <n v="86"/>
    <s v="GB"/>
    <s v="GBP"/>
    <n v="1513663200"/>
    <n v="1515045600"/>
    <x v="424"/>
    <d v="2018-01-04T06:00:00"/>
    <b v="0"/>
    <b v="0"/>
    <s v="film &amp; video/television"/>
    <x v="4"/>
  </r>
  <r>
    <x v="0"/>
    <n v="605"/>
    <n v="75.010000000000005"/>
    <s v="US"/>
    <s v="USD"/>
    <n v="1365915600"/>
    <n v="1366088400"/>
    <x v="425"/>
    <d v="2013-04-16T05:00:00"/>
    <b v="0"/>
    <b v="1"/>
    <s v="games/video games"/>
    <x v="6"/>
  </r>
  <r>
    <x v="1"/>
    <n v="86"/>
    <n v="101.2"/>
    <s v="DK"/>
    <s v="DKK"/>
    <n v="1551852000"/>
    <n v="1553317200"/>
    <x v="426"/>
    <d v="2019-03-23T05:00:00"/>
    <b v="0"/>
    <b v="0"/>
    <s v="games/video games"/>
    <x v="6"/>
  </r>
  <r>
    <x v="0"/>
    <n v="1"/>
    <n v="4"/>
    <s v="CA"/>
    <s v="CAD"/>
    <n v="1540098000"/>
    <n v="1542088800"/>
    <x v="427"/>
    <d v="2018-11-13T06:00:00"/>
    <b v="0"/>
    <b v="0"/>
    <s v="film &amp; video/animation"/>
    <x v="4"/>
  </r>
  <r>
    <x v="1"/>
    <n v="6286"/>
    <n v="29"/>
    <s v="US"/>
    <s v="USD"/>
    <n v="1500440400"/>
    <n v="1503118800"/>
    <x v="428"/>
    <d v="2017-08-19T05:00:00"/>
    <b v="0"/>
    <b v="0"/>
    <s v="music/rock"/>
    <x v="1"/>
  </r>
  <r>
    <x v="0"/>
    <n v="31"/>
    <n v="98.23"/>
    <s v="US"/>
    <s v="USD"/>
    <n v="1278392400"/>
    <n v="1278478800"/>
    <x v="429"/>
    <d v="2010-07-07T05:00:00"/>
    <b v="0"/>
    <b v="0"/>
    <s v="film &amp; video/drama"/>
    <x v="4"/>
  </r>
  <r>
    <x v="0"/>
    <n v="1181"/>
    <n v="87"/>
    <s v="US"/>
    <s v="USD"/>
    <n v="1480572000"/>
    <n v="1484114400"/>
    <x v="411"/>
    <d v="2017-01-11T06:00:00"/>
    <b v="0"/>
    <b v="0"/>
    <s v="film &amp; video/science fiction"/>
    <x v="4"/>
  </r>
  <r>
    <x v="0"/>
    <n v="39"/>
    <n v="45.21"/>
    <s v="US"/>
    <s v="USD"/>
    <n v="1382331600"/>
    <n v="1385445600"/>
    <x v="430"/>
    <d v="2013-11-26T06:00:00"/>
    <b v="0"/>
    <b v="1"/>
    <s v="film &amp; video/drama"/>
    <x v="4"/>
  </r>
  <r>
    <x v="1"/>
    <n v="3727"/>
    <n v="37"/>
    <s v="US"/>
    <s v="USD"/>
    <n v="1316754000"/>
    <n v="1318741200"/>
    <x v="431"/>
    <d v="2011-10-16T05:00:00"/>
    <b v="0"/>
    <b v="0"/>
    <s v="theater/plays"/>
    <x v="3"/>
  </r>
  <r>
    <x v="1"/>
    <n v="1605"/>
    <n v="94.98"/>
    <s v="US"/>
    <s v="USD"/>
    <n v="1518242400"/>
    <n v="1518242400"/>
    <x v="432"/>
    <d v="2018-02-10T06:00:00"/>
    <b v="0"/>
    <b v="1"/>
    <s v="music/indie rock"/>
    <x v="1"/>
  </r>
  <r>
    <x v="0"/>
    <n v="46"/>
    <n v="28.96"/>
    <s v="US"/>
    <s v="USD"/>
    <n v="1476421200"/>
    <n v="1476594000"/>
    <x v="433"/>
    <d v="2016-10-16T05:00:00"/>
    <b v="0"/>
    <b v="0"/>
    <s v="theater/plays"/>
    <x v="3"/>
  </r>
  <r>
    <x v="1"/>
    <n v="2120"/>
    <n v="55.99"/>
    <s v="US"/>
    <s v="USD"/>
    <n v="1269752400"/>
    <n v="1273554000"/>
    <x v="434"/>
    <d v="2010-05-11T05:00:00"/>
    <b v="0"/>
    <b v="0"/>
    <s v="theater/plays"/>
    <x v="3"/>
  </r>
  <r>
    <x v="0"/>
    <n v="105"/>
    <n v="54.04"/>
    <s v="US"/>
    <s v="USD"/>
    <n v="1419746400"/>
    <n v="1421906400"/>
    <x v="435"/>
    <d v="2015-01-22T06:00:00"/>
    <b v="0"/>
    <b v="0"/>
    <s v="film &amp; video/documentary"/>
    <x v="4"/>
  </r>
  <r>
    <x v="1"/>
    <n v="50"/>
    <n v="82.38"/>
    <s v="US"/>
    <s v="USD"/>
    <n v="1281330000"/>
    <n v="1281589200"/>
    <x v="8"/>
    <d v="2010-08-12T05:00:00"/>
    <b v="0"/>
    <b v="0"/>
    <s v="theater/plays"/>
    <x v="3"/>
  </r>
  <r>
    <x v="1"/>
    <n v="2080"/>
    <n v="67"/>
    <s v="US"/>
    <s v="USD"/>
    <n v="1398661200"/>
    <n v="1400389200"/>
    <x v="436"/>
    <d v="2014-05-18T05:00:00"/>
    <b v="0"/>
    <b v="0"/>
    <s v="film &amp; video/drama"/>
    <x v="4"/>
  </r>
  <r>
    <x v="0"/>
    <n v="535"/>
    <n v="107.91"/>
    <s v="US"/>
    <s v="USD"/>
    <n v="1359525600"/>
    <n v="1362808800"/>
    <x v="385"/>
    <d v="2013-03-09T06:00:00"/>
    <b v="0"/>
    <b v="0"/>
    <s v="games/mobile games"/>
    <x v="6"/>
  </r>
  <r>
    <x v="1"/>
    <n v="2105"/>
    <n v="69.010000000000005"/>
    <s v="US"/>
    <s v="USD"/>
    <n v="1388469600"/>
    <n v="1388815200"/>
    <x v="437"/>
    <d v="2014-01-04T06:00:00"/>
    <b v="0"/>
    <b v="0"/>
    <s v="film &amp; video/animation"/>
    <x v="4"/>
  </r>
  <r>
    <x v="1"/>
    <n v="2436"/>
    <n v="39.01"/>
    <s v="US"/>
    <s v="USD"/>
    <n v="1518328800"/>
    <n v="1519538400"/>
    <x v="438"/>
    <d v="2018-02-25T06:00:00"/>
    <b v="0"/>
    <b v="0"/>
    <s v="theater/plays"/>
    <x v="3"/>
  </r>
  <r>
    <x v="1"/>
    <n v="80"/>
    <n v="110.36"/>
    <s v="US"/>
    <s v="USD"/>
    <n v="1517032800"/>
    <n v="1517810400"/>
    <x v="439"/>
    <d v="2018-02-05T06:00:00"/>
    <b v="0"/>
    <b v="0"/>
    <s v="publishing/translations"/>
    <x v="5"/>
  </r>
  <r>
    <x v="1"/>
    <n v="42"/>
    <n v="94.86"/>
    <s v="US"/>
    <s v="USD"/>
    <n v="1368594000"/>
    <n v="1370581200"/>
    <x v="440"/>
    <d v="2013-06-07T05:00:00"/>
    <b v="0"/>
    <b v="1"/>
    <s v="technology/wearables"/>
    <x v="2"/>
  </r>
  <r>
    <x v="1"/>
    <n v="139"/>
    <n v="57.94"/>
    <s v="CA"/>
    <s v="CAD"/>
    <n v="1448258400"/>
    <n v="1448863200"/>
    <x v="441"/>
    <d v="2015-11-30T06:00:00"/>
    <b v="0"/>
    <b v="1"/>
    <s v="technology/web"/>
    <x v="2"/>
  </r>
  <r>
    <x v="0"/>
    <n v="16"/>
    <n v="101.25"/>
    <s v="US"/>
    <s v="USD"/>
    <n v="1555218000"/>
    <n v="1556600400"/>
    <x v="442"/>
    <d v="2019-04-30T05:00:00"/>
    <b v="0"/>
    <b v="0"/>
    <s v="theater/plays"/>
    <x v="3"/>
  </r>
  <r>
    <x v="1"/>
    <n v="159"/>
    <n v="64.959999999999994"/>
    <s v="US"/>
    <s v="USD"/>
    <n v="1431925200"/>
    <n v="1432098000"/>
    <x v="443"/>
    <d v="2015-05-20T05:00:00"/>
    <b v="0"/>
    <b v="0"/>
    <s v="film &amp; video/drama"/>
    <x v="4"/>
  </r>
  <r>
    <x v="1"/>
    <n v="381"/>
    <n v="27.01"/>
    <s v="US"/>
    <s v="USD"/>
    <n v="1481522400"/>
    <n v="1482127200"/>
    <x v="315"/>
    <d v="2016-12-19T06:00:00"/>
    <b v="0"/>
    <b v="0"/>
    <s v="technology/wearables"/>
    <x v="2"/>
  </r>
  <r>
    <x v="1"/>
    <n v="194"/>
    <n v="50.97"/>
    <s v="GB"/>
    <s v="GBP"/>
    <n v="1335934800"/>
    <n v="1335934800"/>
    <x v="444"/>
    <d v="2012-05-02T05:00:00"/>
    <b v="0"/>
    <b v="1"/>
    <s v="food/food trucks"/>
    <x v="0"/>
  </r>
  <r>
    <x v="0"/>
    <n v="575"/>
    <n v="104.94"/>
    <s v="US"/>
    <s v="USD"/>
    <n v="1552280400"/>
    <n v="1556946000"/>
    <x v="445"/>
    <d v="2019-05-04T05:00:00"/>
    <b v="0"/>
    <b v="0"/>
    <s v="music/rock"/>
    <x v="1"/>
  </r>
  <r>
    <x v="1"/>
    <n v="106"/>
    <n v="84.03"/>
    <s v="US"/>
    <s v="USD"/>
    <n v="1529989200"/>
    <n v="1530075600"/>
    <x v="446"/>
    <d v="2018-06-27T05:00:00"/>
    <b v="0"/>
    <b v="0"/>
    <s v="music/electric music"/>
    <x v="1"/>
  </r>
  <r>
    <x v="1"/>
    <n v="142"/>
    <n v="102.86"/>
    <s v="US"/>
    <s v="USD"/>
    <n v="1418709600"/>
    <n v="1418796000"/>
    <x v="447"/>
    <d v="2014-12-17T06:00:00"/>
    <b v="0"/>
    <b v="0"/>
    <s v="film &amp; video/television"/>
    <x v="4"/>
  </r>
  <r>
    <x v="1"/>
    <n v="211"/>
    <n v="39.96"/>
    <s v="US"/>
    <s v="USD"/>
    <n v="1372136400"/>
    <n v="1372482000"/>
    <x v="448"/>
    <d v="2013-06-29T05:00:00"/>
    <b v="0"/>
    <b v="1"/>
    <s v="publishing/translations"/>
    <x v="5"/>
  </r>
  <r>
    <x v="0"/>
    <n v="1120"/>
    <n v="51"/>
    <s v="US"/>
    <s v="USD"/>
    <n v="1533877200"/>
    <n v="1534395600"/>
    <x v="342"/>
    <d v="2018-08-16T05:00:00"/>
    <b v="0"/>
    <b v="0"/>
    <s v="publishing/fiction"/>
    <x v="5"/>
  </r>
  <r>
    <x v="0"/>
    <n v="113"/>
    <n v="40.82"/>
    <s v="US"/>
    <s v="USD"/>
    <n v="1309064400"/>
    <n v="1311397200"/>
    <x v="449"/>
    <d v="2011-07-23T05:00:00"/>
    <b v="0"/>
    <b v="0"/>
    <s v="film &amp; video/science fiction"/>
    <x v="4"/>
  </r>
  <r>
    <x v="1"/>
    <n v="2756"/>
    <n v="59"/>
    <s v="US"/>
    <s v="USD"/>
    <n v="1425877200"/>
    <n v="1426914000"/>
    <x v="450"/>
    <d v="2015-03-21T05:00:00"/>
    <b v="0"/>
    <b v="0"/>
    <s v="technology/wearables"/>
    <x v="2"/>
  </r>
  <r>
    <x v="1"/>
    <n v="173"/>
    <n v="71.16"/>
    <s v="GB"/>
    <s v="GBP"/>
    <n v="1501304400"/>
    <n v="1501477200"/>
    <x v="451"/>
    <d v="2017-07-31T05:00:00"/>
    <b v="0"/>
    <b v="0"/>
    <s v="food/food trucks"/>
    <x v="0"/>
  </r>
  <r>
    <x v="1"/>
    <n v="87"/>
    <n v="99.49"/>
    <s v="US"/>
    <s v="USD"/>
    <n v="1268287200"/>
    <n v="1269061200"/>
    <x v="452"/>
    <d v="2010-03-20T05:00:00"/>
    <b v="0"/>
    <b v="1"/>
    <s v="photography/photography books"/>
    <x v="7"/>
  </r>
  <r>
    <x v="0"/>
    <n v="1538"/>
    <n v="103.99"/>
    <s v="US"/>
    <s v="USD"/>
    <n v="1412139600"/>
    <n v="1415772000"/>
    <x v="453"/>
    <d v="2014-11-12T06:00:00"/>
    <b v="0"/>
    <b v="1"/>
    <s v="theater/plays"/>
    <x v="3"/>
  </r>
  <r>
    <x v="0"/>
    <n v="9"/>
    <n v="76.56"/>
    <s v="US"/>
    <s v="USD"/>
    <n v="1330063200"/>
    <n v="1331013600"/>
    <x v="454"/>
    <d v="2012-03-06T06:00:00"/>
    <b v="0"/>
    <b v="1"/>
    <s v="publishing/fiction"/>
    <x v="5"/>
  </r>
  <r>
    <x v="0"/>
    <n v="554"/>
    <n v="87.07"/>
    <s v="US"/>
    <s v="USD"/>
    <n v="1576130400"/>
    <n v="1576735200"/>
    <x v="455"/>
    <d v="2019-12-19T06:00:00"/>
    <b v="0"/>
    <b v="0"/>
    <s v="theater/plays"/>
    <x v="3"/>
  </r>
  <r>
    <x v="1"/>
    <n v="1572"/>
    <n v="49"/>
    <s v="GB"/>
    <s v="GBP"/>
    <n v="1407128400"/>
    <n v="1411362000"/>
    <x v="456"/>
    <d v="2014-09-22T05:00:00"/>
    <b v="0"/>
    <b v="1"/>
    <s v="food/food trucks"/>
    <x v="0"/>
  </r>
  <r>
    <x v="0"/>
    <n v="648"/>
    <n v="42.97"/>
    <s v="GB"/>
    <s v="GBP"/>
    <n v="1560142800"/>
    <n v="1563685200"/>
    <x v="457"/>
    <d v="2019-07-21T05:00:00"/>
    <b v="0"/>
    <b v="0"/>
    <s v="theater/plays"/>
    <x v="3"/>
  </r>
  <r>
    <x v="0"/>
    <n v="21"/>
    <n v="33.43"/>
    <s v="GB"/>
    <s v="GBP"/>
    <n v="1520575200"/>
    <n v="1521867600"/>
    <x v="458"/>
    <d v="2018-03-24T05:00:00"/>
    <b v="0"/>
    <b v="1"/>
    <s v="publishing/translations"/>
    <x v="5"/>
  </r>
  <r>
    <x v="1"/>
    <n v="2346"/>
    <n v="83.98"/>
    <s v="US"/>
    <s v="USD"/>
    <n v="1492664400"/>
    <n v="1495515600"/>
    <x v="459"/>
    <d v="2017-05-23T05:00:00"/>
    <b v="0"/>
    <b v="0"/>
    <s v="theater/plays"/>
    <x v="3"/>
  </r>
  <r>
    <x v="1"/>
    <n v="115"/>
    <n v="101.42"/>
    <s v="US"/>
    <s v="USD"/>
    <n v="1454479200"/>
    <n v="1455948000"/>
    <x v="460"/>
    <d v="2016-02-20T06:00:00"/>
    <b v="0"/>
    <b v="0"/>
    <s v="theater/plays"/>
    <x v="3"/>
  </r>
  <r>
    <x v="1"/>
    <n v="85"/>
    <n v="109.87"/>
    <s v="IT"/>
    <s v="EUR"/>
    <n v="1281934800"/>
    <n v="1282366800"/>
    <x v="461"/>
    <d v="2010-08-21T05:00:00"/>
    <b v="0"/>
    <b v="0"/>
    <s v="technology/wearables"/>
    <x v="2"/>
  </r>
  <r>
    <x v="1"/>
    <n v="144"/>
    <n v="31.92"/>
    <s v="US"/>
    <s v="USD"/>
    <n v="1573970400"/>
    <n v="1574575200"/>
    <x v="462"/>
    <d v="2019-11-24T06:00:00"/>
    <b v="0"/>
    <b v="0"/>
    <s v="journalism/audio"/>
    <x v="8"/>
  </r>
  <r>
    <x v="1"/>
    <n v="2443"/>
    <n v="70.989999999999995"/>
    <s v="US"/>
    <s v="USD"/>
    <n v="1372654800"/>
    <n v="1374901200"/>
    <x v="463"/>
    <d v="2013-07-27T05:00:00"/>
    <b v="0"/>
    <b v="1"/>
    <s v="food/food trucks"/>
    <x v="0"/>
  </r>
  <r>
    <x v="3"/>
    <n v="595"/>
    <n v="77.03"/>
    <s v="US"/>
    <s v="USD"/>
    <n v="1275886800"/>
    <n v="1278910800"/>
    <x v="464"/>
    <d v="2010-07-12T05:00:00"/>
    <b v="1"/>
    <b v="1"/>
    <s v="film &amp; video/shorts"/>
    <x v="4"/>
  </r>
  <r>
    <x v="1"/>
    <n v="64"/>
    <n v="101.78"/>
    <s v="US"/>
    <s v="USD"/>
    <n v="1561784400"/>
    <n v="1562907600"/>
    <x v="465"/>
    <d v="2019-07-12T05:00:00"/>
    <b v="0"/>
    <b v="0"/>
    <s v="photography/photography books"/>
    <x v="7"/>
  </r>
  <r>
    <x v="1"/>
    <n v="268"/>
    <n v="51.06"/>
    <s v="US"/>
    <s v="USD"/>
    <n v="1332392400"/>
    <n v="1332478800"/>
    <x v="466"/>
    <d v="2012-03-23T05:00:00"/>
    <b v="0"/>
    <b v="0"/>
    <s v="technology/wearables"/>
    <x v="2"/>
  </r>
  <r>
    <x v="1"/>
    <n v="195"/>
    <n v="68.02"/>
    <s v="DK"/>
    <s v="DKK"/>
    <n v="1402376400"/>
    <n v="1402722000"/>
    <x v="467"/>
    <d v="2014-06-14T05:00:00"/>
    <b v="0"/>
    <b v="0"/>
    <s v="theater/plays"/>
    <x v="3"/>
  </r>
  <r>
    <x v="0"/>
    <n v="54"/>
    <n v="30.87"/>
    <s v="US"/>
    <s v="USD"/>
    <n v="1495342800"/>
    <n v="1496811600"/>
    <x v="468"/>
    <d v="2017-06-07T05:00:00"/>
    <b v="0"/>
    <b v="0"/>
    <s v="film &amp; video/animation"/>
    <x v="4"/>
  </r>
  <r>
    <x v="0"/>
    <n v="120"/>
    <n v="27.91"/>
    <s v="US"/>
    <s v="USD"/>
    <n v="1482213600"/>
    <n v="1482213600"/>
    <x v="469"/>
    <d v="2016-12-20T06:00:00"/>
    <b v="0"/>
    <b v="1"/>
    <s v="technology/wearables"/>
    <x v="2"/>
  </r>
  <r>
    <x v="0"/>
    <n v="579"/>
    <n v="79.989999999999995"/>
    <s v="DK"/>
    <s v="DKK"/>
    <n v="1420092000"/>
    <n v="1420264800"/>
    <x v="470"/>
    <d v="2015-01-03T06:00:00"/>
    <b v="0"/>
    <b v="0"/>
    <s v="technology/web"/>
    <x v="2"/>
  </r>
  <r>
    <x v="0"/>
    <n v="2072"/>
    <n v="38"/>
    <s v="US"/>
    <s v="USD"/>
    <n v="1458018000"/>
    <n v="1458450000"/>
    <x v="471"/>
    <d v="2016-03-20T05:00:00"/>
    <b v="0"/>
    <b v="1"/>
    <s v="film &amp; video/documentary"/>
    <x v="4"/>
  </r>
  <r>
    <x v="0"/>
    <n v="0"/>
    <n v="0"/>
    <s v="US"/>
    <s v="USD"/>
    <n v="1367384400"/>
    <n v="1369803600"/>
    <x v="472"/>
    <d v="2013-05-29T05:00:00"/>
    <b v="0"/>
    <b v="1"/>
    <s v="theater/plays"/>
    <x v="3"/>
  </r>
  <r>
    <x v="0"/>
    <n v="1796"/>
    <n v="59.99"/>
    <s v="US"/>
    <s v="USD"/>
    <n v="1363064400"/>
    <n v="1363237200"/>
    <x v="473"/>
    <d v="2013-03-14T05:00:00"/>
    <b v="0"/>
    <b v="0"/>
    <s v="film &amp; video/documentary"/>
    <x v="4"/>
  </r>
  <r>
    <x v="1"/>
    <n v="186"/>
    <n v="37.04"/>
    <s v="AU"/>
    <s v="AUD"/>
    <n v="1343365200"/>
    <n v="1345870800"/>
    <x v="474"/>
    <d v="2012-08-25T05:00:00"/>
    <b v="0"/>
    <b v="1"/>
    <s v="games/video games"/>
    <x v="6"/>
  </r>
  <r>
    <x v="1"/>
    <n v="460"/>
    <n v="99.96"/>
    <s v="US"/>
    <s v="USD"/>
    <n v="1435726800"/>
    <n v="1437454800"/>
    <x v="72"/>
    <d v="2015-07-21T05:00:00"/>
    <b v="0"/>
    <b v="0"/>
    <s v="film &amp; video/drama"/>
    <x v="4"/>
  </r>
  <r>
    <x v="0"/>
    <n v="62"/>
    <n v="111.68"/>
    <s v="IT"/>
    <s v="EUR"/>
    <n v="1431925200"/>
    <n v="1432011600"/>
    <x v="443"/>
    <d v="2015-05-19T05:00:00"/>
    <b v="0"/>
    <b v="0"/>
    <s v="music/rock"/>
    <x v="1"/>
  </r>
  <r>
    <x v="0"/>
    <n v="347"/>
    <n v="36.01"/>
    <s v="US"/>
    <s v="USD"/>
    <n v="1362722400"/>
    <n v="1366347600"/>
    <x v="475"/>
    <d v="2013-04-19T05:00:00"/>
    <b v="0"/>
    <b v="1"/>
    <s v="publishing/radio &amp; podcasts"/>
    <x v="5"/>
  </r>
  <r>
    <x v="1"/>
    <n v="2528"/>
    <n v="66.010000000000005"/>
    <s v="US"/>
    <s v="USD"/>
    <n v="1511416800"/>
    <n v="1512885600"/>
    <x v="81"/>
    <d v="2017-12-10T06:00:00"/>
    <b v="0"/>
    <b v="1"/>
    <s v="theater/plays"/>
    <x v="3"/>
  </r>
  <r>
    <x v="0"/>
    <n v="19"/>
    <n v="44.05"/>
    <s v="US"/>
    <s v="USD"/>
    <n v="1365483600"/>
    <n v="1369717200"/>
    <x v="476"/>
    <d v="2013-05-28T05:00:00"/>
    <b v="0"/>
    <b v="1"/>
    <s v="technology/web"/>
    <x v="2"/>
  </r>
  <r>
    <x v="1"/>
    <n v="3657"/>
    <n v="53"/>
    <s v="US"/>
    <s v="USD"/>
    <n v="1532840400"/>
    <n v="1534654800"/>
    <x v="192"/>
    <d v="2018-08-19T05:00:00"/>
    <b v="0"/>
    <b v="0"/>
    <s v="theater/plays"/>
    <x v="3"/>
  </r>
  <r>
    <x v="0"/>
    <n v="1258"/>
    <n v="95"/>
    <s v="US"/>
    <s v="USD"/>
    <n v="1336194000"/>
    <n v="1337058000"/>
    <x v="477"/>
    <d v="2012-05-15T05:00:00"/>
    <b v="0"/>
    <b v="0"/>
    <s v="theater/plays"/>
    <x v="3"/>
  </r>
  <r>
    <x v="1"/>
    <n v="131"/>
    <n v="70.91"/>
    <s v="AU"/>
    <s v="AUD"/>
    <n v="1527742800"/>
    <n v="1529816400"/>
    <x v="478"/>
    <d v="2018-06-24T05:00:00"/>
    <b v="0"/>
    <b v="0"/>
    <s v="film &amp; video/drama"/>
    <x v="4"/>
  </r>
  <r>
    <x v="0"/>
    <n v="362"/>
    <n v="98.06"/>
    <s v="US"/>
    <s v="USD"/>
    <n v="1564030800"/>
    <n v="1564894800"/>
    <x v="479"/>
    <d v="2019-08-04T05:00:00"/>
    <b v="0"/>
    <b v="0"/>
    <s v="theater/plays"/>
    <x v="3"/>
  </r>
  <r>
    <x v="1"/>
    <n v="239"/>
    <n v="53.05"/>
    <s v="US"/>
    <s v="USD"/>
    <n v="1404536400"/>
    <n v="1404622800"/>
    <x v="480"/>
    <d v="2014-07-06T05:00:00"/>
    <b v="0"/>
    <b v="1"/>
    <s v="games/video games"/>
    <x v="6"/>
  </r>
  <r>
    <x v="3"/>
    <n v="35"/>
    <n v="93.14"/>
    <s v="US"/>
    <s v="USD"/>
    <n v="1284008400"/>
    <n v="1284181200"/>
    <x v="180"/>
    <d v="2010-09-11T05:00:00"/>
    <b v="0"/>
    <b v="0"/>
    <s v="film &amp; video/television"/>
    <x v="4"/>
  </r>
  <r>
    <x v="3"/>
    <n v="528"/>
    <n v="58.95"/>
    <s v="CH"/>
    <s v="CHF"/>
    <n v="1386309600"/>
    <n v="1386741600"/>
    <x v="481"/>
    <d v="2013-12-11T06:00:00"/>
    <b v="0"/>
    <b v="1"/>
    <s v="music/rock"/>
    <x v="1"/>
  </r>
  <r>
    <x v="0"/>
    <n v="133"/>
    <n v="36.07"/>
    <s v="CA"/>
    <s v="CAD"/>
    <n v="1324620000"/>
    <n v="1324792800"/>
    <x v="482"/>
    <d v="2011-12-25T06:00:00"/>
    <b v="0"/>
    <b v="1"/>
    <s v="theater/plays"/>
    <x v="3"/>
  </r>
  <r>
    <x v="0"/>
    <n v="846"/>
    <n v="63.03"/>
    <s v="US"/>
    <s v="USD"/>
    <n v="1281070800"/>
    <n v="1284354000"/>
    <x v="194"/>
    <d v="2010-09-13T05:00:00"/>
    <b v="0"/>
    <b v="0"/>
    <s v="publishing/nonfiction"/>
    <x v="5"/>
  </r>
  <r>
    <x v="1"/>
    <n v="78"/>
    <n v="84.72"/>
    <s v="US"/>
    <s v="USD"/>
    <n v="1493960400"/>
    <n v="1494392400"/>
    <x v="483"/>
    <d v="2017-05-10T05:00:00"/>
    <b v="0"/>
    <b v="0"/>
    <s v="food/food trucks"/>
    <x v="0"/>
  </r>
  <r>
    <x v="0"/>
    <n v="10"/>
    <n v="62.2"/>
    <s v="US"/>
    <s v="USD"/>
    <n v="1519365600"/>
    <n v="1519538400"/>
    <x v="484"/>
    <d v="2018-02-25T06:00:00"/>
    <b v="0"/>
    <b v="1"/>
    <s v="film &amp; video/animation"/>
    <x v="4"/>
  </r>
  <r>
    <x v="1"/>
    <n v="1773"/>
    <n v="101.98"/>
    <s v="US"/>
    <s v="USD"/>
    <n v="1420696800"/>
    <n v="1421906400"/>
    <x v="355"/>
    <d v="2015-01-22T06:00:00"/>
    <b v="0"/>
    <b v="1"/>
    <s v="music/rock"/>
    <x v="1"/>
  </r>
  <r>
    <x v="1"/>
    <n v="32"/>
    <n v="106.44"/>
    <s v="US"/>
    <s v="USD"/>
    <n v="1555650000"/>
    <n v="1555909200"/>
    <x v="485"/>
    <d v="2019-04-22T05:00:00"/>
    <b v="0"/>
    <b v="0"/>
    <s v="theater/plays"/>
    <x v="3"/>
  </r>
  <r>
    <x v="1"/>
    <n v="369"/>
    <n v="29.98"/>
    <s v="US"/>
    <s v="USD"/>
    <n v="1471928400"/>
    <n v="1472446800"/>
    <x v="486"/>
    <d v="2016-08-29T05:00:00"/>
    <b v="0"/>
    <b v="1"/>
    <s v="film &amp; video/drama"/>
    <x v="4"/>
  </r>
  <r>
    <x v="0"/>
    <n v="191"/>
    <n v="85.81"/>
    <s v="US"/>
    <s v="USD"/>
    <n v="1341291600"/>
    <n v="1342328400"/>
    <x v="487"/>
    <d v="2012-07-15T05:00:00"/>
    <b v="0"/>
    <b v="0"/>
    <s v="film &amp; video/shorts"/>
    <x v="4"/>
  </r>
  <r>
    <x v="1"/>
    <n v="89"/>
    <n v="70.819999999999993"/>
    <s v="US"/>
    <s v="USD"/>
    <n v="1267682400"/>
    <n v="1268114400"/>
    <x v="488"/>
    <d v="2010-03-09T06:00:00"/>
    <b v="0"/>
    <b v="0"/>
    <s v="film &amp; video/shorts"/>
    <x v="4"/>
  </r>
  <r>
    <x v="0"/>
    <n v="1979"/>
    <n v="41"/>
    <s v="US"/>
    <s v="USD"/>
    <n v="1272258000"/>
    <n v="1273381200"/>
    <x v="489"/>
    <d v="2010-05-09T05:00:00"/>
    <b v="0"/>
    <b v="0"/>
    <s v="theater/plays"/>
    <x v="3"/>
  </r>
  <r>
    <x v="0"/>
    <n v="63"/>
    <n v="28.06"/>
    <s v="US"/>
    <s v="USD"/>
    <n v="1290492000"/>
    <n v="1290837600"/>
    <x v="490"/>
    <d v="2010-11-27T06:00:00"/>
    <b v="0"/>
    <b v="0"/>
    <s v="technology/wearables"/>
    <x v="2"/>
  </r>
  <r>
    <x v="1"/>
    <n v="147"/>
    <n v="88.05"/>
    <s v="US"/>
    <s v="USD"/>
    <n v="1451109600"/>
    <n v="1454306400"/>
    <x v="312"/>
    <d v="2016-02-01T06:00:00"/>
    <b v="0"/>
    <b v="1"/>
    <s v="theater/plays"/>
    <x v="3"/>
  </r>
  <r>
    <x v="0"/>
    <n v="6080"/>
    <n v="31"/>
    <s v="CA"/>
    <s v="CAD"/>
    <n v="1454652000"/>
    <n v="1457762400"/>
    <x v="491"/>
    <d v="2016-03-12T06:00:00"/>
    <b v="0"/>
    <b v="0"/>
    <s v="film &amp; video/animation"/>
    <x v="4"/>
  </r>
  <r>
    <x v="0"/>
    <n v="80"/>
    <n v="90.34"/>
    <s v="GB"/>
    <s v="GBP"/>
    <n v="1385186400"/>
    <n v="1389074400"/>
    <x v="492"/>
    <d v="2014-01-07T06:00:00"/>
    <b v="0"/>
    <b v="0"/>
    <s v="music/indie rock"/>
    <x v="1"/>
  </r>
  <r>
    <x v="0"/>
    <n v="9"/>
    <n v="63.78"/>
    <s v="US"/>
    <s v="USD"/>
    <n v="1399698000"/>
    <n v="1402117200"/>
    <x v="493"/>
    <d v="2014-06-07T05:00:00"/>
    <b v="0"/>
    <b v="0"/>
    <s v="games/video games"/>
    <x v="6"/>
  </r>
  <r>
    <x v="0"/>
    <n v="1784"/>
    <n v="54"/>
    <s v="US"/>
    <s v="USD"/>
    <n v="1283230800"/>
    <n v="1284440400"/>
    <x v="494"/>
    <d v="2010-09-14T05:00:00"/>
    <b v="0"/>
    <b v="1"/>
    <s v="publishing/fiction"/>
    <x v="5"/>
  </r>
  <r>
    <x v="2"/>
    <n v="3640"/>
    <n v="48.99"/>
    <s v="CH"/>
    <s v="CHF"/>
    <n v="1384149600"/>
    <n v="1388988000"/>
    <x v="495"/>
    <d v="2014-01-06T06:00:00"/>
    <b v="0"/>
    <b v="0"/>
    <s v="games/video games"/>
    <x v="6"/>
  </r>
  <r>
    <x v="1"/>
    <n v="126"/>
    <n v="63.86"/>
    <s v="CA"/>
    <s v="CAD"/>
    <n v="1516860000"/>
    <n v="1516946400"/>
    <x v="496"/>
    <d v="2018-01-26T06:00:00"/>
    <b v="0"/>
    <b v="0"/>
    <s v="theater/plays"/>
    <x v="3"/>
  </r>
  <r>
    <x v="1"/>
    <n v="2218"/>
    <n v="83"/>
    <s v="GB"/>
    <s v="GBP"/>
    <n v="1374642000"/>
    <n v="1377752400"/>
    <x v="497"/>
    <d v="2013-08-29T05:00:00"/>
    <b v="0"/>
    <b v="0"/>
    <s v="music/indie rock"/>
    <x v="1"/>
  </r>
  <r>
    <x v="0"/>
    <n v="243"/>
    <n v="55.08"/>
    <s v="US"/>
    <s v="USD"/>
    <n v="1534482000"/>
    <n v="1534568400"/>
    <x v="498"/>
    <d v="2018-08-18T05:00:00"/>
    <b v="0"/>
    <b v="1"/>
    <s v="film &amp; video/drama"/>
    <x v="4"/>
  </r>
  <r>
    <x v="1"/>
    <n v="202"/>
    <n v="62.04"/>
    <s v="IT"/>
    <s v="EUR"/>
    <n v="1528434000"/>
    <n v="1528606800"/>
    <x v="499"/>
    <d v="2018-06-10T05:00:00"/>
    <b v="0"/>
    <b v="1"/>
    <s v="theater/plays"/>
    <x v="3"/>
  </r>
  <r>
    <x v="1"/>
    <n v="140"/>
    <n v="104.98"/>
    <s v="IT"/>
    <s v="EUR"/>
    <n v="1282626000"/>
    <n v="1284872400"/>
    <x v="500"/>
    <d v="2010-09-19T05:00:00"/>
    <b v="0"/>
    <b v="0"/>
    <s v="publishing/fiction"/>
    <x v="5"/>
  </r>
  <r>
    <x v="1"/>
    <n v="1052"/>
    <n v="94.04"/>
    <s v="DK"/>
    <s v="DKK"/>
    <n v="1535605200"/>
    <n v="1537592400"/>
    <x v="501"/>
    <d v="2018-09-22T05:00:00"/>
    <b v="1"/>
    <b v="1"/>
    <s v="film &amp; video/documentary"/>
    <x v="4"/>
  </r>
  <r>
    <x v="0"/>
    <n v="1296"/>
    <n v="44.01"/>
    <s v="US"/>
    <s v="USD"/>
    <n v="1379826000"/>
    <n v="1381208400"/>
    <x v="502"/>
    <d v="2013-10-08T05:00:00"/>
    <b v="0"/>
    <b v="0"/>
    <s v="games/mobile games"/>
    <x v="6"/>
  </r>
  <r>
    <x v="0"/>
    <n v="77"/>
    <n v="92.47"/>
    <s v="US"/>
    <s v="USD"/>
    <n v="1561957200"/>
    <n v="1562475600"/>
    <x v="503"/>
    <d v="2019-07-07T05:00:00"/>
    <b v="0"/>
    <b v="1"/>
    <s v="food/food trucks"/>
    <x v="0"/>
  </r>
  <r>
    <x v="1"/>
    <n v="247"/>
    <n v="57.07"/>
    <s v="US"/>
    <s v="USD"/>
    <n v="1525496400"/>
    <n v="1527397200"/>
    <x v="504"/>
    <d v="2018-05-27T05:00:00"/>
    <b v="0"/>
    <b v="0"/>
    <s v="photography/photography books"/>
    <x v="7"/>
  </r>
  <r>
    <x v="0"/>
    <n v="395"/>
    <n v="109.08"/>
    <s v="IT"/>
    <s v="EUR"/>
    <n v="1433912400"/>
    <n v="1436158800"/>
    <x v="505"/>
    <d v="2015-07-06T05:00:00"/>
    <b v="0"/>
    <b v="0"/>
    <s v="games/mobile games"/>
    <x v="6"/>
  </r>
  <r>
    <x v="0"/>
    <n v="49"/>
    <n v="39.39"/>
    <s v="GB"/>
    <s v="GBP"/>
    <n v="1453442400"/>
    <n v="1456034400"/>
    <x v="506"/>
    <d v="2016-02-21T06:00:00"/>
    <b v="0"/>
    <b v="0"/>
    <s v="music/indie rock"/>
    <x v="1"/>
  </r>
  <r>
    <x v="0"/>
    <n v="180"/>
    <n v="77.02"/>
    <s v="US"/>
    <s v="USD"/>
    <n v="1378875600"/>
    <n v="1380171600"/>
    <x v="507"/>
    <d v="2013-09-26T05:00:00"/>
    <b v="0"/>
    <b v="0"/>
    <s v="games/video games"/>
    <x v="6"/>
  </r>
  <r>
    <x v="1"/>
    <n v="84"/>
    <n v="92.17"/>
    <s v="US"/>
    <s v="USD"/>
    <n v="1452232800"/>
    <n v="1453356000"/>
    <x v="508"/>
    <d v="2016-01-21T06:00:00"/>
    <b v="0"/>
    <b v="0"/>
    <s v="music/rock"/>
    <x v="1"/>
  </r>
  <r>
    <x v="0"/>
    <n v="2690"/>
    <n v="61.01"/>
    <s v="US"/>
    <s v="USD"/>
    <n v="1577253600"/>
    <n v="1578981600"/>
    <x v="509"/>
    <d v="2020-01-14T06:00:00"/>
    <b v="0"/>
    <b v="0"/>
    <s v="theater/plays"/>
    <x v="3"/>
  </r>
  <r>
    <x v="1"/>
    <n v="88"/>
    <n v="78.069999999999993"/>
    <s v="US"/>
    <s v="USD"/>
    <n v="1537160400"/>
    <n v="1537419600"/>
    <x v="510"/>
    <d v="2018-09-20T05:00:00"/>
    <b v="0"/>
    <b v="1"/>
    <s v="theater/plays"/>
    <x v="3"/>
  </r>
  <r>
    <x v="1"/>
    <n v="156"/>
    <n v="80.75"/>
    <s v="US"/>
    <s v="USD"/>
    <n v="1422165600"/>
    <n v="1423202400"/>
    <x v="511"/>
    <d v="2015-02-06T06:00:00"/>
    <b v="0"/>
    <b v="0"/>
    <s v="film &amp; video/drama"/>
    <x v="4"/>
  </r>
  <r>
    <x v="1"/>
    <n v="2985"/>
    <n v="59.99"/>
    <s v="US"/>
    <s v="USD"/>
    <n v="1459486800"/>
    <n v="1460610000"/>
    <x v="512"/>
    <d v="2016-04-14T05:00:00"/>
    <b v="0"/>
    <b v="0"/>
    <s v="theater/plays"/>
    <x v="3"/>
  </r>
  <r>
    <x v="1"/>
    <n v="762"/>
    <n v="110.03"/>
    <s v="US"/>
    <s v="USD"/>
    <n v="1369717200"/>
    <n v="1370494800"/>
    <x v="513"/>
    <d v="2013-06-06T05:00:00"/>
    <b v="0"/>
    <b v="0"/>
    <s v="technology/wearables"/>
    <x v="2"/>
  </r>
  <r>
    <x v="3"/>
    <n v="1"/>
    <n v="4"/>
    <s v="CH"/>
    <s v="CHF"/>
    <n v="1330495200"/>
    <n v="1332306000"/>
    <x v="514"/>
    <d v="2012-03-21T05:00:00"/>
    <b v="0"/>
    <b v="0"/>
    <s v="music/indie rock"/>
    <x v="1"/>
  </r>
  <r>
    <x v="0"/>
    <n v="2779"/>
    <n v="38"/>
    <s v="AU"/>
    <s v="AUD"/>
    <n v="1419055200"/>
    <n v="1422511200"/>
    <x v="515"/>
    <d v="2015-01-29T06:00:00"/>
    <b v="0"/>
    <b v="1"/>
    <s v="technology/web"/>
    <x v="2"/>
  </r>
  <r>
    <x v="0"/>
    <n v="92"/>
    <n v="96.37"/>
    <s v="US"/>
    <s v="USD"/>
    <n v="1480140000"/>
    <n v="1480312800"/>
    <x v="516"/>
    <d v="2016-11-28T06:00:00"/>
    <b v="0"/>
    <b v="0"/>
    <s v="theater/plays"/>
    <x v="3"/>
  </r>
  <r>
    <x v="0"/>
    <n v="1028"/>
    <n v="72.98"/>
    <s v="US"/>
    <s v="USD"/>
    <n v="1293948000"/>
    <n v="1294034400"/>
    <x v="517"/>
    <d v="2011-01-03T06:00:00"/>
    <b v="0"/>
    <b v="0"/>
    <s v="music/rock"/>
    <x v="1"/>
  </r>
  <r>
    <x v="1"/>
    <n v="554"/>
    <n v="26.01"/>
    <s v="CA"/>
    <s v="CAD"/>
    <n v="1482127200"/>
    <n v="1482645600"/>
    <x v="518"/>
    <d v="2016-12-25T06:00:00"/>
    <b v="0"/>
    <b v="0"/>
    <s v="music/indie rock"/>
    <x v="1"/>
  </r>
  <r>
    <x v="1"/>
    <n v="135"/>
    <n v="104.36"/>
    <s v="DK"/>
    <s v="DKK"/>
    <n v="1396414800"/>
    <n v="1399093200"/>
    <x v="519"/>
    <d v="2014-05-03T05:00:00"/>
    <b v="0"/>
    <b v="0"/>
    <s v="music/rock"/>
    <x v="1"/>
  </r>
  <r>
    <x v="1"/>
    <n v="122"/>
    <n v="102.19"/>
    <s v="US"/>
    <s v="USD"/>
    <n v="1315285200"/>
    <n v="1315890000"/>
    <x v="520"/>
    <d v="2011-09-13T05:00:00"/>
    <b v="0"/>
    <b v="1"/>
    <s v="publishing/translations"/>
    <x v="5"/>
  </r>
  <r>
    <x v="1"/>
    <n v="221"/>
    <n v="54.12"/>
    <s v="US"/>
    <s v="USD"/>
    <n v="1443762000"/>
    <n v="1444021200"/>
    <x v="521"/>
    <d v="2015-10-05T05:00:00"/>
    <b v="0"/>
    <b v="1"/>
    <s v="film &amp; video/science fiction"/>
    <x v="4"/>
  </r>
  <r>
    <x v="1"/>
    <n v="126"/>
    <n v="63.22"/>
    <s v="US"/>
    <s v="USD"/>
    <n v="1456293600"/>
    <n v="1460005200"/>
    <x v="522"/>
    <d v="2016-04-07T05:00:00"/>
    <b v="0"/>
    <b v="0"/>
    <s v="theater/plays"/>
    <x v="3"/>
  </r>
  <r>
    <x v="1"/>
    <n v="1022"/>
    <n v="104.03"/>
    <s v="US"/>
    <s v="USD"/>
    <n v="1470114000"/>
    <n v="1470718800"/>
    <x v="523"/>
    <d v="2016-08-09T05:00:00"/>
    <b v="0"/>
    <b v="0"/>
    <s v="theater/plays"/>
    <x v="3"/>
  </r>
  <r>
    <x v="1"/>
    <n v="3177"/>
    <n v="49.99"/>
    <s v="US"/>
    <s v="USD"/>
    <n v="1321596000"/>
    <n v="1325052000"/>
    <x v="524"/>
    <d v="2011-12-28T06:00:00"/>
    <b v="0"/>
    <b v="0"/>
    <s v="film &amp; video/animation"/>
    <x v="4"/>
  </r>
  <r>
    <x v="1"/>
    <n v="198"/>
    <n v="56.02"/>
    <s v="CH"/>
    <s v="CHF"/>
    <n v="1318827600"/>
    <n v="1319000400"/>
    <x v="525"/>
    <d v="2011-10-19T05:00:00"/>
    <b v="0"/>
    <b v="0"/>
    <s v="theater/plays"/>
    <x v="3"/>
  </r>
  <r>
    <x v="0"/>
    <n v="26"/>
    <n v="48.81"/>
    <s v="CH"/>
    <s v="CHF"/>
    <n v="1552366800"/>
    <n v="1552539600"/>
    <x v="188"/>
    <d v="2019-03-14T05:00:00"/>
    <b v="0"/>
    <b v="0"/>
    <s v="music/rock"/>
    <x v="1"/>
  </r>
  <r>
    <x v="1"/>
    <n v="85"/>
    <n v="60.08"/>
    <s v="AU"/>
    <s v="AUD"/>
    <n v="1542088800"/>
    <n v="1543816800"/>
    <x v="526"/>
    <d v="2018-12-03T06:00:00"/>
    <b v="0"/>
    <b v="0"/>
    <s v="film &amp; video/documentary"/>
    <x v="4"/>
  </r>
  <r>
    <x v="0"/>
    <n v="1790"/>
    <n v="78.989999999999995"/>
    <s v="US"/>
    <s v="USD"/>
    <n v="1426395600"/>
    <n v="1427086800"/>
    <x v="527"/>
    <d v="2015-03-23T05:00:00"/>
    <b v="0"/>
    <b v="0"/>
    <s v="theater/plays"/>
    <x v="3"/>
  </r>
  <r>
    <x v="1"/>
    <n v="3596"/>
    <n v="53.99"/>
    <s v="US"/>
    <s v="USD"/>
    <n v="1321336800"/>
    <n v="1323064800"/>
    <x v="528"/>
    <d v="2011-12-05T06:00:00"/>
    <b v="0"/>
    <b v="0"/>
    <s v="theater/plays"/>
    <x v="3"/>
  </r>
  <r>
    <x v="0"/>
    <n v="37"/>
    <n v="111.46"/>
    <s v="US"/>
    <s v="USD"/>
    <n v="1456293600"/>
    <n v="1458277200"/>
    <x v="522"/>
    <d v="2016-03-18T05:00:00"/>
    <b v="0"/>
    <b v="1"/>
    <s v="music/electric music"/>
    <x v="1"/>
  </r>
  <r>
    <x v="1"/>
    <n v="244"/>
    <n v="60.92"/>
    <s v="US"/>
    <s v="USD"/>
    <n v="1404968400"/>
    <n v="1405141200"/>
    <x v="529"/>
    <d v="2014-07-12T05:00:00"/>
    <b v="0"/>
    <b v="0"/>
    <s v="music/rock"/>
    <x v="1"/>
  </r>
  <r>
    <x v="1"/>
    <n v="5180"/>
    <n v="26"/>
    <s v="US"/>
    <s v="USD"/>
    <n v="1279170000"/>
    <n v="1283058000"/>
    <x v="530"/>
    <d v="2010-08-29T05:00:00"/>
    <b v="0"/>
    <b v="0"/>
    <s v="theater/plays"/>
    <x v="3"/>
  </r>
  <r>
    <x v="1"/>
    <n v="589"/>
    <n v="80.989999999999995"/>
    <s v="IT"/>
    <s v="EUR"/>
    <n v="1294725600"/>
    <n v="1295762400"/>
    <x v="531"/>
    <d v="2011-01-23T06:00:00"/>
    <b v="0"/>
    <b v="0"/>
    <s v="film &amp; video/animation"/>
    <x v="4"/>
  </r>
  <r>
    <x v="1"/>
    <n v="2725"/>
    <n v="35"/>
    <s v="US"/>
    <s v="USD"/>
    <n v="1419055200"/>
    <n v="1419573600"/>
    <x v="515"/>
    <d v="2014-12-26T06:00:00"/>
    <b v="0"/>
    <b v="1"/>
    <s v="music/rock"/>
    <x v="1"/>
  </r>
  <r>
    <x v="0"/>
    <n v="35"/>
    <n v="94.14"/>
    <s v="IT"/>
    <s v="EUR"/>
    <n v="1434690000"/>
    <n v="1438750800"/>
    <x v="532"/>
    <d v="2015-08-05T05:00:00"/>
    <b v="0"/>
    <b v="0"/>
    <s v="film &amp; video/shorts"/>
    <x v="4"/>
  </r>
  <r>
    <x v="3"/>
    <n v="94"/>
    <n v="52.09"/>
    <s v="US"/>
    <s v="USD"/>
    <n v="1443416400"/>
    <n v="1444798800"/>
    <x v="533"/>
    <d v="2015-10-14T05:00:00"/>
    <b v="0"/>
    <b v="1"/>
    <s v="music/rock"/>
    <x v="1"/>
  </r>
  <r>
    <x v="1"/>
    <n v="300"/>
    <n v="24.99"/>
    <s v="US"/>
    <s v="USD"/>
    <n v="1399006800"/>
    <n v="1399179600"/>
    <x v="409"/>
    <d v="2014-05-04T05:00:00"/>
    <b v="0"/>
    <b v="0"/>
    <s v="journalism/audio"/>
    <x v="8"/>
  </r>
  <r>
    <x v="1"/>
    <n v="144"/>
    <n v="69.22"/>
    <s v="US"/>
    <s v="USD"/>
    <n v="1575698400"/>
    <n v="1576562400"/>
    <x v="534"/>
    <d v="2019-12-17T06:00:00"/>
    <b v="0"/>
    <b v="1"/>
    <s v="food/food trucks"/>
    <x v="0"/>
  </r>
  <r>
    <x v="0"/>
    <n v="558"/>
    <n v="93.94"/>
    <s v="US"/>
    <s v="USD"/>
    <n v="1400562000"/>
    <n v="1400821200"/>
    <x v="53"/>
    <d v="2014-05-23T05:00:00"/>
    <b v="0"/>
    <b v="1"/>
    <s v="theater/plays"/>
    <x v="3"/>
  </r>
  <r>
    <x v="0"/>
    <n v="64"/>
    <n v="98.41"/>
    <s v="US"/>
    <s v="USD"/>
    <n v="1509512400"/>
    <n v="1510984800"/>
    <x v="535"/>
    <d v="2017-11-18T06:00:00"/>
    <b v="0"/>
    <b v="0"/>
    <s v="theater/plays"/>
    <x v="3"/>
  </r>
  <r>
    <x v="3"/>
    <n v="37"/>
    <n v="41.78"/>
    <s v="US"/>
    <s v="USD"/>
    <n v="1299823200"/>
    <n v="1302066000"/>
    <x v="536"/>
    <d v="2011-04-06T05:00:00"/>
    <b v="0"/>
    <b v="0"/>
    <s v="music/jazz"/>
    <x v="1"/>
  </r>
  <r>
    <x v="0"/>
    <n v="245"/>
    <n v="65.989999999999995"/>
    <s v="US"/>
    <s v="USD"/>
    <n v="1322719200"/>
    <n v="1322978400"/>
    <x v="537"/>
    <d v="2011-12-04T06:00:00"/>
    <b v="0"/>
    <b v="0"/>
    <s v="film &amp; video/science fiction"/>
    <x v="4"/>
  </r>
  <r>
    <x v="1"/>
    <n v="87"/>
    <n v="72.06"/>
    <s v="US"/>
    <s v="USD"/>
    <n v="1312693200"/>
    <n v="1313730000"/>
    <x v="538"/>
    <d v="2011-08-19T05:00:00"/>
    <b v="0"/>
    <b v="0"/>
    <s v="music/jazz"/>
    <x v="1"/>
  </r>
  <r>
    <x v="1"/>
    <n v="3116"/>
    <n v="48"/>
    <s v="US"/>
    <s v="USD"/>
    <n v="1393394400"/>
    <n v="1394085600"/>
    <x v="539"/>
    <d v="2014-03-06T06:00:00"/>
    <b v="0"/>
    <b v="0"/>
    <s v="theater/plays"/>
    <x v="3"/>
  </r>
  <r>
    <x v="0"/>
    <n v="71"/>
    <n v="54.1"/>
    <s v="US"/>
    <s v="USD"/>
    <n v="1304053200"/>
    <n v="1305349200"/>
    <x v="540"/>
    <d v="2011-05-14T05:00:00"/>
    <b v="0"/>
    <b v="0"/>
    <s v="technology/web"/>
    <x v="2"/>
  </r>
  <r>
    <x v="0"/>
    <n v="42"/>
    <n v="107.88"/>
    <s v="US"/>
    <s v="USD"/>
    <n v="1433912400"/>
    <n v="1434344400"/>
    <x v="505"/>
    <d v="2015-06-15T05:00:00"/>
    <b v="0"/>
    <b v="1"/>
    <s v="games/video games"/>
    <x v="6"/>
  </r>
  <r>
    <x v="1"/>
    <n v="909"/>
    <n v="67.03"/>
    <s v="US"/>
    <s v="USD"/>
    <n v="1329717600"/>
    <n v="1331186400"/>
    <x v="541"/>
    <d v="2012-03-08T06:00:00"/>
    <b v="0"/>
    <b v="0"/>
    <s v="film &amp; video/documentary"/>
    <x v="4"/>
  </r>
  <r>
    <x v="1"/>
    <n v="1613"/>
    <n v="64.010000000000005"/>
    <s v="US"/>
    <s v="USD"/>
    <n v="1335330000"/>
    <n v="1336539600"/>
    <x v="542"/>
    <d v="2012-05-09T05:00:00"/>
    <b v="0"/>
    <b v="0"/>
    <s v="technology/web"/>
    <x v="2"/>
  </r>
  <r>
    <x v="1"/>
    <n v="136"/>
    <n v="96.07"/>
    <s v="US"/>
    <s v="USD"/>
    <n v="1268888400"/>
    <n v="1269752400"/>
    <x v="543"/>
    <d v="2010-03-28T05:00:00"/>
    <b v="0"/>
    <b v="0"/>
    <s v="publishing/translations"/>
    <x v="5"/>
  </r>
  <r>
    <x v="1"/>
    <n v="130"/>
    <n v="51.18"/>
    <s v="US"/>
    <s v="USD"/>
    <n v="1289973600"/>
    <n v="1291615200"/>
    <x v="544"/>
    <d v="2010-12-06T06:00:00"/>
    <b v="0"/>
    <b v="0"/>
    <s v="music/rock"/>
    <x v="1"/>
  </r>
  <r>
    <x v="0"/>
    <n v="156"/>
    <n v="43.92"/>
    <s v="CA"/>
    <s v="CAD"/>
    <n v="1547877600"/>
    <n v="1552366800"/>
    <x v="35"/>
    <d v="2019-03-12T05:00:00"/>
    <b v="0"/>
    <b v="1"/>
    <s v="food/food trucks"/>
    <x v="0"/>
  </r>
  <r>
    <x v="0"/>
    <n v="1368"/>
    <n v="91.02"/>
    <s v="GB"/>
    <s v="GBP"/>
    <n v="1269493200"/>
    <n v="1272171600"/>
    <x v="152"/>
    <d v="2010-04-25T05:00:00"/>
    <b v="0"/>
    <b v="0"/>
    <s v="theater/plays"/>
    <x v="3"/>
  </r>
  <r>
    <x v="0"/>
    <n v="102"/>
    <n v="50.13"/>
    <s v="US"/>
    <s v="USD"/>
    <n v="1436072400"/>
    <n v="1436677200"/>
    <x v="545"/>
    <d v="2015-07-12T05:00:00"/>
    <b v="0"/>
    <b v="0"/>
    <s v="film &amp; video/documentary"/>
    <x v="4"/>
  </r>
  <r>
    <x v="0"/>
    <n v="86"/>
    <n v="67.72"/>
    <s v="AU"/>
    <s v="AUD"/>
    <n v="1419141600"/>
    <n v="1420092000"/>
    <x v="546"/>
    <d v="2015-01-01T06:00:00"/>
    <b v="0"/>
    <b v="0"/>
    <s v="publishing/radio &amp; podcasts"/>
    <x v="5"/>
  </r>
  <r>
    <x v="1"/>
    <n v="102"/>
    <n v="61.04"/>
    <s v="US"/>
    <s v="USD"/>
    <n v="1279083600"/>
    <n v="1279947600"/>
    <x v="547"/>
    <d v="2010-07-24T05:00:00"/>
    <b v="0"/>
    <b v="0"/>
    <s v="games/video games"/>
    <x v="6"/>
  </r>
  <r>
    <x v="0"/>
    <n v="253"/>
    <n v="80.010000000000005"/>
    <s v="US"/>
    <s v="USD"/>
    <n v="1401426000"/>
    <n v="1402203600"/>
    <x v="548"/>
    <d v="2014-06-08T05:00:00"/>
    <b v="0"/>
    <b v="0"/>
    <s v="theater/plays"/>
    <x v="3"/>
  </r>
  <r>
    <x v="1"/>
    <n v="4006"/>
    <n v="47"/>
    <s v="US"/>
    <s v="USD"/>
    <n v="1395810000"/>
    <n v="1396933200"/>
    <x v="549"/>
    <d v="2014-04-08T05:00:00"/>
    <b v="0"/>
    <b v="0"/>
    <s v="film &amp; video/animation"/>
    <x v="4"/>
  </r>
  <r>
    <x v="0"/>
    <n v="157"/>
    <n v="71.13"/>
    <s v="US"/>
    <s v="USD"/>
    <n v="1467003600"/>
    <n v="1467262800"/>
    <x v="550"/>
    <d v="2016-06-30T05:00:00"/>
    <b v="0"/>
    <b v="1"/>
    <s v="theater/plays"/>
    <x v="3"/>
  </r>
  <r>
    <x v="1"/>
    <n v="1629"/>
    <n v="89.99"/>
    <s v="US"/>
    <s v="USD"/>
    <n v="1268715600"/>
    <n v="1270530000"/>
    <x v="551"/>
    <d v="2010-04-06T05:00:00"/>
    <b v="0"/>
    <b v="1"/>
    <s v="theater/plays"/>
    <x v="3"/>
  </r>
  <r>
    <x v="0"/>
    <n v="183"/>
    <n v="43.03"/>
    <s v="US"/>
    <s v="USD"/>
    <n v="1457157600"/>
    <n v="1457762400"/>
    <x v="552"/>
    <d v="2016-03-12T06:00:00"/>
    <b v="0"/>
    <b v="1"/>
    <s v="film &amp; video/drama"/>
    <x v="4"/>
  </r>
  <r>
    <x v="1"/>
    <n v="2188"/>
    <n v="68"/>
    <s v="US"/>
    <s v="USD"/>
    <n v="1573970400"/>
    <n v="1575525600"/>
    <x v="462"/>
    <d v="2019-12-05T06:00:00"/>
    <b v="0"/>
    <b v="0"/>
    <s v="theater/plays"/>
    <x v="3"/>
  </r>
  <r>
    <x v="1"/>
    <n v="2409"/>
    <n v="73"/>
    <s v="IT"/>
    <s v="EUR"/>
    <n v="1276578000"/>
    <n v="1279083600"/>
    <x v="553"/>
    <d v="2010-07-14T05:00:00"/>
    <b v="0"/>
    <b v="0"/>
    <s v="music/rock"/>
    <x v="1"/>
  </r>
  <r>
    <x v="0"/>
    <n v="82"/>
    <n v="62.34"/>
    <s v="DK"/>
    <s v="DKK"/>
    <n v="1423720800"/>
    <n v="1424412000"/>
    <x v="554"/>
    <d v="2015-02-20T06:00:00"/>
    <b v="0"/>
    <b v="0"/>
    <s v="film &amp; video/documentary"/>
    <x v="4"/>
  </r>
  <r>
    <x v="0"/>
    <n v="1"/>
    <n v="5"/>
    <s v="GB"/>
    <s v="GBP"/>
    <n v="1375160400"/>
    <n v="1376197200"/>
    <x v="555"/>
    <d v="2013-08-11T05:00:00"/>
    <b v="0"/>
    <b v="0"/>
    <s v="food/food trucks"/>
    <x v="0"/>
  </r>
  <r>
    <x v="1"/>
    <n v="194"/>
    <n v="67.099999999999994"/>
    <s v="US"/>
    <s v="USD"/>
    <n v="1401426000"/>
    <n v="1402894800"/>
    <x v="548"/>
    <d v="2014-06-16T05:00:00"/>
    <b v="1"/>
    <b v="0"/>
    <s v="technology/wearables"/>
    <x v="2"/>
  </r>
  <r>
    <x v="1"/>
    <n v="1140"/>
    <n v="79.98"/>
    <s v="US"/>
    <s v="USD"/>
    <n v="1433480400"/>
    <n v="1434430800"/>
    <x v="62"/>
    <d v="2015-06-16T05:00:00"/>
    <b v="0"/>
    <b v="0"/>
    <s v="theater/plays"/>
    <x v="3"/>
  </r>
  <r>
    <x v="1"/>
    <n v="102"/>
    <n v="62.18"/>
    <s v="US"/>
    <s v="USD"/>
    <n v="1555563600"/>
    <n v="1557896400"/>
    <x v="556"/>
    <d v="2019-05-15T05:00:00"/>
    <b v="0"/>
    <b v="0"/>
    <s v="theater/plays"/>
    <x v="3"/>
  </r>
  <r>
    <x v="1"/>
    <n v="2857"/>
    <n v="53.01"/>
    <s v="US"/>
    <s v="USD"/>
    <n v="1295676000"/>
    <n v="1297490400"/>
    <x v="557"/>
    <d v="2011-02-12T06:00:00"/>
    <b v="0"/>
    <b v="0"/>
    <s v="theater/plays"/>
    <x v="3"/>
  </r>
  <r>
    <x v="1"/>
    <n v="107"/>
    <n v="57.74"/>
    <s v="US"/>
    <s v="USD"/>
    <n v="1443848400"/>
    <n v="1447394400"/>
    <x v="27"/>
    <d v="2015-11-13T06:00:00"/>
    <b v="0"/>
    <b v="0"/>
    <s v="publishing/nonfiction"/>
    <x v="5"/>
  </r>
  <r>
    <x v="1"/>
    <n v="160"/>
    <n v="40.03"/>
    <s v="GB"/>
    <s v="GBP"/>
    <n v="1457330400"/>
    <n v="1458277200"/>
    <x v="558"/>
    <d v="2016-03-18T05:00:00"/>
    <b v="0"/>
    <b v="0"/>
    <s v="music/rock"/>
    <x v="1"/>
  </r>
  <r>
    <x v="1"/>
    <n v="2230"/>
    <n v="81.02"/>
    <s v="US"/>
    <s v="USD"/>
    <n v="1395550800"/>
    <n v="1395723600"/>
    <x v="559"/>
    <d v="2014-03-25T05:00:00"/>
    <b v="0"/>
    <b v="0"/>
    <s v="food/food trucks"/>
    <x v="0"/>
  </r>
  <r>
    <x v="1"/>
    <n v="316"/>
    <n v="35.049999999999997"/>
    <s v="US"/>
    <s v="USD"/>
    <n v="1551852000"/>
    <n v="1552197600"/>
    <x v="426"/>
    <d v="2019-03-10T06:00:00"/>
    <b v="0"/>
    <b v="1"/>
    <s v="music/jazz"/>
    <x v="1"/>
  </r>
  <r>
    <x v="1"/>
    <n v="117"/>
    <n v="102.92"/>
    <s v="US"/>
    <s v="USD"/>
    <n v="1547618400"/>
    <n v="1549087200"/>
    <x v="560"/>
    <d v="2019-02-02T06:00:00"/>
    <b v="0"/>
    <b v="0"/>
    <s v="film &amp; video/science fiction"/>
    <x v="4"/>
  </r>
  <r>
    <x v="1"/>
    <n v="6406"/>
    <n v="28"/>
    <s v="US"/>
    <s v="USD"/>
    <n v="1355637600"/>
    <n v="1356847200"/>
    <x v="561"/>
    <d v="2012-12-30T06:00:00"/>
    <b v="0"/>
    <b v="0"/>
    <s v="theater/plays"/>
    <x v="3"/>
  </r>
  <r>
    <x v="3"/>
    <n v="15"/>
    <n v="75.73"/>
    <s v="US"/>
    <s v="USD"/>
    <n v="1374728400"/>
    <n v="1375765200"/>
    <x v="562"/>
    <d v="2013-08-06T05:00:00"/>
    <b v="0"/>
    <b v="0"/>
    <s v="theater/plays"/>
    <x v="3"/>
  </r>
  <r>
    <x v="1"/>
    <n v="192"/>
    <n v="45.03"/>
    <s v="US"/>
    <s v="USD"/>
    <n v="1287810000"/>
    <n v="1289800800"/>
    <x v="563"/>
    <d v="2010-11-15T06:00:00"/>
    <b v="0"/>
    <b v="0"/>
    <s v="music/electric music"/>
    <x v="1"/>
  </r>
  <r>
    <x v="1"/>
    <n v="26"/>
    <n v="73.62"/>
    <s v="CA"/>
    <s v="CAD"/>
    <n v="1503723600"/>
    <n v="1504501200"/>
    <x v="564"/>
    <d v="2017-09-04T05:00:00"/>
    <b v="0"/>
    <b v="0"/>
    <s v="theater/plays"/>
    <x v="3"/>
  </r>
  <r>
    <x v="1"/>
    <n v="723"/>
    <n v="56.99"/>
    <s v="US"/>
    <s v="USD"/>
    <n v="1484114400"/>
    <n v="1485669600"/>
    <x v="565"/>
    <d v="2017-01-29T06:00:00"/>
    <b v="0"/>
    <b v="0"/>
    <s v="theater/plays"/>
    <x v="3"/>
  </r>
  <r>
    <x v="1"/>
    <n v="170"/>
    <n v="85.22"/>
    <s v="IT"/>
    <s v="EUR"/>
    <n v="1461906000"/>
    <n v="1462770000"/>
    <x v="566"/>
    <d v="2016-05-09T05:00:00"/>
    <b v="0"/>
    <b v="0"/>
    <s v="theater/plays"/>
    <x v="3"/>
  </r>
  <r>
    <x v="1"/>
    <n v="238"/>
    <n v="50.96"/>
    <s v="GB"/>
    <s v="GBP"/>
    <n v="1379653200"/>
    <n v="1379739600"/>
    <x v="567"/>
    <d v="2013-09-21T05:00:00"/>
    <b v="0"/>
    <b v="1"/>
    <s v="music/indie rock"/>
    <x v="1"/>
  </r>
  <r>
    <x v="1"/>
    <n v="55"/>
    <n v="63.56"/>
    <s v="US"/>
    <s v="USD"/>
    <n v="1401858000"/>
    <n v="1402722000"/>
    <x v="568"/>
    <d v="2014-06-14T05:00:00"/>
    <b v="0"/>
    <b v="0"/>
    <s v="theater/plays"/>
    <x v="3"/>
  </r>
  <r>
    <x v="0"/>
    <n v="1198"/>
    <n v="81"/>
    <s v="US"/>
    <s v="USD"/>
    <n v="1367470800"/>
    <n v="1369285200"/>
    <x v="569"/>
    <d v="2013-05-23T05:00:00"/>
    <b v="0"/>
    <b v="0"/>
    <s v="publishing/nonfiction"/>
    <x v="5"/>
  </r>
  <r>
    <x v="0"/>
    <n v="648"/>
    <n v="86.04"/>
    <s v="US"/>
    <s v="USD"/>
    <n v="1304658000"/>
    <n v="1304744400"/>
    <x v="570"/>
    <d v="2011-05-07T05:00:00"/>
    <b v="1"/>
    <b v="1"/>
    <s v="theater/plays"/>
    <x v="3"/>
  </r>
  <r>
    <x v="1"/>
    <n v="128"/>
    <n v="90.04"/>
    <s v="AU"/>
    <s v="AUD"/>
    <n v="1467954000"/>
    <n v="1468299600"/>
    <x v="571"/>
    <d v="2016-07-12T05:00:00"/>
    <b v="0"/>
    <b v="0"/>
    <s v="photography/photography books"/>
    <x v="7"/>
  </r>
  <r>
    <x v="1"/>
    <n v="2144"/>
    <n v="74.010000000000005"/>
    <s v="US"/>
    <s v="USD"/>
    <n v="1473742800"/>
    <n v="1474174800"/>
    <x v="572"/>
    <d v="2016-09-18T05:00:00"/>
    <b v="0"/>
    <b v="0"/>
    <s v="theater/plays"/>
    <x v="3"/>
  </r>
  <r>
    <x v="0"/>
    <n v="64"/>
    <n v="92.44"/>
    <s v="US"/>
    <s v="USD"/>
    <n v="1523768400"/>
    <n v="1526014800"/>
    <x v="573"/>
    <d v="2018-05-11T05:00:00"/>
    <b v="0"/>
    <b v="0"/>
    <s v="music/indie rock"/>
    <x v="1"/>
  </r>
  <r>
    <x v="1"/>
    <n v="2693"/>
    <n v="56"/>
    <s v="GB"/>
    <s v="GBP"/>
    <n v="1437022800"/>
    <n v="1437454800"/>
    <x v="574"/>
    <d v="2015-07-21T05:00:00"/>
    <b v="0"/>
    <b v="0"/>
    <s v="theater/plays"/>
    <x v="3"/>
  </r>
  <r>
    <x v="1"/>
    <n v="432"/>
    <n v="32.979999999999997"/>
    <s v="US"/>
    <s v="USD"/>
    <n v="1422165600"/>
    <n v="1422684000"/>
    <x v="511"/>
    <d v="2015-01-31T06:00:00"/>
    <b v="0"/>
    <b v="0"/>
    <s v="photography/photography books"/>
    <x v="7"/>
  </r>
  <r>
    <x v="0"/>
    <n v="62"/>
    <n v="93.6"/>
    <s v="US"/>
    <s v="USD"/>
    <n v="1580104800"/>
    <n v="1581314400"/>
    <x v="575"/>
    <d v="2020-02-10T06:00:00"/>
    <b v="0"/>
    <b v="0"/>
    <s v="theater/plays"/>
    <x v="3"/>
  </r>
  <r>
    <x v="1"/>
    <n v="189"/>
    <n v="69.87"/>
    <s v="US"/>
    <s v="USD"/>
    <n v="1285650000"/>
    <n v="1286427600"/>
    <x v="576"/>
    <d v="2010-10-07T05:00:00"/>
    <b v="0"/>
    <b v="1"/>
    <s v="theater/plays"/>
    <x v="3"/>
  </r>
  <r>
    <x v="1"/>
    <n v="154"/>
    <n v="72.13"/>
    <s v="GB"/>
    <s v="GBP"/>
    <n v="1276664400"/>
    <n v="1278738000"/>
    <x v="577"/>
    <d v="2010-07-10T05:00:00"/>
    <b v="1"/>
    <b v="0"/>
    <s v="food/food trucks"/>
    <x v="0"/>
  </r>
  <r>
    <x v="1"/>
    <n v="96"/>
    <n v="30.04"/>
    <s v="US"/>
    <s v="USD"/>
    <n v="1286168400"/>
    <n v="1286427600"/>
    <x v="578"/>
    <d v="2010-10-07T05:00:00"/>
    <b v="0"/>
    <b v="0"/>
    <s v="music/indie rock"/>
    <x v="1"/>
  </r>
  <r>
    <x v="0"/>
    <n v="750"/>
    <n v="73.97"/>
    <s v="US"/>
    <s v="USD"/>
    <n v="1467781200"/>
    <n v="1467954000"/>
    <x v="579"/>
    <d v="2016-07-08T05:00:00"/>
    <b v="0"/>
    <b v="1"/>
    <s v="theater/plays"/>
    <x v="3"/>
  </r>
  <r>
    <x v="3"/>
    <n v="87"/>
    <n v="68.66"/>
    <s v="US"/>
    <s v="USD"/>
    <n v="1556686800"/>
    <n v="1557637200"/>
    <x v="580"/>
    <d v="2019-05-12T05:00:00"/>
    <b v="0"/>
    <b v="1"/>
    <s v="theater/plays"/>
    <x v="3"/>
  </r>
  <r>
    <x v="1"/>
    <n v="3063"/>
    <n v="59.99"/>
    <s v="US"/>
    <s v="USD"/>
    <n v="1553576400"/>
    <n v="1553922000"/>
    <x v="581"/>
    <d v="2019-03-30T05:00:00"/>
    <b v="0"/>
    <b v="0"/>
    <s v="theater/plays"/>
    <x v="3"/>
  </r>
  <r>
    <x v="2"/>
    <n v="278"/>
    <n v="111.16"/>
    <s v="US"/>
    <s v="USD"/>
    <n v="1414904400"/>
    <n v="1416463200"/>
    <x v="582"/>
    <d v="2014-11-20T06:00:00"/>
    <b v="0"/>
    <b v="0"/>
    <s v="theater/plays"/>
    <x v="3"/>
  </r>
  <r>
    <x v="0"/>
    <n v="105"/>
    <n v="53.04"/>
    <s v="US"/>
    <s v="USD"/>
    <n v="1446876000"/>
    <n v="1447221600"/>
    <x v="336"/>
    <d v="2015-11-11T06:00:00"/>
    <b v="0"/>
    <b v="0"/>
    <s v="film &amp; video/animation"/>
    <x v="4"/>
  </r>
  <r>
    <x v="3"/>
    <n v="1658"/>
    <n v="55.99"/>
    <s v="US"/>
    <s v="USD"/>
    <n v="1490418000"/>
    <n v="1491627600"/>
    <x v="583"/>
    <d v="2017-04-08T05:00:00"/>
    <b v="0"/>
    <b v="0"/>
    <s v="film &amp; video/television"/>
    <x v="4"/>
  </r>
  <r>
    <x v="1"/>
    <n v="2266"/>
    <n v="69.989999999999995"/>
    <s v="US"/>
    <s v="USD"/>
    <n v="1360389600"/>
    <n v="1363150800"/>
    <x v="584"/>
    <d v="2013-03-13T05:00:00"/>
    <b v="0"/>
    <b v="0"/>
    <s v="film &amp; video/television"/>
    <x v="4"/>
  </r>
  <r>
    <x v="0"/>
    <n v="2604"/>
    <n v="49"/>
    <s v="DK"/>
    <s v="DKK"/>
    <n v="1326866400"/>
    <n v="1330754400"/>
    <x v="585"/>
    <d v="2012-03-03T06:00:00"/>
    <b v="0"/>
    <b v="1"/>
    <s v="film &amp; video/animation"/>
    <x v="4"/>
  </r>
  <r>
    <x v="0"/>
    <n v="65"/>
    <n v="103.85"/>
    <s v="US"/>
    <s v="USD"/>
    <n v="1479103200"/>
    <n v="1479794400"/>
    <x v="586"/>
    <d v="2016-11-22T06:00:00"/>
    <b v="0"/>
    <b v="0"/>
    <s v="theater/plays"/>
    <x v="3"/>
  </r>
  <r>
    <x v="0"/>
    <n v="94"/>
    <n v="99.13"/>
    <s v="US"/>
    <s v="USD"/>
    <n v="1280206800"/>
    <n v="1281243600"/>
    <x v="587"/>
    <d v="2010-08-08T05:00:00"/>
    <b v="0"/>
    <b v="1"/>
    <s v="theater/plays"/>
    <x v="3"/>
  </r>
  <r>
    <x v="2"/>
    <n v="45"/>
    <n v="107.38"/>
    <s v="US"/>
    <s v="USD"/>
    <n v="1532754000"/>
    <n v="1532754000"/>
    <x v="588"/>
    <d v="2018-07-28T05:00:00"/>
    <b v="0"/>
    <b v="1"/>
    <s v="film &amp; video/drama"/>
    <x v="4"/>
  </r>
  <r>
    <x v="0"/>
    <n v="257"/>
    <n v="76.92"/>
    <s v="US"/>
    <s v="USD"/>
    <n v="1453096800"/>
    <n v="1453356000"/>
    <x v="589"/>
    <d v="2016-01-21T06:00:00"/>
    <b v="0"/>
    <b v="0"/>
    <s v="theater/plays"/>
    <x v="3"/>
  </r>
  <r>
    <x v="1"/>
    <n v="194"/>
    <n v="58.13"/>
    <s v="CH"/>
    <s v="CHF"/>
    <n v="1487570400"/>
    <n v="1489986000"/>
    <x v="590"/>
    <d v="2017-03-20T05:00:00"/>
    <b v="0"/>
    <b v="0"/>
    <s v="theater/plays"/>
    <x v="3"/>
  </r>
  <r>
    <x v="1"/>
    <n v="129"/>
    <n v="103.74"/>
    <s v="CA"/>
    <s v="CAD"/>
    <n v="1545026400"/>
    <n v="1545804000"/>
    <x v="591"/>
    <d v="2018-12-26T06:00:00"/>
    <b v="0"/>
    <b v="0"/>
    <s v="technology/wearables"/>
    <x v="2"/>
  </r>
  <r>
    <x v="1"/>
    <n v="375"/>
    <n v="87.96"/>
    <s v="US"/>
    <s v="USD"/>
    <n v="1488348000"/>
    <n v="1489899600"/>
    <x v="592"/>
    <d v="2017-03-19T05:00:00"/>
    <b v="0"/>
    <b v="0"/>
    <s v="theater/plays"/>
    <x v="3"/>
  </r>
  <r>
    <x v="0"/>
    <n v="2928"/>
    <n v="28"/>
    <s v="CA"/>
    <s v="CAD"/>
    <n v="1545112800"/>
    <n v="1546495200"/>
    <x v="593"/>
    <d v="2019-01-03T06:00:00"/>
    <b v="0"/>
    <b v="0"/>
    <s v="theater/plays"/>
    <x v="3"/>
  </r>
  <r>
    <x v="0"/>
    <n v="4697"/>
    <n v="38"/>
    <s v="US"/>
    <s v="USD"/>
    <n v="1537938000"/>
    <n v="1539752400"/>
    <x v="594"/>
    <d v="2018-10-17T05:00:00"/>
    <b v="0"/>
    <b v="1"/>
    <s v="music/rock"/>
    <x v="1"/>
  </r>
  <r>
    <x v="0"/>
    <n v="2915"/>
    <n v="30"/>
    <s v="US"/>
    <s v="USD"/>
    <n v="1363150800"/>
    <n v="1364101200"/>
    <x v="595"/>
    <d v="2013-03-24T05:00:00"/>
    <b v="0"/>
    <b v="0"/>
    <s v="games/video games"/>
    <x v="6"/>
  </r>
  <r>
    <x v="0"/>
    <n v="18"/>
    <n v="103.5"/>
    <s v="US"/>
    <s v="USD"/>
    <n v="1523250000"/>
    <n v="1525323600"/>
    <x v="596"/>
    <d v="2018-05-03T05:00:00"/>
    <b v="0"/>
    <b v="0"/>
    <s v="publishing/translations"/>
    <x v="5"/>
  </r>
  <r>
    <x v="3"/>
    <n v="723"/>
    <n v="85.99"/>
    <s v="US"/>
    <s v="USD"/>
    <n v="1499317200"/>
    <n v="1500872400"/>
    <x v="597"/>
    <d v="2017-07-24T05:00:00"/>
    <b v="1"/>
    <b v="0"/>
    <s v="food/food trucks"/>
    <x v="0"/>
  </r>
  <r>
    <x v="0"/>
    <n v="602"/>
    <n v="98.01"/>
    <s v="CH"/>
    <s v="CHF"/>
    <n v="1287550800"/>
    <n v="1288501200"/>
    <x v="598"/>
    <d v="2010-10-31T05:00:00"/>
    <b v="1"/>
    <b v="1"/>
    <s v="theater/plays"/>
    <x v="3"/>
  </r>
  <r>
    <x v="0"/>
    <n v="1"/>
    <n v="2"/>
    <s v="US"/>
    <s v="USD"/>
    <n v="1404795600"/>
    <n v="1407128400"/>
    <x v="599"/>
    <d v="2014-08-04T05:00:00"/>
    <b v="0"/>
    <b v="0"/>
    <s v="music/jazz"/>
    <x v="1"/>
  </r>
  <r>
    <x v="0"/>
    <n v="3868"/>
    <n v="44.99"/>
    <s v="IT"/>
    <s v="EUR"/>
    <n v="1393048800"/>
    <n v="1394344800"/>
    <x v="600"/>
    <d v="2014-03-09T06:00:00"/>
    <b v="0"/>
    <b v="0"/>
    <s v="film &amp; video/shorts"/>
    <x v="4"/>
  </r>
  <r>
    <x v="1"/>
    <n v="409"/>
    <n v="31.01"/>
    <s v="US"/>
    <s v="USD"/>
    <n v="1470373200"/>
    <n v="1474088400"/>
    <x v="601"/>
    <d v="2016-09-17T05:00:00"/>
    <b v="0"/>
    <b v="0"/>
    <s v="technology/web"/>
    <x v="2"/>
  </r>
  <r>
    <x v="1"/>
    <n v="234"/>
    <n v="59.97"/>
    <s v="US"/>
    <s v="USD"/>
    <n v="1460091600"/>
    <n v="1460264400"/>
    <x v="602"/>
    <d v="2016-04-10T05:00:00"/>
    <b v="0"/>
    <b v="0"/>
    <s v="technology/web"/>
    <x v="2"/>
  </r>
  <r>
    <x v="1"/>
    <n v="3016"/>
    <n v="59"/>
    <s v="US"/>
    <s v="USD"/>
    <n v="1440392400"/>
    <n v="1440824400"/>
    <x v="335"/>
    <d v="2015-08-29T05:00:00"/>
    <b v="0"/>
    <b v="0"/>
    <s v="music/metal"/>
    <x v="1"/>
  </r>
  <r>
    <x v="1"/>
    <n v="264"/>
    <n v="50.05"/>
    <s v="US"/>
    <s v="USD"/>
    <n v="1488434400"/>
    <n v="1489554000"/>
    <x v="603"/>
    <d v="2017-03-15T05:00:00"/>
    <b v="1"/>
    <b v="0"/>
    <s v="photography/photography books"/>
    <x v="7"/>
  </r>
  <r>
    <x v="0"/>
    <n v="504"/>
    <n v="98.97"/>
    <s v="AU"/>
    <s v="AUD"/>
    <n v="1514440800"/>
    <n v="1514872800"/>
    <x v="604"/>
    <d v="2018-01-02T06:00:00"/>
    <b v="0"/>
    <b v="0"/>
    <s v="food/food trucks"/>
    <x v="0"/>
  </r>
  <r>
    <x v="0"/>
    <n v="14"/>
    <n v="58.86"/>
    <s v="US"/>
    <s v="USD"/>
    <n v="1514354400"/>
    <n v="1515736800"/>
    <x v="605"/>
    <d v="2018-01-12T06:00:00"/>
    <b v="0"/>
    <b v="0"/>
    <s v="film &amp; video/science fiction"/>
    <x v="4"/>
  </r>
  <r>
    <x v="3"/>
    <n v="390"/>
    <n v="81.010000000000005"/>
    <s v="US"/>
    <s v="USD"/>
    <n v="1440910800"/>
    <n v="1442898000"/>
    <x v="606"/>
    <d v="2015-09-22T05:00:00"/>
    <b v="0"/>
    <b v="0"/>
    <s v="music/rock"/>
    <x v="1"/>
  </r>
  <r>
    <x v="0"/>
    <n v="750"/>
    <n v="76.010000000000005"/>
    <s v="GB"/>
    <s v="GBP"/>
    <n v="1296108000"/>
    <n v="1296194400"/>
    <x v="65"/>
    <d v="2011-01-28T06:00:00"/>
    <b v="0"/>
    <b v="0"/>
    <s v="film &amp; video/documentary"/>
    <x v="4"/>
  </r>
  <r>
    <x v="0"/>
    <n v="77"/>
    <n v="96.6"/>
    <s v="US"/>
    <s v="USD"/>
    <n v="1440133200"/>
    <n v="1440910800"/>
    <x v="607"/>
    <d v="2015-08-30T05:00:00"/>
    <b v="1"/>
    <b v="0"/>
    <s v="theater/plays"/>
    <x v="3"/>
  </r>
  <r>
    <x v="0"/>
    <n v="752"/>
    <n v="76.959999999999994"/>
    <s v="DK"/>
    <s v="DKK"/>
    <n v="1332910800"/>
    <n v="1335502800"/>
    <x v="608"/>
    <d v="2012-04-27T05:00:00"/>
    <b v="0"/>
    <b v="0"/>
    <s v="music/jazz"/>
    <x v="1"/>
  </r>
  <r>
    <x v="0"/>
    <n v="131"/>
    <n v="67.98"/>
    <s v="US"/>
    <s v="USD"/>
    <n v="1544335200"/>
    <n v="1544680800"/>
    <x v="609"/>
    <d v="2018-12-13T06:00:00"/>
    <b v="0"/>
    <b v="0"/>
    <s v="theater/plays"/>
    <x v="3"/>
  </r>
  <r>
    <x v="0"/>
    <n v="87"/>
    <n v="88.78"/>
    <s v="US"/>
    <s v="USD"/>
    <n v="1286427600"/>
    <n v="1288414800"/>
    <x v="610"/>
    <d v="2010-10-30T05:00:00"/>
    <b v="0"/>
    <b v="0"/>
    <s v="theater/plays"/>
    <x v="3"/>
  </r>
  <r>
    <x v="0"/>
    <n v="1063"/>
    <n v="25"/>
    <s v="US"/>
    <s v="USD"/>
    <n v="1329717600"/>
    <n v="1330581600"/>
    <x v="541"/>
    <d v="2012-03-01T06:00:00"/>
    <b v="0"/>
    <b v="0"/>
    <s v="music/jazz"/>
    <x v="1"/>
  </r>
  <r>
    <x v="1"/>
    <n v="272"/>
    <n v="44.92"/>
    <s v="US"/>
    <s v="USD"/>
    <n v="1310187600"/>
    <n v="1311397200"/>
    <x v="611"/>
    <d v="2011-07-23T05:00:00"/>
    <b v="0"/>
    <b v="1"/>
    <s v="film &amp; video/documentary"/>
    <x v="4"/>
  </r>
  <r>
    <x v="3"/>
    <n v="25"/>
    <n v="79.400000000000006"/>
    <s v="US"/>
    <s v="USD"/>
    <n v="1377838800"/>
    <n v="1378357200"/>
    <x v="612"/>
    <d v="2013-09-05T05:00:00"/>
    <b v="0"/>
    <b v="1"/>
    <s v="theater/plays"/>
    <x v="3"/>
  </r>
  <r>
    <x v="1"/>
    <n v="419"/>
    <n v="29.01"/>
    <s v="US"/>
    <s v="USD"/>
    <n v="1410325200"/>
    <n v="1411102800"/>
    <x v="613"/>
    <d v="2014-09-19T05:00:00"/>
    <b v="0"/>
    <b v="0"/>
    <s v="journalism/audio"/>
    <x v="8"/>
  </r>
  <r>
    <x v="0"/>
    <n v="76"/>
    <n v="73.59"/>
    <s v="US"/>
    <s v="USD"/>
    <n v="1343797200"/>
    <n v="1344834000"/>
    <x v="614"/>
    <d v="2012-08-13T05:00:00"/>
    <b v="0"/>
    <b v="0"/>
    <s v="theater/plays"/>
    <x v="3"/>
  </r>
  <r>
    <x v="1"/>
    <n v="1621"/>
    <n v="107.97"/>
    <s v="IT"/>
    <s v="EUR"/>
    <n v="1498453200"/>
    <n v="1499230800"/>
    <x v="615"/>
    <d v="2017-07-05T05:00:00"/>
    <b v="0"/>
    <b v="0"/>
    <s v="theater/plays"/>
    <x v="3"/>
  </r>
  <r>
    <x v="1"/>
    <n v="1101"/>
    <n v="68.989999999999995"/>
    <s v="US"/>
    <s v="USD"/>
    <n v="1456380000"/>
    <n v="1457416800"/>
    <x v="90"/>
    <d v="2016-03-08T06:00:00"/>
    <b v="0"/>
    <b v="0"/>
    <s v="music/indie rock"/>
    <x v="1"/>
  </r>
  <r>
    <x v="1"/>
    <n v="1073"/>
    <n v="111.02"/>
    <s v="US"/>
    <s v="USD"/>
    <n v="1280552400"/>
    <n v="1280898000"/>
    <x v="616"/>
    <d v="2010-08-04T05:00:00"/>
    <b v="0"/>
    <b v="1"/>
    <s v="theater/plays"/>
    <x v="3"/>
  </r>
  <r>
    <x v="0"/>
    <n v="4428"/>
    <n v="25"/>
    <s v="AU"/>
    <s v="AUD"/>
    <n v="1521608400"/>
    <n v="1522472400"/>
    <x v="617"/>
    <d v="2018-03-31T05:00:00"/>
    <b v="0"/>
    <b v="0"/>
    <s v="theater/plays"/>
    <x v="3"/>
  </r>
  <r>
    <x v="0"/>
    <n v="58"/>
    <n v="42.16"/>
    <s v="IT"/>
    <s v="EUR"/>
    <n v="1460696400"/>
    <n v="1462510800"/>
    <x v="618"/>
    <d v="2016-05-06T05:00:00"/>
    <b v="0"/>
    <b v="0"/>
    <s v="music/indie rock"/>
    <x v="1"/>
  </r>
  <r>
    <x v="3"/>
    <n v="1218"/>
    <n v="47"/>
    <s v="US"/>
    <s v="USD"/>
    <n v="1313730000"/>
    <n v="1317790800"/>
    <x v="619"/>
    <d v="2011-10-05T05:00:00"/>
    <b v="0"/>
    <b v="0"/>
    <s v="photography/photography books"/>
    <x v="7"/>
  </r>
  <r>
    <x v="1"/>
    <n v="331"/>
    <n v="36.04"/>
    <s v="US"/>
    <s v="USD"/>
    <n v="1568178000"/>
    <n v="1568782800"/>
    <x v="620"/>
    <d v="2019-09-18T05:00:00"/>
    <b v="0"/>
    <b v="0"/>
    <s v="journalism/audio"/>
    <x v="8"/>
  </r>
  <r>
    <x v="1"/>
    <n v="1170"/>
    <n v="101.04"/>
    <s v="US"/>
    <s v="USD"/>
    <n v="1348635600"/>
    <n v="1349413200"/>
    <x v="621"/>
    <d v="2012-10-05T05:00:00"/>
    <b v="0"/>
    <b v="0"/>
    <s v="photography/photography books"/>
    <x v="7"/>
  </r>
  <r>
    <x v="0"/>
    <n v="111"/>
    <n v="39.93"/>
    <s v="US"/>
    <s v="USD"/>
    <n v="1468126800"/>
    <n v="1472446800"/>
    <x v="622"/>
    <d v="2016-08-29T05:00:00"/>
    <b v="0"/>
    <b v="0"/>
    <s v="publishing/fiction"/>
    <x v="5"/>
  </r>
  <r>
    <x v="3"/>
    <n v="215"/>
    <n v="83.16"/>
    <s v="US"/>
    <s v="USD"/>
    <n v="1547877600"/>
    <n v="1548050400"/>
    <x v="35"/>
    <d v="2019-01-21T06:00:00"/>
    <b v="0"/>
    <b v="0"/>
    <s v="film &amp; video/drama"/>
    <x v="4"/>
  </r>
  <r>
    <x v="1"/>
    <n v="363"/>
    <n v="39.979999999999997"/>
    <s v="US"/>
    <s v="USD"/>
    <n v="1571374800"/>
    <n v="1571806800"/>
    <x v="623"/>
    <d v="2019-10-23T05:00:00"/>
    <b v="0"/>
    <b v="1"/>
    <s v="food/food trucks"/>
    <x v="0"/>
  </r>
  <r>
    <x v="0"/>
    <n v="2955"/>
    <n v="47.99"/>
    <s v="US"/>
    <s v="USD"/>
    <n v="1576303200"/>
    <n v="1576476000"/>
    <x v="624"/>
    <d v="2019-12-16T06:00:00"/>
    <b v="0"/>
    <b v="1"/>
    <s v="games/mobile games"/>
    <x v="6"/>
  </r>
  <r>
    <x v="0"/>
    <n v="1657"/>
    <n v="95.98"/>
    <s v="US"/>
    <s v="USD"/>
    <n v="1324447200"/>
    <n v="1324965600"/>
    <x v="625"/>
    <d v="2011-12-27T06:00:00"/>
    <b v="0"/>
    <b v="0"/>
    <s v="theater/plays"/>
    <x v="3"/>
  </r>
  <r>
    <x v="1"/>
    <n v="103"/>
    <n v="78.73"/>
    <s v="US"/>
    <s v="USD"/>
    <n v="1386741600"/>
    <n v="1387519200"/>
    <x v="626"/>
    <d v="2013-12-20T06:00:00"/>
    <b v="0"/>
    <b v="0"/>
    <s v="theater/plays"/>
    <x v="3"/>
  </r>
  <r>
    <x v="1"/>
    <n v="147"/>
    <n v="56.08"/>
    <s v="US"/>
    <s v="USD"/>
    <n v="1537074000"/>
    <n v="1537246800"/>
    <x v="627"/>
    <d v="2018-09-18T05:00:00"/>
    <b v="0"/>
    <b v="0"/>
    <s v="theater/plays"/>
    <x v="3"/>
  </r>
  <r>
    <x v="1"/>
    <n v="110"/>
    <n v="69.09"/>
    <s v="CA"/>
    <s v="CAD"/>
    <n v="1277787600"/>
    <n v="1279515600"/>
    <x v="628"/>
    <d v="2010-07-19T05:00:00"/>
    <b v="0"/>
    <b v="0"/>
    <s v="publishing/nonfiction"/>
    <x v="5"/>
  </r>
  <r>
    <x v="0"/>
    <n v="926"/>
    <n v="102.05"/>
    <s v="CA"/>
    <s v="CAD"/>
    <n v="1440306000"/>
    <n v="1442379600"/>
    <x v="629"/>
    <d v="2015-09-16T05:00:00"/>
    <b v="0"/>
    <b v="0"/>
    <s v="theater/plays"/>
    <x v="3"/>
  </r>
  <r>
    <x v="1"/>
    <n v="134"/>
    <n v="107.32"/>
    <s v="US"/>
    <s v="USD"/>
    <n v="1522126800"/>
    <n v="1523077200"/>
    <x v="630"/>
    <d v="2018-04-07T05:00:00"/>
    <b v="0"/>
    <b v="0"/>
    <s v="technology/wearables"/>
    <x v="2"/>
  </r>
  <r>
    <x v="1"/>
    <n v="269"/>
    <n v="51.97"/>
    <s v="US"/>
    <s v="USD"/>
    <n v="1489298400"/>
    <n v="1489554000"/>
    <x v="631"/>
    <d v="2017-03-15T05:00:00"/>
    <b v="0"/>
    <b v="0"/>
    <s v="theater/plays"/>
    <x v="3"/>
  </r>
  <r>
    <x v="1"/>
    <n v="175"/>
    <n v="71.14"/>
    <s v="US"/>
    <s v="USD"/>
    <n v="1547100000"/>
    <n v="1548482400"/>
    <x v="632"/>
    <d v="2019-01-26T06:00:00"/>
    <b v="0"/>
    <b v="1"/>
    <s v="film &amp; video/television"/>
    <x v="4"/>
  </r>
  <r>
    <x v="1"/>
    <n v="69"/>
    <n v="106.49"/>
    <s v="US"/>
    <s v="USD"/>
    <n v="1383022800"/>
    <n v="1384063200"/>
    <x v="633"/>
    <d v="2013-11-10T06:00:00"/>
    <b v="0"/>
    <b v="0"/>
    <s v="technology/web"/>
    <x v="2"/>
  </r>
  <r>
    <x v="1"/>
    <n v="190"/>
    <n v="42.94"/>
    <s v="US"/>
    <s v="USD"/>
    <n v="1322373600"/>
    <n v="1322892000"/>
    <x v="634"/>
    <d v="2011-12-03T06:00:00"/>
    <b v="0"/>
    <b v="1"/>
    <s v="film &amp; video/documentary"/>
    <x v="4"/>
  </r>
  <r>
    <x v="1"/>
    <n v="237"/>
    <n v="30.04"/>
    <s v="US"/>
    <s v="USD"/>
    <n v="1349240400"/>
    <n v="1350709200"/>
    <x v="635"/>
    <d v="2012-10-20T05:00:00"/>
    <b v="1"/>
    <b v="1"/>
    <s v="film &amp; video/documentary"/>
    <x v="4"/>
  </r>
  <r>
    <x v="0"/>
    <n v="77"/>
    <n v="70.62"/>
    <s v="GB"/>
    <s v="GBP"/>
    <n v="1562648400"/>
    <n v="1564203600"/>
    <x v="636"/>
    <d v="2019-07-27T05:00:00"/>
    <b v="0"/>
    <b v="0"/>
    <s v="music/rock"/>
    <x v="1"/>
  </r>
  <r>
    <x v="0"/>
    <n v="1748"/>
    <n v="66.02"/>
    <s v="US"/>
    <s v="USD"/>
    <n v="1508216400"/>
    <n v="1509685200"/>
    <x v="637"/>
    <d v="2017-11-03T05:00:00"/>
    <b v="0"/>
    <b v="0"/>
    <s v="theater/plays"/>
    <x v="3"/>
  </r>
  <r>
    <x v="0"/>
    <n v="79"/>
    <n v="96.91"/>
    <s v="US"/>
    <s v="USD"/>
    <n v="1511762400"/>
    <n v="1514959200"/>
    <x v="638"/>
    <d v="2018-01-03T06:00:00"/>
    <b v="0"/>
    <b v="0"/>
    <s v="theater/plays"/>
    <x v="3"/>
  </r>
  <r>
    <x v="1"/>
    <n v="196"/>
    <n v="62.87"/>
    <s v="IT"/>
    <s v="EUR"/>
    <n v="1447480800"/>
    <n v="1448863200"/>
    <x v="639"/>
    <d v="2015-11-30T06:00:00"/>
    <b v="1"/>
    <b v="0"/>
    <s v="music/rock"/>
    <x v="1"/>
  </r>
  <r>
    <x v="0"/>
    <n v="889"/>
    <n v="108.99"/>
    <s v="US"/>
    <s v="USD"/>
    <n v="1429506000"/>
    <n v="1429592400"/>
    <x v="640"/>
    <d v="2015-04-21T05:00:00"/>
    <b v="0"/>
    <b v="1"/>
    <s v="theater/plays"/>
    <x v="3"/>
  </r>
  <r>
    <x v="1"/>
    <n v="7295"/>
    <n v="27"/>
    <s v="US"/>
    <s v="USD"/>
    <n v="1522472400"/>
    <n v="1522645200"/>
    <x v="641"/>
    <d v="2018-04-02T05:00:00"/>
    <b v="0"/>
    <b v="0"/>
    <s v="music/electric music"/>
    <x v="1"/>
  </r>
  <r>
    <x v="1"/>
    <n v="2893"/>
    <n v="65"/>
    <s v="CA"/>
    <s v="CAD"/>
    <n v="1322114400"/>
    <n v="1323324000"/>
    <x v="642"/>
    <d v="2011-12-08T06:00:00"/>
    <b v="0"/>
    <b v="0"/>
    <s v="technology/wearables"/>
    <x v="2"/>
  </r>
  <r>
    <x v="0"/>
    <n v="56"/>
    <n v="111.52"/>
    <s v="US"/>
    <s v="USD"/>
    <n v="1561438800"/>
    <n v="1561525200"/>
    <x v="230"/>
    <d v="2019-06-26T05:00:00"/>
    <b v="0"/>
    <b v="0"/>
    <s v="film &amp; video/drama"/>
    <x v="4"/>
  </r>
  <r>
    <x v="0"/>
    <n v="1"/>
    <n v="3"/>
    <s v="US"/>
    <s v="USD"/>
    <n v="1264399200"/>
    <n v="1265695200"/>
    <x v="67"/>
    <d v="2010-02-09T06:00:00"/>
    <b v="0"/>
    <b v="0"/>
    <s v="technology/wearables"/>
    <x v="2"/>
  </r>
  <r>
    <x v="1"/>
    <n v="820"/>
    <n v="110.99"/>
    <s v="US"/>
    <s v="USD"/>
    <n v="1301202000"/>
    <n v="1301806800"/>
    <x v="643"/>
    <d v="2011-04-03T05:00:00"/>
    <b v="1"/>
    <b v="0"/>
    <s v="theater/plays"/>
    <x v="3"/>
  </r>
  <r>
    <x v="0"/>
    <n v="83"/>
    <n v="56.75"/>
    <s v="US"/>
    <s v="USD"/>
    <n v="1374469200"/>
    <n v="1374901200"/>
    <x v="644"/>
    <d v="2013-07-27T05:00:00"/>
    <b v="0"/>
    <b v="0"/>
    <s v="technology/wearables"/>
    <x v="2"/>
  </r>
  <r>
    <x v="1"/>
    <n v="2038"/>
    <n v="97.02"/>
    <s v="US"/>
    <s v="USD"/>
    <n v="1334984400"/>
    <n v="1336453200"/>
    <x v="645"/>
    <d v="2012-05-08T05:00:00"/>
    <b v="1"/>
    <b v="1"/>
    <s v="publishing/translations"/>
    <x v="5"/>
  </r>
  <r>
    <x v="1"/>
    <n v="116"/>
    <n v="92.09"/>
    <s v="US"/>
    <s v="USD"/>
    <n v="1467608400"/>
    <n v="1468904400"/>
    <x v="646"/>
    <d v="2016-07-19T05:00:00"/>
    <b v="0"/>
    <b v="0"/>
    <s v="film &amp; video/animation"/>
    <x v="4"/>
  </r>
  <r>
    <x v="0"/>
    <n v="2025"/>
    <n v="82.99"/>
    <s v="GB"/>
    <s v="GBP"/>
    <n v="1386741600"/>
    <n v="1387087200"/>
    <x v="626"/>
    <d v="2013-12-15T06:00:00"/>
    <b v="0"/>
    <b v="0"/>
    <s v="publishing/nonfiction"/>
    <x v="5"/>
  </r>
  <r>
    <x v="1"/>
    <n v="1345"/>
    <n v="103.04"/>
    <s v="AU"/>
    <s v="AUD"/>
    <n v="1546754400"/>
    <n v="1547445600"/>
    <x v="647"/>
    <d v="2019-01-14T06:00:00"/>
    <b v="0"/>
    <b v="1"/>
    <s v="technology/web"/>
    <x v="2"/>
  </r>
  <r>
    <x v="1"/>
    <n v="168"/>
    <n v="68.92"/>
    <s v="US"/>
    <s v="USD"/>
    <n v="1544248800"/>
    <n v="1547359200"/>
    <x v="159"/>
    <d v="2019-01-13T06:00:00"/>
    <b v="0"/>
    <b v="0"/>
    <s v="film &amp; video/drama"/>
    <x v="4"/>
  </r>
  <r>
    <x v="1"/>
    <n v="137"/>
    <n v="87.74"/>
    <s v="CH"/>
    <s v="CHF"/>
    <n v="1495429200"/>
    <n v="1496293200"/>
    <x v="648"/>
    <d v="2017-06-01T05:00:00"/>
    <b v="0"/>
    <b v="0"/>
    <s v="theater/plays"/>
    <x v="3"/>
  </r>
  <r>
    <x v="1"/>
    <n v="186"/>
    <n v="75.02"/>
    <s v="IT"/>
    <s v="EUR"/>
    <n v="1334811600"/>
    <n v="1335416400"/>
    <x v="267"/>
    <d v="2012-04-26T05:00:00"/>
    <b v="0"/>
    <b v="0"/>
    <s v="theater/plays"/>
    <x v="3"/>
  </r>
  <r>
    <x v="1"/>
    <n v="125"/>
    <n v="50.86"/>
    <s v="US"/>
    <s v="USD"/>
    <n v="1531544400"/>
    <n v="1532149200"/>
    <x v="649"/>
    <d v="2018-07-21T05:00:00"/>
    <b v="0"/>
    <b v="1"/>
    <s v="theater/plays"/>
    <x v="3"/>
  </r>
  <r>
    <x v="0"/>
    <n v="14"/>
    <n v="90"/>
    <s v="IT"/>
    <s v="EUR"/>
    <n v="1453615200"/>
    <n v="1453788000"/>
    <x v="248"/>
    <d v="2016-01-26T06:00:00"/>
    <b v="1"/>
    <b v="1"/>
    <s v="theater/plays"/>
    <x v="3"/>
  </r>
  <r>
    <x v="1"/>
    <n v="202"/>
    <n v="72.900000000000006"/>
    <s v="US"/>
    <s v="USD"/>
    <n v="1467954000"/>
    <n v="1471496400"/>
    <x v="571"/>
    <d v="2016-08-18T05:00:00"/>
    <b v="0"/>
    <b v="0"/>
    <s v="theater/plays"/>
    <x v="3"/>
  </r>
  <r>
    <x v="1"/>
    <n v="103"/>
    <n v="108.49"/>
    <s v="US"/>
    <s v="USD"/>
    <n v="1471842000"/>
    <n v="1472878800"/>
    <x v="650"/>
    <d v="2016-09-03T05:00:00"/>
    <b v="0"/>
    <b v="0"/>
    <s v="publishing/radio &amp; podcasts"/>
    <x v="5"/>
  </r>
  <r>
    <x v="1"/>
    <n v="1785"/>
    <n v="101.98"/>
    <s v="US"/>
    <s v="USD"/>
    <n v="1408424400"/>
    <n v="1408510800"/>
    <x v="1"/>
    <d v="2014-08-20T05:00:00"/>
    <b v="0"/>
    <b v="0"/>
    <s v="music/rock"/>
    <x v="1"/>
  </r>
  <r>
    <x v="0"/>
    <n v="656"/>
    <n v="44.01"/>
    <s v="US"/>
    <s v="USD"/>
    <n v="1281157200"/>
    <n v="1281589200"/>
    <x v="651"/>
    <d v="2010-08-12T05:00:00"/>
    <b v="0"/>
    <b v="0"/>
    <s v="games/mobile games"/>
    <x v="6"/>
  </r>
  <r>
    <x v="1"/>
    <n v="157"/>
    <n v="65.94"/>
    <s v="US"/>
    <s v="USD"/>
    <n v="1373432400"/>
    <n v="1375851600"/>
    <x v="652"/>
    <d v="2013-08-07T05:00:00"/>
    <b v="0"/>
    <b v="1"/>
    <s v="theater/plays"/>
    <x v="3"/>
  </r>
  <r>
    <x v="1"/>
    <n v="555"/>
    <n v="24.99"/>
    <s v="US"/>
    <s v="USD"/>
    <n v="1313989200"/>
    <n v="1315803600"/>
    <x v="653"/>
    <d v="2011-09-12T05:00:00"/>
    <b v="0"/>
    <b v="0"/>
    <s v="film &amp; video/documentary"/>
    <x v="4"/>
  </r>
  <r>
    <x v="1"/>
    <n v="297"/>
    <n v="28"/>
    <s v="US"/>
    <s v="USD"/>
    <n v="1371445200"/>
    <n v="1373691600"/>
    <x v="654"/>
    <d v="2013-07-13T05:00:00"/>
    <b v="0"/>
    <b v="0"/>
    <s v="technology/wearables"/>
    <x v="2"/>
  </r>
  <r>
    <x v="1"/>
    <n v="123"/>
    <n v="85.83"/>
    <s v="US"/>
    <s v="USD"/>
    <n v="1338267600"/>
    <n v="1339218000"/>
    <x v="655"/>
    <d v="2012-06-09T05:00:00"/>
    <b v="0"/>
    <b v="0"/>
    <s v="publishing/fiction"/>
    <x v="5"/>
  </r>
  <r>
    <x v="3"/>
    <n v="38"/>
    <n v="84.92"/>
    <s v="DK"/>
    <s v="DKK"/>
    <n v="1519192800"/>
    <n v="1520402400"/>
    <x v="656"/>
    <d v="2018-03-07T06:00:00"/>
    <b v="0"/>
    <b v="1"/>
    <s v="theater/plays"/>
    <x v="3"/>
  </r>
  <r>
    <x v="3"/>
    <n v="60"/>
    <n v="90.48"/>
    <s v="US"/>
    <s v="USD"/>
    <n v="1522818000"/>
    <n v="1523336400"/>
    <x v="657"/>
    <d v="2018-04-10T05:00:00"/>
    <b v="0"/>
    <b v="0"/>
    <s v="music/rock"/>
    <x v="1"/>
  </r>
  <r>
    <x v="1"/>
    <n v="3036"/>
    <n v="25"/>
    <s v="US"/>
    <s v="USD"/>
    <n v="1509948000"/>
    <n v="1512280800"/>
    <x v="265"/>
    <d v="2017-12-03T06:00:00"/>
    <b v="0"/>
    <b v="0"/>
    <s v="film &amp; video/documentary"/>
    <x v="4"/>
  </r>
  <r>
    <x v="1"/>
    <n v="144"/>
    <n v="92.01"/>
    <s v="AU"/>
    <s v="AUD"/>
    <n v="1456898400"/>
    <n v="1458709200"/>
    <x v="658"/>
    <d v="2016-03-23T05:00:00"/>
    <b v="0"/>
    <b v="0"/>
    <s v="theater/plays"/>
    <x v="3"/>
  </r>
  <r>
    <x v="1"/>
    <n v="121"/>
    <n v="93.07"/>
    <s v="GB"/>
    <s v="GBP"/>
    <n v="1413954000"/>
    <n v="1414126800"/>
    <x v="659"/>
    <d v="2014-10-24T05:00:00"/>
    <b v="0"/>
    <b v="1"/>
    <s v="theater/plays"/>
    <x v="3"/>
  </r>
  <r>
    <x v="0"/>
    <n v="1596"/>
    <n v="61.01"/>
    <s v="US"/>
    <s v="USD"/>
    <n v="1416031200"/>
    <n v="1416204000"/>
    <x v="660"/>
    <d v="2014-11-17T06:00:00"/>
    <b v="0"/>
    <b v="0"/>
    <s v="games/mobile games"/>
    <x v="6"/>
  </r>
  <r>
    <x v="3"/>
    <n v="524"/>
    <n v="92.04"/>
    <s v="US"/>
    <s v="USD"/>
    <n v="1287982800"/>
    <n v="1288501200"/>
    <x v="661"/>
    <d v="2010-10-31T05:00:00"/>
    <b v="0"/>
    <b v="1"/>
    <s v="theater/plays"/>
    <x v="3"/>
  </r>
  <r>
    <x v="1"/>
    <n v="181"/>
    <n v="81.13"/>
    <s v="US"/>
    <s v="USD"/>
    <n v="1547964000"/>
    <n v="1552971600"/>
    <x v="4"/>
    <d v="2019-03-19T05:00:00"/>
    <b v="0"/>
    <b v="0"/>
    <s v="technology/web"/>
    <x v="2"/>
  </r>
  <r>
    <x v="0"/>
    <n v="10"/>
    <n v="73.5"/>
    <s v="US"/>
    <s v="USD"/>
    <n v="1464152400"/>
    <n v="1465102800"/>
    <x v="662"/>
    <d v="2016-06-05T05:00:00"/>
    <b v="0"/>
    <b v="0"/>
    <s v="theater/plays"/>
    <x v="3"/>
  </r>
  <r>
    <x v="1"/>
    <n v="122"/>
    <n v="85.22"/>
    <s v="US"/>
    <s v="USD"/>
    <n v="1359957600"/>
    <n v="1360130400"/>
    <x v="663"/>
    <d v="2013-02-06T06:00:00"/>
    <b v="0"/>
    <b v="0"/>
    <s v="film &amp; video/drama"/>
    <x v="4"/>
  </r>
  <r>
    <x v="1"/>
    <n v="1071"/>
    <n v="110.97"/>
    <s v="CA"/>
    <s v="CAD"/>
    <n v="1432357200"/>
    <n v="1432875600"/>
    <x v="664"/>
    <d v="2015-05-29T05:00:00"/>
    <b v="0"/>
    <b v="0"/>
    <s v="technology/wearables"/>
    <x v="2"/>
  </r>
  <r>
    <x v="3"/>
    <n v="219"/>
    <n v="32.97"/>
    <s v="US"/>
    <s v="USD"/>
    <n v="1500786000"/>
    <n v="1500872400"/>
    <x v="665"/>
    <d v="2017-07-24T05:00:00"/>
    <b v="0"/>
    <b v="0"/>
    <s v="technology/web"/>
    <x v="2"/>
  </r>
  <r>
    <x v="0"/>
    <n v="1121"/>
    <n v="96.01"/>
    <s v="US"/>
    <s v="USD"/>
    <n v="1490158800"/>
    <n v="1492146000"/>
    <x v="666"/>
    <d v="2017-04-14T05:00:00"/>
    <b v="0"/>
    <b v="1"/>
    <s v="music/rock"/>
    <x v="1"/>
  </r>
  <r>
    <x v="1"/>
    <n v="980"/>
    <n v="84.97"/>
    <s v="US"/>
    <s v="USD"/>
    <n v="1406178000"/>
    <n v="1407301200"/>
    <x v="43"/>
    <d v="2014-08-06T05:00:00"/>
    <b v="0"/>
    <b v="0"/>
    <s v="music/metal"/>
    <x v="1"/>
  </r>
  <r>
    <x v="1"/>
    <n v="536"/>
    <n v="25.01"/>
    <s v="US"/>
    <s v="USD"/>
    <n v="1485583200"/>
    <n v="1486620000"/>
    <x v="667"/>
    <d v="2017-02-09T06:00:00"/>
    <b v="0"/>
    <b v="1"/>
    <s v="theater/plays"/>
    <x v="3"/>
  </r>
  <r>
    <x v="1"/>
    <n v="1991"/>
    <n v="66"/>
    <s v="US"/>
    <s v="USD"/>
    <n v="1459314000"/>
    <n v="1459918800"/>
    <x v="668"/>
    <d v="2016-04-06T05:00:00"/>
    <b v="0"/>
    <b v="0"/>
    <s v="photography/photography books"/>
    <x v="7"/>
  </r>
  <r>
    <x v="3"/>
    <n v="29"/>
    <n v="87.34"/>
    <s v="US"/>
    <s v="USD"/>
    <n v="1424412000"/>
    <n v="1424757600"/>
    <x v="669"/>
    <d v="2015-02-24T06:00:00"/>
    <b v="0"/>
    <b v="0"/>
    <s v="publishing/nonfiction"/>
    <x v="5"/>
  </r>
  <r>
    <x v="1"/>
    <n v="180"/>
    <n v="27.93"/>
    <s v="US"/>
    <s v="USD"/>
    <n v="1478844000"/>
    <n v="1479880800"/>
    <x v="670"/>
    <d v="2016-11-23T06:00:00"/>
    <b v="0"/>
    <b v="0"/>
    <s v="music/indie rock"/>
    <x v="1"/>
  </r>
  <r>
    <x v="0"/>
    <n v="15"/>
    <n v="103.8"/>
    <s v="US"/>
    <s v="USD"/>
    <n v="1416117600"/>
    <n v="1418018400"/>
    <x v="671"/>
    <d v="2014-12-08T06:00:00"/>
    <b v="0"/>
    <b v="1"/>
    <s v="theater/plays"/>
    <x v="3"/>
  </r>
  <r>
    <x v="0"/>
    <n v="191"/>
    <n v="31.94"/>
    <s v="US"/>
    <s v="USD"/>
    <n v="1340946000"/>
    <n v="1341032400"/>
    <x v="672"/>
    <d v="2012-06-30T05:00:00"/>
    <b v="0"/>
    <b v="0"/>
    <s v="music/indie rock"/>
    <x v="1"/>
  </r>
  <r>
    <x v="0"/>
    <n v="16"/>
    <n v="99.5"/>
    <s v="US"/>
    <s v="USD"/>
    <n v="1486101600"/>
    <n v="1486360800"/>
    <x v="673"/>
    <d v="2017-02-06T06:00:00"/>
    <b v="0"/>
    <b v="0"/>
    <s v="theater/plays"/>
    <x v="3"/>
  </r>
  <r>
    <x v="1"/>
    <n v="130"/>
    <n v="108.85"/>
    <s v="US"/>
    <s v="USD"/>
    <n v="1274590800"/>
    <n v="1274677200"/>
    <x v="674"/>
    <d v="2010-05-24T05:00:00"/>
    <b v="0"/>
    <b v="0"/>
    <s v="theater/plays"/>
    <x v="3"/>
  </r>
  <r>
    <x v="1"/>
    <n v="122"/>
    <n v="110.76"/>
    <s v="US"/>
    <s v="USD"/>
    <n v="1263880800"/>
    <n v="1267509600"/>
    <x v="675"/>
    <d v="2010-03-02T06:00:00"/>
    <b v="0"/>
    <b v="0"/>
    <s v="music/electric music"/>
    <x v="1"/>
  </r>
  <r>
    <x v="0"/>
    <n v="17"/>
    <n v="29.65"/>
    <s v="US"/>
    <s v="USD"/>
    <n v="1445403600"/>
    <n v="1445922000"/>
    <x v="676"/>
    <d v="2015-10-27T05:00:00"/>
    <b v="0"/>
    <b v="1"/>
    <s v="theater/plays"/>
    <x v="3"/>
  </r>
  <r>
    <x v="1"/>
    <n v="140"/>
    <n v="101.71"/>
    <s v="US"/>
    <s v="USD"/>
    <n v="1533877200"/>
    <n v="1534050000"/>
    <x v="342"/>
    <d v="2018-08-12T05:00:00"/>
    <b v="0"/>
    <b v="1"/>
    <s v="theater/plays"/>
    <x v="3"/>
  </r>
  <r>
    <x v="0"/>
    <n v="34"/>
    <n v="61.5"/>
    <s v="US"/>
    <s v="USD"/>
    <n v="1275195600"/>
    <n v="1277528400"/>
    <x v="677"/>
    <d v="2010-06-26T05:00:00"/>
    <b v="0"/>
    <b v="0"/>
    <s v="technology/wearables"/>
    <x v="2"/>
  </r>
  <r>
    <x v="1"/>
    <n v="3388"/>
    <n v="35"/>
    <s v="US"/>
    <s v="USD"/>
    <n v="1318136400"/>
    <n v="1318568400"/>
    <x v="678"/>
    <d v="2011-10-14T05:00:00"/>
    <b v="0"/>
    <b v="0"/>
    <s v="technology/web"/>
    <x v="2"/>
  </r>
  <r>
    <x v="1"/>
    <n v="280"/>
    <n v="40.049999999999997"/>
    <s v="US"/>
    <s v="USD"/>
    <n v="1283403600"/>
    <n v="1284354000"/>
    <x v="679"/>
    <d v="2010-09-13T05:00:00"/>
    <b v="0"/>
    <b v="0"/>
    <s v="theater/plays"/>
    <x v="3"/>
  </r>
  <r>
    <x v="3"/>
    <n v="614"/>
    <n v="110.97"/>
    <s v="US"/>
    <s v="USD"/>
    <n v="1267423200"/>
    <n v="1269579600"/>
    <x v="680"/>
    <d v="2010-03-26T05:00:00"/>
    <b v="0"/>
    <b v="1"/>
    <s v="film &amp; video/animation"/>
    <x v="4"/>
  </r>
  <r>
    <x v="1"/>
    <n v="366"/>
    <n v="36.96"/>
    <s v="IT"/>
    <s v="EUR"/>
    <n v="1412744400"/>
    <n v="1413781200"/>
    <x v="681"/>
    <d v="2014-10-20T05:00:00"/>
    <b v="0"/>
    <b v="1"/>
    <s v="technology/wearables"/>
    <x v="2"/>
  </r>
  <r>
    <x v="0"/>
    <n v="1"/>
    <n v="1"/>
    <s v="GB"/>
    <s v="GBP"/>
    <n v="1277960400"/>
    <n v="1280120400"/>
    <x v="682"/>
    <d v="2010-07-26T05:00:00"/>
    <b v="0"/>
    <b v="0"/>
    <s v="music/electric music"/>
    <x v="1"/>
  </r>
  <r>
    <x v="1"/>
    <n v="270"/>
    <n v="30.97"/>
    <s v="US"/>
    <s v="USD"/>
    <n v="1458190800"/>
    <n v="1459486800"/>
    <x v="683"/>
    <d v="2016-04-01T05:00:00"/>
    <b v="1"/>
    <b v="1"/>
    <s v="publishing/nonfiction"/>
    <x v="5"/>
  </r>
  <r>
    <x v="3"/>
    <n v="114"/>
    <n v="47.04"/>
    <s v="US"/>
    <s v="USD"/>
    <n v="1280984400"/>
    <n v="1282539600"/>
    <x v="684"/>
    <d v="2010-08-23T05:00:00"/>
    <b v="0"/>
    <b v="1"/>
    <s v="theater/plays"/>
    <x v="3"/>
  </r>
  <r>
    <x v="1"/>
    <n v="137"/>
    <n v="88.07"/>
    <s v="US"/>
    <s v="USD"/>
    <n v="1274590800"/>
    <n v="1275886800"/>
    <x v="674"/>
    <d v="2010-06-07T05:00:00"/>
    <b v="0"/>
    <b v="0"/>
    <s v="photography/photography books"/>
    <x v="7"/>
  </r>
  <r>
    <x v="1"/>
    <n v="3205"/>
    <n v="37.01"/>
    <s v="US"/>
    <s v="USD"/>
    <n v="1351400400"/>
    <n v="1355983200"/>
    <x v="685"/>
    <d v="2012-12-20T06:00:00"/>
    <b v="0"/>
    <b v="0"/>
    <s v="theater/plays"/>
    <x v="3"/>
  </r>
  <r>
    <x v="1"/>
    <n v="288"/>
    <n v="26.03"/>
    <s v="DK"/>
    <s v="DKK"/>
    <n v="1514354400"/>
    <n v="1515391200"/>
    <x v="605"/>
    <d v="2018-01-08T06:00:00"/>
    <b v="0"/>
    <b v="1"/>
    <s v="theater/plays"/>
    <x v="3"/>
  </r>
  <r>
    <x v="1"/>
    <n v="148"/>
    <n v="67.819999999999993"/>
    <s v="US"/>
    <s v="USD"/>
    <n v="1421733600"/>
    <n v="1422252000"/>
    <x v="686"/>
    <d v="2015-01-26T06:00:00"/>
    <b v="0"/>
    <b v="0"/>
    <s v="theater/plays"/>
    <x v="3"/>
  </r>
  <r>
    <x v="1"/>
    <n v="114"/>
    <n v="49.96"/>
    <s v="US"/>
    <s v="USD"/>
    <n v="1305176400"/>
    <n v="1305522000"/>
    <x v="687"/>
    <d v="2011-05-16T05:00:00"/>
    <b v="0"/>
    <b v="0"/>
    <s v="film &amp; video/drama"/>
    <x v="4"/>
  </r>
  <r>
    <x v="1"/>
    <n v="1518"/>
    <n v="110.02"/>
    <s v="CA"/>
    <s v="CAD"/>
    <n v="1414126800"/>
    <n v="1414904400"/>
    <x v="688"/>
    <d v="2014-11-02T05:00:00"/>
    <b v="0"/>
    <b v="0"/>
    <s v="music/rock"/>
    <x v="1"/>
  </r>
  <r>
    <x v="0"/>
    <n v="1274"/>
    <n v="89.96"/>
    <s v="US"/>
    <s v="USD"/>
    <n v="1517810400"/>
    <n v="1520402400"/>
    <x v="689"/>
    <d v="2018-03-07T06:00:00"/>
    <b v="0"/>
    <b v="0"/>
    <s v="music/electric music"/>
    <x v="1"/>
  </r>
  <r>
    <x v="0"/>
    <n v="210"/>
    <n v="79.010000000000005"/>
    <s v="IT"/>
    <s v="EUR"/>
    <n v="1564635600"/>
    <n v="1567141200"/>
    <x v="690"/>
    <d v="2019-08-30T05:00:00"/>
    <b v="0"/>
    <b v="1"/>
    <s v="games/video games"/>
    <x v="6"/>
  </r>
  <r>
    <x v="1"/>
    <n v="166"/>
    <n v="86.87"/>
    <s v="US"/>
    <s v="USD"/>
    <n v="1500699600"/>
    <n v="1501131600"/>
    <x v="691"/>
    <d v="2017-07-27T05:00:00"/>
    <b v="0"/>
    <b v="0"/>
    <s v="music/rock"/>
    <x v="1"/>
  </r>
  <r>
    <x v="1"/>
    <n v="100"/>
    <n v="62.04"/>
    <s v="AU"/>
    <s v="AUD"/>
    <n v="1354082400"/>
    <n v="1355032800"/>
    <x v="692"/>
    <d v="2012-12-09T06:00:00"/>
    <b v="0"/>
    <b v="0"/>
    <s v="music/jazz"/>
    <x v="1"/>
  </r>
  <r>
    <x v="1"/>
    <n v="235"/>
    <n v="26.97"/>
    <s v="US"/>
    <s v="USD"/>
    <n v="1336453200"/>
    <n v="1339477200"/>
    <x v="693"/>
    <d v="2012-06-12T05:00:00"/>
    <b v="0"/>
    <b v="1"/>
    <s v="theater/plays"/>
    <x v="3"/>
  </r>
  <r>
    <x v="1"/>
    <n v="148"/>
    <n v="54.12"/>
    <s v="US"/>
    <s v="USD"/>
    <n v="1305262800"/>
    <n v="1305954000"/>
    <x v="694"/>
    <d v="2011-05-21T05:00:00"/>
    <b v="0"/>
    <b v="0"/>
    <s v="music/rock"/>
    <x v="1"/>
  </r>
  <r>
    <x v="1"/>
    <n v="198"/>
    <n v="41.04"/>
    <s v="US"/>
    <s v="USD"/>
    <n v="1492232400"/>
    <n v="1494392400"/>
    <x v="695"/>
    <d v="2017-05-10T05:00:00"/>
    <b v="1"/>
    <b v="1"/>
    <s v="music/indie rock"/>
    <x v="1"/>
  </r>
  <r>
    <x v="0"/>
    <n v="248"/>
    <n v="55.05"/>
    <s v="AU"/>
    <s v="AUD"/>
    <n v="1537333200"/>
    <n v="1537419600"/>
    <x v="123"/>
    <d v="2018-09-20T05:00:00"/>
    <b v="0"/>
    <b v="0"/>
    <s v="film &amp; video/science fiction"/>
    <x v="4"/>
  </r>
  <r>
    <x v="0"/>
    <n v="513"/>
    <n v="107.94"/>
    <s v="US"/>
    <s v="USD"/>
    <n v="1444107600"/>
    <n v="1447999200"/>
    <x v="696"/>
    <d v="2015-11-20T06:00:00"/>
    <b v="0"/>
    <b v="0"/>
    <s v="publishing/translations"/>
    <x v="5"/>
  </r>
  <r>
    <x v="1"/>
    <n v="150"/>
    <n v="73.92"/>
    <s v="US"/>
    <s v="USD"/>
    <n v="1386741600"/>
    <n v="1388037600"/>
    <x v="626"/>
    <d v="2013-12-26T06:00:00"/>
    <b v="0"/>
    <b v="0"/>
    <s v="theater/plays"/>
    <x v="3"/>
  </r>
  <r>
    <x v="0"/>
    <n v="3410"/>
    <n v="32"/>
    <s v="US"/>
    <s v="USD"/>
    <n v="1376542800"/>
    <n v="1378789200"/>
    <x v="697"/>
    <d v="2013-09-10T05:00:00"/>
    <b v="0"/>
    <b v="0"/>
    <s v="games/video games"/>
    <x v="6"/>
  </r>
  <r>
    <x v="1"/>
    <n v="216"/>
    <n v="53.9"/>
    <s v="IT"/>
    <s v="EUR"/>
    <n v="1397451600"/>
    <n v="1398056400"/>
    <x v="698"/>
    <d v="2014-04-21T05:00:00"/>
    <b v="0"/>
    <b v="1"/>
    <s v="theater/plays"/>
    <x v="3"/>
  </r>
  <r>
    <x v="3"/>
    <n v="26"/>
    <n v="106.5"/>
    <s v="US"/>
    <s v="USD"/>
    <n v="1548482400"/>
    <n v="1550815200"/>
    <x v="699"/>
    <d v="2019-02-22T06:00:00"/>
    <b v="0"/>
    <b v="0"/>
    <s v="theater/plays"/>
    <x v="3"/>
  </r>
  <r>
    <x v="1"/>
    <n v="5139"/>
    <n v="33"/>
    <s v="US"/>
    <s v="USD"/>
    <n v="1549692000"/>
    <n v="1550037600"/>
    <x v="700"/>
    <d v="2019-02-13T06:00:00"/>
    <b v="0"/>
    <b v="0"/>
    <s v="music/indie rock"/>
    <x v="1"/>
  </r>
  <r>
    <x v="1"/>
    <n v="2353"/>
    <n v="43"/>
    <s v="US"/>
    <s v="USD"/>
    <n v="1492059600"/>
    <n v="1492923600"/>
    <x v="701"/>
    <d v="2017-04-23T05:00:00"/>
    <b v="0"/>
    <b v="0"/>
    <s v="theater/plays"/>
    <x v="3"/>
  </r>
  <r>
    <x v="1"/>
    <n v="78"/>
    <n v="86.86"/>
    <s v="IT"/>
    <s v="EUR"/>
    <n v="1463979600"/>
    <n v="1467522000"/>
    <x v="702"/>
    <d v="2016-07-03T05:00:00"/>
    <b v="0"/>
    <b v="0"/>
    <s v="technology/web"/>
    <x v="2"/>
  </r>
  <r>
    <x v="0"/>
    <n v="10"/>
    <n v="96.8"/>
    <s v="US"/>
    <s v="USD"/>
    <n v="1415253600"/>
    <n v="1416117600"/>
    <x v="703"/>
    <d v="2014-11-16T06:00:00"/>
    <b v="0"/>
    <b v="0"/>
    <s v="music/rock"/>
    <x v="1"/>
  </r>
  <r>
    <x v="0"/>
    <n v="2201"/>
    <n v="33"/>
    <s v="US"/>
    <s v="USD"/>
    <n v="1562216400"/>
    <n v="1563771600"/>
    <x v="704"/>
    <d v="2019-07-22T05:00:00"/>
    <b v="0"/>
    <b v="0"/>
    <s v="theater/plays"/>
    <x v="3"/>
  </r>
  <r>
    <x v="0"/>
    <n v="676"/>
    <n v="68.03"/>
    <s v="US"/>
    <s v="USD"/>
    <n v="1316754000"/>
    <n v="1319259600"/>
    <x v="431"/>
    <d v="2011-10-22T05:00:00"/>
    <b v="0"/>
    <b v="0"/>
    <s v="theater/plays"/>
    <x v="3"/>
  </r>
  <r>
    <x v="1"/>
    <n v="174"/>
    <n v="58.87"/>
    <s v="CH"/>
    <s v="CHF"/>
    <n v="1313211600"/>
    <n v="1313643600"/>
    <x v="705"/>
    <d v="2011-08-18T05:00:00"/>
    <b v="0"/>
    <b v="0"/>
    <s v="film &amp; video/animation"/>
    <x v="4"/>
  </r>
  <r>
    <x v="0"/>
    <n v="831"/>
    <n v="105.05"/>
    <s v="US"/>
    <s v="USD"/>
    <n v="1439528400"/>
    <n v="1440306000"/>
    <x v="706"/>
    <d v="2015-08-23T05:00:00"/>
    <b v="0"/>
    <b v="1"/>
    <s v="theater/plays"/>
    <x v="3"/>
  </r>
  <r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</r>
  <r>
    <x v="3"/>
    <n v="56"/>
    <n v="78.819999999999993"/>
    <s v="CH"/>
    <s v="CHF"/>
    <n v="1288501200"/>
    <n v="1292911200"/>
    <x v="708"/>
    <d v="2010-12-21T06:00:00"/>
    <b v="0"/>
    <b v="0"/>
    <s v="theater/plays"/>
    <x v="3"/>
  </r>
  <r>
    <x v="1"/>
    <n v="161"/>
    <n v="68.2"/>
    <s v="US"/>
    <s v="USD"/>
    <n v="1298959200"/>
    <n v="1301374800"/>
    <x v="709"/>
    <d v="2011-03-29T05:00:00"/>
    <b v="0"/>
    <b v="1"/>
    <s v="film &amp; video/animation"/>
    <x v="4"/>
  </r>
  <r>
    <x v="1"/>
    <n v="138"/>
    <n v="75.73"/>
    <s v="US"/>
    <s v="USD"/>
    <n v="1387260000"/>
    <n v="1387864800"/>
    <x v="710"/>
    <d v="2013-12-24T06:00:00"/>
    <b v="0"/>
    <b v="0"/>
    <s v="music/rock"/>
    <x v="1"/>
  </r>
  <r>
    <x v="1"/>
    <n v="3308"/>
    <n v="31"/>
    <s v="US"/>
    <s v="USD"/>
    <n v="1457244000"/>
    <n v="1458190800"/>
    <x v="711"/>
    <d v="2016-03-17T05:00:00"/>
    <b v="0"/>
    <b v="0"/>
    <s v="technology/web"/>
    <x v="2"/>
  </r>
  <r>
    <x v="1"/>
    <n v="127"/>
    <n v="101.88"/>
    <s v="AU"/>
    <s v="AUD"/>
    <n v="1556341200"/>
    <n v="1559278800"/>
    <x v="157"/>
    <d v="2019-05-31T05:00:00"/>
    <b v="0"/>
    <b v="1"/>
    <s v="film &amp; video/animation"/>
    <x v="4"/>
  </r>
  <r>
    <x v="1"/>
    <n v="207"/>
    <n v="52.88"/>
    <s v="IT"/>
    <s v="EUR"/>
    <n v="1522126800"/>
    <n v="1522731600"/>
    <x v="630"/>
    <d v="2018-04-03T05:00:00"/>
    <b v="0"/>
    <b v="1"/>
    <s v="music/jazz"/>
    <x v="1"/>
  </r>
  <r>
    <x v="0"/>
    <n v="859"/>
    <n v="71.010000000000005"/>
    <s v="CA"/>
    <s v="CAD"/>
    <n v="1305954000"/>
    <n v="1306731600"/>
    <x v="712"/>
    <d v="2011-05-30T05:00:00"/>
    <b v="0"/>
    <b v="0"/>
    <s v="music/rock"/>
    <x v="1"/>
  </r>
  <r>
    <x v="2"/>
    <n v="31"/>
    <n v="102.39"/>
    <s v="US"/>
    <s v="USD"/>
    <n v="1350709200"/>
    <n v="1352527200"/>
    <x v="93"/>
    <d v="2012-11-10T06:00:00"/>
    <b v="0"/>
    <b v="0"/>
    <s v="film &amp; video/animation"/>
    <x v="4"/>
  </r>
  <r>
    <x v="0"/>
    <n v="45"/>
    <n v="74.47"/>
    <s v="US"/>
    <s v="USD"/>
    <n v="1401166800"/>
    <n v="1404363600"/>
    <x v="713"/>
    <d v="2014-07-03T05:00:00"/>
    <b v="0"/>
    <b v="0"/>
    <s v="theater/plays"/>
    <x v="3"/>
  </r>
  <r>
    <x v="3"/>
    <n v="1113"/>
    <n v="51.01"/>
    <s v="US"/>
    <s v="USD"/>
    <n v="1266127200"/>
    <n v="1266645600"/>
    <x v="714"/>
    <d v="2010-02-20T06:00:00"/>
    <b v="0"/>
    <b v="0"/>
    <s v="theater/plays"/>
    <x v="3"/>
  </r>
  <r>
    <x v="0"/>
    <n v="6"/>
    <n v="90"/>
    <s v="US"/>
    <s v="USD"/>
    <n v="1481436000"/>
    <n v="1482818400"/>
    <x v="715"/>
    <d v="2016-12-27T06:00:00"/>
    <b v="0"/>
    <b v="0"/>
    <s v="food/food trucks"/>
    <x v="0"/>
  </r>
  <r>
    <x v="0"/>
    <n v="7"/>
    <n v="97.14"/>
    <s v="US"/>
    <s v="USD"/>
    <n v="1372222800"/>
    <n v="1374642000"/>
    <x v="716"/>
    <d v="2013-07-24T05:00:00"/>
    <b v="0"/>
    <b v="1"/>
    <s v="theater/plays"/>
    <x v="3"/>
  </r>
  <r>
    <x v="1"/>
    <n v="181"/>
    <n v="72.069999999999993"/>
    <s v="CH"/>
    <s v="CHF"/>
    <n v="1372136400"/>
    <n v="1372482000"/>
    <x v="448"/>
    <d v="2013-06-29T05:00:00"/>
    <b v="0"/>
    <b v="0"/>
    <s v="publishing/nonfiction"/>
    <x v="5"/>
  </r>
  <r>
    <x v="1"/>
    <n v="110"/>
    <n v="75.239999999999995"/>
    <s v="US"/>
    <s v="USD"/>
    <n v="1513922400"/>
    <n v="1514959200"/>
    <x v="717"/>
    <d v="2018-01-03T06:00:00"/>
    <b v="0"/>
    <b v="0"/>
    <s v="music/rock"/>
    <x v="1"/>
  </r>
  <r>
    <x v="0"/>
    <n v="31"/>
    <n v="32.97"/>
    <s v="US"/>
    <s v="USD"/>
    <n v="1477976400"/>
    <n v="1478235600"/>
    <x v="718"/>
    <d v="2016-11-04T05:00:00"/>
    <b v="0"/>
    <b v="0"/>
    <s v="film &amp; video/drama"/>
    <x v="4"/>
  </r>
  <r>
    <x v="0"/>
    <n v="78"/>
    <n v="54.81"/>
    <s v="US"/>
    <s v="USD"/>
    <n v="1407474000"/>
    <n v="1408078800"/>
    <x v="719"/>
    <d v="2014-08-15T05:00:00"/>
    <b v="0"/>
    <b v="1"/>
    <s v="games/mobile games"/>
    <x v="6"/>
  </r>
  <r>
    <x v="1"/>
    <n v="185"/>
    <n v="45.04"/>
    <s v="US"/>
    <s v="USD"/>
    <n v="1546149600"/>
    <n v="1548136800"/>
    <x v="720"/>
    <d v="2019-01-22T06:00:00"/>
    <b v="0"/>
    <b v="0"/>
    <s v="technology/web"/>
    <x v="2"/>
  </r>
  <r>
    <x v="1"/>
    <n v="121"/>
    <n v="52.96"/>
    <s v="US"/>
    <s v="USD"/>
    <n v="1338440400"/>
    <n v="1340859600"/>
    <x v="721"/>
    <d v="2012-06-28T05:00:00"/>
    <b v="0"/>
    <b v="1"/>
    <s v="theater/plays"/>
    <x v="3"/>
  </r>
  <r>
    <x v="0"/>
    <n v="1225"/>
    <n v="60.02"/>
    <s v="GB"/>
    <s v="GBP"/>
    <n v="1454133600"/>
    <n v="1454479200"/>
    <x v="722"/>
    <d v="2016-02-03T06:00:00"/>
    <b v="0"/>
    <b v="0"/>
    <s v="theater/plays"/>
    <x v="3"/>
  </r>
  <r>
    <x v="0"/>
    <n v="1"/>
    <n v="1"/>
    <s v="CH"/>
    <s v="CHF"/>
    <n v="1434085200"/>
    <n v="1434430800"/>
    <x v="139"/>
    <d v="2015-06-16T05:00:00"/>
    <b v="0"/>
    <b v="0"/>
    <s v="music/rock"/>
    <x v="1"/>
  </r>
  <r>
    <x v="1"/>
    <n v="106"/>
    <n v="44.03"/>
    <s v="US"/>
    <s v="USD"/>
    <n v="1577772000"/>
    <n v="1579672800"/>
    <x v="723"/>
    <d v="2020-01-22T06:00:00"/>
    <b v="0"/>
    <b v="1"/>
    <s v="photography/photography books"/>
    <x v="7"/>
  </r>
  <r>
    <x v="1"/>
    <n v="142"/>
    <n v="86.03"/>
    <s v="US"/>
    <s v="USD"/>
    <n v="1562216400"/>
    <n v="1562389200"/>
    <x v="704"/>
    <d v="2019-07-06T05:00:00"/>
    <b v="0"/>
    <b v="0"/>
    <s v="photography/photography books"/>
    <x v="7"/>
  </r>
  <r>
    <x v="1"/>
    <n v="233"/>
    <n v="28.01"/>
    <s v="US"/>
    <s v="USD"/>
    <n v="1548568800"/>
    <n v="1551506400"/>
    <x v="724"/>
    <d v="2019-03-02T06:00:00"/>
    <b v="0"/>
    <b v="0"/>
    <s v="theater/plays"/>
    <x v="3"/>
  </r>
  <r>
    <x v="1"/>
    <n v="218"/>
    <n v="32.049999999999997"/>
    <s v="US"/>
    <s v="USD"/>
    <n v="1514872800"/>
    <n v="1516600800"/>
    <x v="725"/>
    <d v="2018-01-22T06:00:00"/>
    <b v="0"/>
    <b v="0"/>
    <s v="music/rock"/>
    <x v="1"/>
  </r>
  <r>
    <x v="0"/>
    <n v="67"/>
    <n v="73.61"/>
    <s v="AU"/>
    <s v="AUD"/>
    <n v="1416031200"/>
    <n v="1420437600"/>
    <x v="660"/>
    <d v="2015-01-05T06:00:00"/>
    <b v="0"/>
    <b v="0"/>
    <s v="film &amp; video/documentary"/>
    <x v="4"/>
  </r>
  <r>
    <x v="1"/>
    <n v="76"/>
    <n v="108.71"/>
    <s v="US"/>
    <s v="USD"/>
    <n v="1330927200"/>
    <n v="1332997200"/>
    <x v="726"/>
    <d v="2012-03-29T05:00:00"/>
    <b v="0"/>
    <b v="1"/>
    <s v="film &amp; video/drama"/>
    <x v="4"/>
  </r>
  <r>
    <x v="1"/>
    <n v="43"/>
    <n v="42.98"/>
    <s v="US"/>
    <s v="USD"/>
    <n v="1571115600"/>
    <n v="1574920800"/>
    <x v="727"/>
    <d v="2019-11-28T06:00:00"/>
    <b v="0"/>
    <b v="1"/>
    <s v="theater/plays"/>
    <x v="3"/>
  </r>
  <r>
    <x v="0"/>
    <n v="19"/>
    <n v="83.32"/>
    <s v="US"/>
    <s v="USD"/>
    <n v="1463461200"/>
    <n v="1464930000"/>
    <x v="728"/>
    <d v="2016-06-03T05:00:00"/>
    <b v="0"/>
    <b v="0"/>
    <s v="food/food trucks"/>
    <x v="0"/>
  </r>
  <r>
    <x v="0"/>
    <n v="2108"/>
    <n v="42"/>
    <s v="CH"/>
    <s v="CHF"/>
    <n v="1344920400"/>
    <n v="1345006800"/>
    <x v="729"/>
    <d v="2012-08-15T05:00:00"/>
    <b v="0"/>
    <b v="0"/>
    <s v="film &amp; video/documentary"/>
    <x v="4"/>
  </r>
  <r>
    <x v="1"/>
    <n v="221"/>
    <n v="55.93"/>
    <s v="US"/>
    <s v="USD"/>
    <n v="1511848800"/>
    <n v="1512712800"/>
    <x v="730"/>
    <d v="2017-12-08T06:00:00"/>
    <b v="0"/>
    <b v="1"/>
    <s v="theater/plays"/>
    <x v="3"/>
  </r>
  <r>
    <x v="0"/>
    <n v="679"/>
    <n v="105.04"/>
    <s v="US"/>
    <s v="USD"/>
    <n v="1452319200"/>
    <n v="1452492000"/>
    <x v="731"/>
    <d v="2016-01-11T06:00:00"/>
    <b v="0"/>
    <b v="1"/>
    <s v="games/video games"/>
    <x v="6"/>
  </r>
  <r>
    <x v="1"/>
    <n v="2805"/>
    <n v="48"/>
    <s v="CA"/>
    <s v="CAD"/>
    <n v="1523854800"/>
    <n v="1524286800"/>
    <x v="78"/>
    <d v="2018-04-21T05:00:00"/>
    <b v="0"/>
    <b v="0"/>
    <s v="publishing/nonfiction"/>
    <x v="5"/>
  </r>
  <r>
    <x v="1"/>
    <n v="68"/>
    <n v="112.66"/>
    <s v="US"/>
    <s v="USD"/>
    <n v="1346043600"/>
    <n v="1346907600"/>
    <x v="732"/>
    <d v="2012-09-06T05:00:00"/>
    <b v="0"/>
    <b v="0"/>
    <s v="games/video games"/>
    <x v="6"/>
  </r>
  <r>
    <x v="0"/>
    <n v="36"/>
    <n v="81.94"/>
    <s v="DK"/>
    <s v="DKK"/>
    <n v="1464325200"/>
    <n v="1464498000"/>
    <x v="733"/>
    <d v="2016-05-29T05:00:00"/>
    <b v="0"/>
    <b v="1"/>
    <s v="music/rock"/>
    <x v="1"/>
  </r>
  <r>
    <x v="1"/>
    <n v="183"/>
    <n v="64.05"/>
    <s v="CA"/>
    <s v="CAD"/>
    <n v="1511935200"/>
    <n v="1514181600"/>
    <x v="734"/>
    <d v="2017-12-25T06:00:00"/>
    <b v="0"/>
    <b v="0"/>
    <s v="music/rock"/>
    <x v="1"/>
  </r>
  <r>
    <x v="1"/>
    <n v="133"/>
    <n v="106.39"/>
    <s v="US"/>
    <s v="USD"/>
    <n v="1392012000"/>
    <n v="1392184800"/>
    <x v="406"/>
    <d v="2014-02-12T06:00:00"/>
    <b v="1"/>
    <b v="1"/>
    <s v="theater/plays"/>
    <x v="3"/>
  </r>
  <r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</r>
  <r>
    <x v="1"/>
    <n v="69"/>
    <n v="111.07"/>
    <s v="US"/>
    <s v="USD"/>
    <n v="1548050400"/>
    <n v="1549173600"/>
    <x v="736"/>
    <d v="2019-02-03T06:00:00"/>
    <b v="0"/>
    <b v="1"/>
    <s v="theater/plays"/>
    <x v="3"/>
  </r>
  <r>
    <x v="0"/>
    <n v="47"/>
    <n v="95.94"/>
    <s v="US"/>
    <s v="USD"/>
    <n v="1353736800"/>
    <n v="1355032800"/>
    <x v="737"/>
    <d v="2012-12-09T06:00:00"/>
    <b v="1"/>
    <b v="0"/>
    <s v="games/video games"/>
    <x v="6"/>
  </r>
  <r>
    <x v="1"/>
    <n v="279"/>
    <n v="43.04"/>
    <s v="GB"/>
    <s v="GBP"/>
    <n v="1532840400"/>
    <n v="1533963600"/>
    <x v="192"/>
    <d v="2018-08-11T05:00:00"/>
    <b v="0"/>
    <b v="1"/>
    <s v="music/rock"/>
    <x v="1"/>
  </r>
  <r>
    <x v="1"/>
    <n v="210"/>
    <n v="67.97"/>
    <s v="US"/>
    <s v="USD"/>
    <n v="1488261600"/>
    <n v="1489381200"/>
    <x v="738"/>
    <d v="2017-03-13T05:00:00"/>
    <b v="0"/>
    <b v="0"/>
    <s v="film &amp; video/documentary"/>
    <x v="4"/>
  </r>
  <r>
    <x v="1"/>
    <n v="2100"/>
    <n v="89.99"/>
    <s v="US"/>
    <s v="USD"/>
    <n v="1393567200"/>
    <n v="1395032400"/>
    <x v="739"/>
    <d v="2014-03-17T05:00:00"/>
    <b v="0"/>
    <b v="0"/>
    <s v="music/rock"/>
    <x v="1"/>
  </r>
  <r>
    <x v="1"/>
    <n v="252"/>
    <n v="58.1"/>
    <s v="US"/>
    <s v="USD"/>
    <n v="1410325200"/>
    <n v="1412485200"/>
    <x v="613"/>
    <d v="2014-10-05T05:00:00"/>
    <b v="1"/>
    <b v="1"/>
    <s v="music/rock"/>
    <x v="1"/>
  </r>
  <r>
    <x v="1"/>
    <n v="1280"/>
    <n v="84"/>
    <s v="US"/>
    <s v="USD"/>
    <n v="1276923600"/>
    <n v="1279688400"/>
    <x v="740"/>
    <d v="2010-07-21T05:00:00"/>
    <b v="0"/>
    <b v="1"/>
    <s v="publishing/nonfiction"/>
    <x v="5"/>
  </r>
  <r>
    <x v="1"/>
    <n v="157"/>
    <n v="88.85"/>
    <s v="GB"/>
    <s v="GBP"/>
    <n v="1500958800"/>
    <n v="1501995600"/>
    <x v="145"/>
    <d v="2017-08-06T05:00:00"/>
    <b v="0"/>
    <b v="0"/>
    <s v="film &amp; video/shorts"/>
    <x v="4"/>
  </r>
  <r>
    <x v="1"/>
    <n v="194"/>
    <n v="65.959999999999994"/>
    <s v="US"/>
    <s v="USD"/>
    <n v="1292220000"/>
    <n v="1294639200"/>
    <x v="741"/>
    <d v="2011-01-10T06:00:00"/>
    <b v="0"/>
    <b v="1"/>
    <s v="theater/plays"/>
    <x v="3"/>
  </r>
  <r>
    <x v="1"/>
    <n v="82"/>
    <n v="74.8"/>
    <s v="AU"/>
    <s v="AUD"/>
    <n v="1304398800"/>
    <n v="1305435600"/>
    <x v="742"/>
    <d v="2011-05-15T05:00:00"/>
    <b v="0"/>
    <b v="1"/>
    <s v="film &amp; video/drama"/>
    <x v="4"/>
  </r>
  <r>
    <x v="0"/>
    <n v="70"/>
    <n v="69.989999999999995"/>
    <s v="US"/>
    <s v="USD"/>
    <n v="1535432400"/>
    <n v="1537592400"/>
    <x v="202"/>
    <d v="2018-09-22T05:00:00"/>
    <b v="0"/>
    <b v="0"/>
    <s v="theater/plays"/>
    <x v="3"/>
  </r>
  <r>
    <x v="0"/>
    <n v="154"/>
    <n v="32.01"/>
    <s v="US"/>
    <s v="USD"/>
    <n v="1433826000"/>
    <n v="1435122000"/>
    <x v="743"/>
    <d v="2015-06-24T05:00:00"/>
    <b v="0"/>
    <b v="0"/>
    <s v="theater/plays"/>
    <x v="3"/>
  </r>
  <r>
    <x v="0"/>
    <n v="22"/>
    <n v="64.73"/>
    <s v="US"/>
    <s v="USD"/>
    <n v="1514959200"/>
    <n v="1520056800"/>
    <x v="744"/>
    <d v="2018-03-03T06:00:00"/>
    <b v="0"/>
    <b v="0"/>
    <s v="theater/plays"/>
    <x v="3"/>
  </r>
  <r>
    <x v="1"/>
    <n v="4233"/>
    <n v="25"/>
    <s v="US"/>
    <s v="USD"/>
    <n v="1332738000"/>
    <n v="1335675600"/>
    <x v="745"/>
    <d v="2012-04-29T05:00:00"/>
    <b v="0"/>
    <b v="0"/>
    <s v="photography/photography books"/>
    <x v="7"/>
  </r>
  <r>
    <x v="1"/>
    <n v="1297"/>
    <n v="104.98"/>
    <s v="DK"/>
    <s v="DKK"/>
    <n v="1445490000"/>
    <n v="1448431200"/>
    <x v="746"/>
    <d v="2015-11-25T06:00:00"/>
    <b v="1"/>
    <b v="0"/>
    <s v="publishing/translations"/>
    <x v="5"/>
  </r>
  <r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</r>
  <r>
    <x v="1"/>
    <n v="119"/>
    <n v="94.35"/>
    <s v="US"/>
    <s v="USD"/>
    <n v="1371963600"/>
    <n v="1372482000"/>
    <x v="362"/>
    <d v="2013-06-29T05:00:00"/>
    <b v="0"/>
    <b v="0"/>
    <s v="theater/plays"/>
    <x v="3"/>
  </r>
  <r>
    <x v="0"/>
    <n v="1758"/>
    <n v="44"/>
    <s v="US"/>
    <s v="USD"/>
    <n v="1425103200"/>
    <n v="1425621600"/>
    <x v="748"/>
    <d v="2015-03-06T06:00:00"/>
    <b v="0"/>
    <b v="0"/>
    <s v="technology/web"/>
    <x v="2"/>
  </r>
  <r>
    <x v="0"/>
    <n v="94"/>
    <n v="64.739999999999995"/>
    <s v="US"/>
    <s v="USD"/>
    <n v="1265349600"/>
    <n v="1266300000"/>
    <x v="749"/>
    <d v="2010-02-16T06:00:00"/>
    <b v="0"/>
    <b v="0"/>
    <s v="music/indie rock"/>
    <x v="1"/>
  </r>
  <r>
    <x v="1"/>
    <n v="1797"/>
    <n v="84.01"/>
    <s v="US"/>
    <s v="USD"/>
    <n v="1301202000"/>
    <n v="1305867600"/>
    <x v="643"/>
    <d v="2011-05-20T05:00:00"/>
    <b v="0"/>
    <b v="0"/>
    <s v="music/jazz"/>
    <x v="1"/>
  </r>
  <r>
    <x v="1"/>
    <n v="261"/>
    <n v="34.06"/>
    <s v="US"/>
    <s v="USD"/>
    <n v="1538024400"/>
    <n v="1538802000"/>
    <x v="750"/>
    <d v="2018-10-06T05:00:00"/>
    <b v="0"/>
    <b v="0"/>
    <s v="theater/plays"/>
    <x v="3"/>
  </r>
  <r>
    <x v="1"/>
    <n v="157"/>
    <n v="93.27"/>
    <s v="US"/>
    <s v="USD"/>
    <n v="1395032400"/>
    <n v="1398920400"/>
    <x v="751"/>
    <d v="2014-05-01T05:00:00"/>
    <b v="0"/>
    <b v="1"/>
    <s v="film &amp; video/documentary"/>
    <x v="4"/>
  </r>
  <r>
    <x v="1"/>
    <n v="3533"/>
    <n v="33"/>
    <s v="US"/>
    <s v="USD"/>
    <n v="1405486800"/>
    <n v="1405659600"/>
    <x v="752"/>
    <d v="2014-07-18T05:00:00"/>
    <b v="0"/>
    <b v="1"/>
    <s v="theater/plays"/>
    <x v="3"/>
  </r>
  <r>
    <x v="1"/>
    <n v="155"/>
    <n v="83.81"/>
    <s v="US"/>
    <s v="USD"/>
    <n v="1455861600"/>
    <n v="1457244000"/>
    <x v="753"/>
    <d v="2016-03-06T06:00:00"/>
    <b v="0"/>
    <b v="0"/>
    <s v="technology/web"/>
    <x v="2"/>
  </r>
  <r>
    <x v="1"/>
    <n v="132"/>
    <n v="63.99"/>
    <s v="IT"/>
    <s v="EUR"/>
    <n v="1529038800"/>
    <n v="1529298000"/>
    <x v="754"/>
    <d v="2018-06-18T05:00:00"/>
    <b v="0"/>
    <b v="0"/>
    <s v="technology/wearables"/>
    <x v="2"/>
  </r>
  <r>
    <x v="0"/>
    <n v="33"/>
    <n v="81.91"/>
    <s v="US"/>
    <s v="USD"/>
    <n v="1535259600"/>
    <n v="1535778000"/>
    <x v="755"/>
    <d v="2018-09-01T05:00:00"/>
    <b v="0"/>
    <b v="0"/>
    <s v="photography/photography books"/>
    <x v="7"/>
  </r>
  <r>
    <x v="3"/>
    <n v="94"/>
    <n v="93.05"/>
    <s v="US"/>
    <s v="USD"/>
    <n v="1327212000"/>
    <n v="1327471200"/>
    <x v="756"/>
    <d v="2012-01-25T06:00:00"/>
    <b v="0"/>
    <b v="0"/>
    <s v="film &amp; video/documentary"/>
    <x v="4"/>
  </r>
  <r>
    <x v="1"/>
    <n v="1354"/>
    <n v="101.98"/>
    <s v="GB"/>
    <s v="GBP"/>
    <n v="1526360400"/>
    <n v="1529557200"/>
    <x v="757"/>
    <d v="2018-06-21T05:00:00"/>
    <b v="0"/>
    <b v="0"/>
    <s v="technology/web"/>
    <x v="2"/>
  </r>
  <r>
    <x v="1"/>
    <n v="48"/>
    <n v="105.94"/>
    <s v="US"/>
    <s v="USD"/>
    <n v="1532149200"/>
    <n v="1535259600"/>
    <x v="758"/>
    <d v="2018-08-26T05:00:00"/>
    <b v="1"/>
    <b v="1"/>
    <s v="technology/web"/>
    <x v="2"/>
  </r>
  <r>
    <x v="1"/>
    <n v="110"/>
    <n v="101.58"/>
    <s v="US"/>
    <s v="USD"/>
    <n v="1515304800"/>
    <n v="1515564000"/>
    <x v="759"/>
    <d v="2018-01-10T06:00:00"/>
    <b v="0"/>
    <b v="0"/>
    <s v="food/food trucks"/>
    <x v="0"/>
  </r>
  <r>
    <x v="1"/>
    <n v="172"/>
    <n v="62.97"/>
    <s v="US"/>
    <s v="USD"/>
    <n v="1276318800"/>
    <n v="1277096400"/>
    <x v="760"/>
    <d v="2010-06-21T05:00:00"/>
    <b v="0"/>
    <b v="0"/>
    <s v="film &amp; video/drama"/>
    <x v="4"/>
  </r>
  <r>
    <x v="1"/>
    <n v="307"/>
    <n v="29.05"/>
    <s v="US"/>
    <s v="USD"/>
    <n v="1328767200"/>
    <n v="1329026400"/>
    <x v="761"/>
    <d v="2012-02-12T06:00:00"/>
    <b v="0"/>
    <b v="1"/>
    <s v="music/indie rock"/>
    <x v="1"/>
  </r>
  <r>
    <x v="0"/>
    <n v="1"/>
    <n v="1"/>
    <s v="US"/>
    <s v="USD"/>
    <n v="1321682400"/>
    <n v="1322978400"/>
    <x v="762"/>
    <d v="2011-12-04T06:00:00"/>
    <b v="1"/>
    <b v="0"/>
    <s v="music/rock"/>
    <x v="1"/>
  </r>
  <r>
    <x v="1"/>
    <n v="160"/>
    <n v="77.930000000000007"/>
    <s v="US"/>
    <s v="USD"/>
    <n v="1335934800"/>
    <n v="1338786000"/>
    <x v="444"/>
    <d v="2012-06-04T05:00:00"/>
    <b v="0"/>
    <b v="0"/>
    <s v="music/electric music"/>
    <x v="1"/>
  </r>
  <r>
    <x v="0"/>
    <n v="31"/>
    <n v="80.81"/>
    <s v="US"/>
    <s v="USD"/>
    <n v="1310792400"/>
    <n v="1311656400"/>
    <x v="763"/>
    <d v="2011-07-26T05:00:00"/>
    <b v="0"/>
    <b v="1"/>
    <s v="games/video games"/>
    <x v="6"/>
  </r>
  <r>
    <x v="1"/>
    <n v="1467"/>
    <n v="76.010000000000005"/>
    <s v="CA"/>
    <s v="CAD"/>
    <n v="1308546000"/>
    <n v="1308978000"/>
    <x v="764"/>
    <d v="2011-06-25T05:00:00"/>
    <b v="0"/>
    <b v="1"/>
    <s v="music/indie rock"/>
    <x v="1"/>
  </r>
  <r>
    <x v="1"/>
    <n v="2662"/>
    <n v="72.989999999999995"/>
    <s v="CA"/>
    <s v="CAD"/>
    <n v="1574056800"/>
    <n v="1576389600"/>
    <x v="765"/>
    <d v="2019-12-15T06:00:00"/>
    <b v="0"/>
    <b v="0"/>
    <s v="publishing/fiction"/>
    <x v="5"/>
  </r>
  <r>
    <x v="1"/>
    <n v="452"/>
    <n v="53"/>
    <s v="AU"/>
    <s v="AUD"/>
    <n v="1308373200"/>
    <n v="1311051600"/>
    <x v="766"/>
    <d v="2011-07-19T05:00:00"/>
    <b v="0"/>
    <b v="0"/>
    <s v="theater/plays"/>
    <x v="3"/>
  </r>
  <r>
    <x v="1"/>
    <n v="158"/>
    <n v="54.16"/>
    <s v="US"/>
    <s v="USD"/>
    <n v="1335243600"/>
    <n v="1336712400"/>
    <x v="767"/>
    <d v="2012-05-11T05:00:00"/>
    <b v="0"/>
    <b v="0"/>
    <s v="food/food trucks"/>
    <x v="0"/>
  </r>
  <r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</r>
  <r>
    <x v="0"/>
    <n v="35"/>
    <n v="79.37"/>
    <s v="US"/>
    <s v="USD"/>
    <n v="1524286800"/>
    <n v="1524891600"/>
    <x v="769"/>
    <d v="2018-04-28T05:00:00"/>
    <b v="1"/>
    <b v="0"/>
    <s v="food/food trucks"/>
    <x v="0"/>
  </r>
  <r>
    <x v="0"/>
    <n v="63"/>
    <n v="41.17"/>
    <s v="US"/>
    <s v="USD"/>
    <n v="1362117600"/>
    <n v="1363669200"/>
    <x v="770"/>
    <d v="2013-03-19T05:00:00"/>
    <b v="0"/>
    <b v="1"/>
    <s v="theater/plays"/>
    <x v="3"/>
  </r>
  <r>
    <x v="1"/>
    <n v="65"/>
    <n v="77.430000000000007"/>
    <s v="US"/>
    <s v="USD"/>
    <n v="1550556000"/>
    <n v="1551420000"/>
    <x v="771"/>
    <d v="2019-03-01T06:00:00"/>
    <b v="0"/>
    <b v="1"/>
    <s v="technology/wearables"/>
    <x v="2"/>
  </r>
  <r>
    <x v="1"/>
    <n v="163"/>
    <n v="57.16"/>
    <s v="US"/>
    <s v="USD"/>
    <n v="1269147600"/>
    <n v="1269838800"/>
    <x v="772"/>
    <d v="2010-03-29T05:00:00"/>
    <b v="0"/>
    <b v="0"/>
    <s v="theater/plays"/>
    <x v="3"/>
  </r>
  <r>
    <x v="1"/>
    <n v="85"/>
    <n v="77.180000000000007"/>
    <s v="US"/>
    <s v="USD"/>
    <n v="1312174800"/>
    <n v="1312520400"/>
    <x v="773"/>
    <d v="2011-08-05T05:00:00"/>
    <b v="0"/>
    <b v="0"/>
    <s v="theater/plays"/>
    <x v="3"/>
  </r>
  <r>
    <x v="1"/>
    <n v="217"/>
    <n v="24.95"/>
    <s v="US"/>
    <s v="USD"/>
    <n v="1434517200"/>
    <n v="1436504400"/>
    <x v="774"/>
    <d v="2015-07-10T05:00:00"/>
    <b v="0"/>
    <b v="1"/>
    <s v="film &amp; video/television"/>
    <x v="4"/>
  </r>
  <r>
    <x v="1"/>
    <n v="150"/>
    <n v="97.18"/>
    <s v="US"/>
    <s v="USD"/>
    <n v="1471582800"/>
    <n v="1472014800"/>
    <x v="775"/>
    <d v="2016-08-24T05:00:00"/>
    <b v="0"/>
    <b v="0"/>
    <s v="film &amp; video/shorts"/>
    <x v="4"/>
  </r>
  <r>
    <x v="1"/>
    <n v="3272"/>
    <n v="46"/>
    <s v="US"/>
    <s v="USD"/>
    <n v="1410757200"/>
    <n v="1411534800"/>
    <x v="776"/>
    <d v="2014-09-24T05:00:00"/>
    <b v="0"/>
    <b v="0"/>
    <s v="theater/plays"/>
    <x v="3"/>
  </r>
  <r>
    <x v="3"/>
    <n v="898"/>
    <n v="88.02"/>
    <s v="US"/>
    <s v="USD"/>
    <n v="1304830800"/>
    <n v="1304917200"/>
    <x v="777"/>
    <d v="2011-05-09T05:00:00"/>
    <b v="0"/>
    <b v="0"/>
    <s v="photography/photography books"/>
    <x v="7"/>
  </r>
  <r>
    <x v="1"/>
    <n v="300"/>
    <n v="25.99"/>
    <s v="US"/>
    <s v="USD"/>
    <n v="1539061200"/>
    <n v="1539579600"/>
    <x v="778"/>
    <d v="2018-10-15T05:00:00"/>
    <b v="0"/>
    <b v="0"/>
    <s v="food/food trucks"/>
    <x v="0"/>
  </r>
  <r>
    <x v="1"/>
    <n v="126"/>
    <n v="102.69"/>
    <s v="US"/>
    <s v="USD"/>
    <n v="1381554000"/>
    <n v="1382504400"/>
    <x v="779"/>
    <d v="2013-10-23T05:00:00"/>
    <b v="0"/>
    <b v="0"/>
    <s v="theater/plays"/>
    <x v="3"/>
  </r>
  <r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</r>
  <r>
    <x v="0"/>
    <n v="121"/>
    <n v="57.19"/>
    <s v="US"/>
    <s v="USD"/>
    <n v="1440392400"/>
    <n v="1442552400"/>
    <x v="335"/>
    <d v="2015-09-18T05:00:00"/>
    <b v="0"/>
    <b v="0"/>
    <s v="theater/plays"/>
    <x v="3"/>
  </r>
  <r>
    <x v="1"/>
    <n v="2320"/>
    <n v="84.01"/>
    <s v="US"/>
    <s v="USD"/>
    <n v="1509512400"/>
    <n v="1511071200"/>
    <x v="535"/>
    <d v="2017-11-19T06:00:00"/>
    <b v="0"/>
    <b v="1"/>
    <s v="theater/plays"/>
    <x v="3"/>
  </r>
  <r>
    <x v="1"/>
    <n v="81"/>
    <n v="98.67"/>
    <s v="AU"/>
    <s v="AUD"/>
    <n v="1535950800"/>
    <n v="1536382800"/>
    <x v="270"/>
    <d v="2018-09-08T05:00:00"/>
    <b v="0"/>
    <b v="0"/>
    <s v="film &amp; video/science fiction"/>
    <x v="4"/>
  </r>
  <r>
    <x v="1"/>
    <n v="1887"/>
    <n v="42.01"/>
    <s v="US"/>
    <s v="USD"/>
    <n v="1389160800"/>
    <n v="1389592800"/>
    <x v="781"/>
    <d v="2014-01-13T06:00:00"/>
    <b v="0"/>
    <b v="0"/>
    <s v="photography/photography books"/>
    <x v="7"/>
  </r>
  <r>
    <x v="1"/>
    <n v="4358"/>
    <n v="32"/>
    <s v="US"/>
    <s v="USD"/>
    <n v="1271998800"/>
    <n v="1275282000"/>
    <x v="782"/>
    <d v="2010-05-31T05:00:00"/>
    <b v="0"/>
    <b v="1"/>
    <s v="photography/photography books"/>
    <x v="7"/>
  </r>
  <r>
    <x v="0"/>
    <n v="67"/>
    <n v="81.569999999999993"/>
    <s v="US"/>
    <s v="USD"/>
    <n v="1294898400"/>
    <n v="1294984800"/>
    <x v="783"/>
    <d v="2011-01-14T06:00:00"/>
    <b v="0"/>
    <b v="0"/>
    <s v="music/rock"/>
    <x v="1"/>
  </r>
  <r>
    <x v="0"/>
    <n v="57"/>
    <n v="37.04"/>
    <s v="CA"/>
    <s v="CAD"/>
    <n v="1559970000"/>
    <n v="1562043600"/>
    <x v="784"/>
    <d v="2019-07-02T05:00:00"/>
    <b v="0"/>
    <b v="0"/>
    <s v="photography/photography books"/>
    <x v="7"/>
  </r>
  <r>
    <x v="0"/>
    <n v="1229"/>
    <n v="103.03"/>
    <s v="US"/>
    <s v="USD"/>
    <n v="1469509200"/>
    <n v="1469595600"/>
    <x v="785"/>
    <d v="2016-07-27T05:00:00"/>
    <b v="0"/>
    <b v="0"/>
    <s v="food/food trucks"/>
    <x v="0"/>
  </r>
  <r>
    <x v="0"/>
    <n v="12"/>
    <n v="84.33"/>
    <s v="IT"/>
    <s v="EUR"/>
    <n v="1579068000"/>
    <n v="1581141600"/>
    <x v="786"/>
    <d v="2020-02-08T06:00:00"/>
    <b v="0"/>
    <b v="0"/>
    <s v="music/metal"/>
    <x v="1"/>
  </r>
  <r>
    <x v="1"/>
    <n v="53"/>
    <n v="102.6"/>
    <s v="US"/>
    <s v="USD"/>
    <n v="1487743200"/>
    <n v="1488520800"/>
    <x v="787"/>
    <d v="2017-03-03T06:00:00"/>
    <b v="0"/>
    <b v="0"/>
    <s v="publishing/nonfiction"/>
    <x v="5"/>
  </r>
  <r>
    <x v="1"/>
    <n v="2414"/>
    <n v="79.989999999999995"/>
    <s v="US"/>
    <s v="USD"/>
    <n v="1563685200"/>
    <n v="1563858000"/>
    <x v="788"/>
    <d v="2019-07-23T05:00:00"/>
    <b v="0"/>
    <b v="0"/>
    <s v="music/electric music"/>
    <x v="1"/>
  </r>
  <r>
    <x v="0"/>
    <n v="452"/>
    <n v="70.06"/>
    <s v="US"/>
    <s v="USD"/>
    <n v="1436418000"/>
    <n v="1438923600"/>
    <x v="330"/>
    <d v="2015-08-07T05:00:00"/>
    <b v="0"/>
    <b v="1"/>
    <s v="theater/plays"/>
    <x v="3"/>
  </r>
  <r>
    <x v="1"/>
    <n v="80"/>
    <n v="37"/>
    <s v="US"/>
    <s v="USD"/>
    <n v="1421820000"/>
    <n v="1422165600"/>
    <x v="789"/>
    <d v="2015-01-25T06:00:00"/>
    <b v="0"/>
    <b v="0"/>
    <s v="theater/plays"/>
    <x v="3"/>
  </r>
  <r>
    <x v="1"/>
    <n v="193"/>
    <n v="41.91"/>
    <s v="US"/>
    <s v="USD"/>
    <n v="1274763600"/>
    <n v="1277874000"/>
    <x v="790"/>
    <d v="2010-06-30T05:00:00"/>
    <b v="0"/>
    <b v="0"/>
    <s v="film &amp; video/shorts"/>
    <x v="4"/>
  </r>
  <r>
    <x v="0"/>
    <n v="1886"/>
    <n v="57.99"/>
    <s v="US"/>
    <s v="USD"/>
    <n v="1399179600"/>
    <n v="1399352400"/>
    <x v="791"/>
    <d v="2014-05-06T05:00:00"/>
    <b v="0"/>
    <b v="1"/>
    <s v="theater/plays"/>
    <x v="3"/>
  </r>
  <r>
    <x v="1"/>
    <n v="52"/>
    <n v="40.94"/>
    <s v="US"/>
    <s v="USD"/>
    <n v="1275800400"/>
    <n v="1279083600"/>
    <x v="792"/>
    <d v="2010-07-14T05:00:00"/>
    <b v="0"/>
    <b v="0"/>
    <s v="theater/plays"/>
    <x v="3"/>
  </r>
  <r>
    <x v="0"/>
    <n v="1825"/>
    <n v="70"/>
    <s v="US"/>
    <s v="USD"/>
    <n v="1282798800"/>
    <n v="1284354000"/>
    <x v="793"/>
    <d v="2010-09-13T05:00:00"/>
    <b v="0"/>
    <b v="0"/>
    <s v="music/indie rock"/>
    <x v="1"/>
  </r>
  <r>
    <x v="0"/>
    <n v="31"/>
    <n v="73.84"/>
    <s v="US"/>
    <s v="USD"/>
    <n v="1437109200"/>
    <n v="1441170000"/>
    <x v="794"/>
    <d v="2015-09-02T05:00:00"/>
    <b v="0"/>
    <b v="1"/>
    <s v="theater/plays"/>
    <x v="3"/>
  </r>
  <r>
    <x v="1"/>
    <n v="290"/>
    <n v="41.98"/>
    <s v="US"/>
    <s v="USD"/>
    <n v="1491886800"/>
    <n v="1493528400"/>
    <x v="795"/>
    <d v="2017-04-30T05:00:00"/>
    <b v="0"/>
    <b v="0"/>
    <s v="theater/plays"/>
    <x v="3"/>
  </r>
  <r>
    <x v="1"/>
    <n v="122"/>
    <n v="77.930000000000007"/>
    <s v="US"/>
    <s v="USD"/>
    <n v="1394600400"/>
    <n v="1395205200"/>
    <x v="796"/>
    <d v="2014-03-19T05:00:00"/>
    <b v="0"/>
    <b v="1"/>
    <s v="music/electric music"/>
    <x v="1"/>
  </r>
  <r>
    <x v="1"/>
    <n v="1470"/>
    <n v="106.02"/>
    <s v="US"/>
    <s v="USD"/>
    <n v="1561352400"/>
    <n v="1561438800"/>
    <x v="797"/>
    <d v="2019-06-25T05:00:00"/>
    <b v="0"/>
    <b v="0"/>
    <s v="music/indie rock"/>
    <x v="1"/>
  </r>
  <r>
    <x v="1"/>
    <n v="165"/>
    <n v="47.02"/>
    <s v="CA"/>
    <s v="CAD"/>
    <n v="1322892000"/>
    <n v="1326693600"/>
    <x v="798"/>
    <d v="2012-01-16T06:00:00"/>
    <b v="0"/>
    <b v="0"/>
    <s v="film &amp; video/documentary"/>
    <x v="4"/>
  </r>
  <r>
    <x v="1"/>
    <n v="182"/>
    <n v="76.02"/>
    <s v="US"/>
    <s v="USD"/>
    <n v="1274418000"/>
    <n v="1277960400"/>
    <x v="799"/>
    <d v="2010-07-01T05:00:00"/>
    <b v="0"/>
    <b v="0"/>
    <s v="publishing/translations"/>
    <x v="5"/>
  </r>
  <r>
    <x v="1"/>
    <n v="199"/>
    <n v="54.12"/>
    <s v="IT"/>
    <s v="EUR"/>
    <n v="1434344400"/>
    <n v="1434690000"/>
    <x v="800"/>
    <d v="2015-06-19T05:00:00"/>
    <b v="0"/>
    <b v="1"/>
    <s v="film &amp; video/documentary"/>
    <x v="4"/>
  </r>
  <r>
    <x v="1"/>
    <n v="56"/>
    <n v="57.29"/>
    <s v="GB"/>
    <s v="GBP"/>
    <n v="1373518800"/>
    <n v="1376110800"/>
    <x v="801"/>
    <d v="2013-08-10T05:00:00"/>
    <b v="0"/>
    <b v="1"/>
    <s v="film &amp; video/television"/>
    <x v="4"/>
  </r>
  <r>
    <x v="0"/>
    <n v="107"/>
    <n v="103.81"/>
    <s v="US"/>
    <s v="USD"/>
    <n v="1517637600"/>
    <n v="1518415200"/>
    <x v="802"/>
    <d v="2018-02-12T06:00:00"/>
    <b v="0"/>
    <b v="0"/>
    <s v="theater/plays"/>
    <x v="3"/>
  </r>
  <r>
    <x v="1"/>
    <n v="1460"/>
    <n v="105.03"/>
    <s v="AU"/>
    <s v="AUD"/>
    <n v="1310619600"/>
    <n v="1310878800"/>
    <x v="803"/>
    <d v="2011-07-17T05:00:00"/>
    <b v="0"/>
    <b v="1"/>
    <s v="food/food trucks"/>
    <x v="0"/>
  </r>
  <r>
    <x v="0"/>
    <n v="27"/>
    <n v="90.26"/>
    <s v="US"/>
    <s v="USD"/>
    <n v="1556427600"/>
    <n v="1556600400"/>
    <x v="212"/>
    <d v="2019-04-30T05:00:00"/>
    <b v="0"/>
    <b v="0"/>
    <s v="theater/plays"/>
    <x v="3"/>
  </r>
  <r>
    <x v="0"/>
    <n v="1221"/>
    <n v="76.98"/>
    <s v="US"/>
    <s v="USD"/>
    <n v="1576476000"/>
    <n v="1576994400"/>
    <x v="804"/>
    <d v="2019-12-22T06:00:00"/>
    <b v="0"/>
    <b v="0"/>
    <s v="film &amp; video/documentary"/>
    <x v="4"/>
  </r>
  <r>
    <x v="1"/>
    <n v="123"/>
    <n v="102.6"/>
    <s v="CH"/>
    <s v="CHF"/>
    <n v="1381122000"/>
    <n v="1382677200"/>
    <x v="805"/>
    <d v="2013-10-25T05:00:00"/>
    <b v="0"/>
    <b v="0"/>
    <s v="music/jazz"/>
    <x v="1"/>
  </r>
  <r>
    <x v="0"/>
    <n v="1"/>
    <n v="2"/>
    <s v="US"/>
    <s v="USD"/>
    <n v="1411102800"/>
    <n v="1411189200"/>
    <x v="806"/>
    <d v="2014-09-20T05:00:00"/>
    <b v="0"/>
    <b v="1"/>
    <s v="technology/web"/>
    <x v="2"/>
  </r>
  <r>
    <x v="1"/>
    <n v="159"/>
    <n v="55.01"/>
    <s v="US"/>
    <s v="USD"/>
    <n v="1531803600"/>
    <n v="1534654800"/>
    <x v="807"/>
    <d v="2018-08-19T05:00:00"/>
    <b v="0"/>
    <b v="1"/>
    <s v="music/rock"/>
    <x v="1"/>
  </r>
  <r>
    <x v="1"/>
    <n v="110"/>
    <n v="32.130000000000003"/>
    <s v="US"/>
    <s v="USD"/>
    <n v="1454133600"/>
    <n v="1457762400"/>
    <x v="722"/>
    <d v="2016-03-12T06:00:00"/>
    <b v="0"/>
    <b v="0"/>
    <s v="technology/web"/>
    <x v="2"/>
  </r>
  <r>
    <x v="2"/>
    <n v="14"/>
    <n v="50.64"/>
    <s v="US"/>
    <s v="USD"/>
    <n v="1336194000"/>
    <n v="1337490000"/>
    <x v="477"/>
    <d v="2012-05-20T05:00:00"/>
    <b v="0"/>
    <b v="1"/>
    <s v="publishing/nonfiction"/>
    <x v="5"/>
  </r>
  <r>
    <x v="0"/>
    <n v="16"/>
    <n v="49.69"/>
    <s v="US"/>
    <s v="USD"/>
    <n v="1349326800"/>
    <n v="1349672400"/>
    <x v="259"/>
    <d v="2012-10-08T05:00:00"/>
    <b v="0"/>
    <b v="0"/>
    <s v="publishing/radio &amp; podcasts"/>
    <x v="5"/>
  </r>
  <r>
    <x v="1"/>
    <n v="236"/>
    <n v="54.89"/>
    <s v="US"/>
    <s v="USD"/>
    <n v="1379566800"/>
    <n v="1379826000"/>
    <x v="9"/>
    <d v="2013-09-22T05:00:00"/>
    <b v="0"/>
    <b v="0"/>
    <s v="theater/plays"/>
    <x v="3"/>
  </r>
  <r>
    <x v="1"/>
    <n v="191"/>
    <n v="46.93"/>
    <s v="US"/>
    <s v="USD"/>
    <n v="1494651600"/>
    <n v="1497762000"/>
    <x v="808"/>
    <d v="2017-06-18T05:00:00"/>
    <b v="1"/>
    <b v="1"/>
    <s v="film &amp; video/documentary"/>
    <x v="4"/>
  </r>
  <r>
    <x v="0"/>
    <n v="41"/>
    <n v="44.95"/>
    <s v="US"/>
    <s v="USD"/>
    <n v="1303880400"/>
    <n v="1304485200"/>
    <x v="809"/>
    <d v="2011-05-04T05:00:00"/>
    <b v="0"/>
    <b v="0"/>
    <s v="theater/plays"/>
    <x v="3"/>
  </r>
  <r>
    <x v="1"/>
    <n v="3934"/>
    <n v="31"/>
    <s v="US"/>
    <s v="USD"/>
    <n v="1335934800"/>
    <n v="1336885200"/>
    <x v="444"/>
    <d v="2012-05-13T05:00:00"/>
    <b v="0"/>
    <b v="0"/>
    <s v="games/video games"/>
    <x v="6"/>
  </r>
  <r>
    <x v="1"/>
    <n v="80"/>
    <n v="107.76"/>
    <s v="CA"/>
    <s v="CAD"/>
    <n v="1528088400"/>
    <n v="1530421200"/>
    <x v="384"/>
    <d v="2018-07-01T05:00:00"/>
    <b v="0"/>
    <b v="1"/>
    <s v="theater/plays"/>
    <x v="3"/>
  </r>
  <r>
    <x v="3"/>
    <n v="296"/>
    <n v="102.08"/>
    <s v="US"/>
    <s v="USD"/>
    <n v="1421906400"/>
    <n v="1421992800"/>
    <x v="810"/>
    <d v="2015-01-23T06:00:00"/>
    <b v="0"/>
    <b v="0"/>
    <s v="theater/plays"/>
    <x v="3"/>
  </r>
  <r>
    <x v="1"/>
    <n v="462"/>
    <n v="24.98"/>
    <s v="US"/>
    <s v="USD"/>
    <n v="1568005200"/>
    <n v="1568178000"/>
    <x v="811"/>
    <d v="2019-09-11T05:00:00"/>
    <b v="1"/>
    <b v="0"/>
    <s v="technology/web"/>
    <x v="2"/>
  </r>
  <r>
    <x v="1"/>
    <n v="179"/>
    <n v="79.94"/>
    <s v="US"/>
    <s v="USD"/>
    <n v="1346821200"/>
    <n v="1347944400"/>
    <x v="812"/>
    <d v="2012-09-18T05:00:00"/>
    <b v="1"/>
    <b v="0"/>
    <s v="film &amp; video/drama"/>
    <x v="4"/>
  </r>
  <r>
    <x v="0"/>
    <n v="523"/>
    <n v="67.95"/>
    <s v="AU"/>
    <s v="AUD"/>
    <n v="1557637200"/>
    <n v="1558760400"/>
    <x v="813"/>
    <d v="2019-05-25T05:00:00"/>
    <b v="0"/>
    <b v="0"/>
    <s v="film &amp; video/drama"/>
    <x v="4"/>
  </r>
  <r>
    <x v="0"/>
    <n v="141"/>
    <n v="26.07"/>
    <s v="GB"/>
    <s v="GBP"/>
    <n v="1375592400"/>
    <n v="1376629200"/>
    <x v="814"/>
    <d v="2013-08-16T05:00:00"/>
    <b v="0"/>
    <b v="0"/>
    <s v="theater/plays"/>
    <x v="3"/>
  </r>
  <r>
    <x v="1"/>
    <n v="1866"/>
    <n v="105"/>
    <s v="GB"/>
    <s v="GBP"/>
    <n v="1503982800"/>
    <n v="1504760400"/>
    <x v="80"/>
    <d v="2017-09-07T05:00:00"/>
    <b v="0"/>
    <b v="0"/>
    <s v="film &amp; video/television"/>
    <x v="4"/>
  </r>
  <r>
    <x v="0"/>
    <n v="52"/>
    <n v="25.83"/>
    <s v="US"/>
    <s v="USD"/>
    <n v="1418882400"/>
    <n v="1419660000"/>
    <x v="815"/>
    <d v="2014-12-27T06:00:00"/>
    <b v="0"/>
    <b v="0"/>
    <s v="photography/photography books"/>
    <x v="7"/>
  </r>
  <r>
    <x v="2"/>
    <n v="27"/>
    <n v="77.67"/>
    <s v="GB"/>
    <s v="GBP"/>
    <n v="1309237200"/>
    <n v="1311310800"/>
    <x v="816"/>
    <d v="2011-07-22T05:00:00"/>
    <b v="0"/>
    <b v="1"/>
    <s v="film &amp; video/shorts"/>
    <x v="4"/>
  </r>
  <r>
    <x v="1"/>
    <n v="156"/>
    <n v="57.83"/>
    <s v="CH"/>
    <s v="CHF"/>
    <n v="1343365200"/>
    <n v="1344315600"/>
    <x v="474"/>
    <d v="2012-08-07T05:00:00"/>
    <b v="0"/>
    <b v="0"/>
    <s v="publishing/radio &amp; podcasts"/>
    <x v="5"/>
  </r>
  <r>
    <x v="0"/>
    <n v="225"/>
    <n v="92.96"/>
    <s v="AU"/>
    <s v="AUD"/>
    <n v="1507957200"/>
    <n v="1510725600"/>
    <x v="817"/>
    <d v="2017-11-15T06:00:00"/>
    <b v="0"/>
    <b v="1"/>
    <s v="theater/plays"/>
    <x v="3"/>
  </r>
  <r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</r>
  <r>
    <x v="0"/>
    <n v="38"/>
    <n v="31.84"/>
    <s v="US"/>
    <s v="USD"/>
    <n v="1329026400"/>
    <n v="1330236000"/>
    <x v="819"/>
    <d v="2012-02-26T06:00:00"/>
    <b v="0"/>
    <b v="0"/>
    <s v="technology/web"/>
    <x v="2"/>
  </r>
  <r>
    <x v="1"/>
    <n v="2261"/>
    <n v="40"/>
    <s v="US"/>
    <s v="USD"/>
    <n v="1544335200"/>
    <n v="1545112800"/>
    <x v="609"/>
    <d v="2018-12-18T06:00:00"/>
    <b v="0"/>
    <b v="1"/>
    <s v="music/world music"/>
    <x v="1"/>
  </r>
  <r>
    <x v="1"/>
    <n v="40"/>
    <n v="101.1"/>
    <s v="US"/>
    <s v="USD"/>
    <n v="1279083600"/>
    <n v="1279170000"/>
    <x v="547"/>
    <d v="2010-07-15T05:00:00"/>
    <b v="0"/>
    <b v="0"/>
    <s v="theater/plays"/>
    <x v="3"/>
  </r>
  <r>
    <x v="1"/>
    <n v="2289"/>
    <n v="84.01"/>
    <s v="IT"/>
    <s v="EUR"/>
    <n v="1572498000"/>
    <n v="1573452000"/>
    <x v="820"/>
    <d v="2019-11-11T06:00:00"/>
    <b v="0"/>
    <b v="0"/>
    <s v="theater/plays"/>
    <x v="3"/>
  </r>
  <r>
    <x v="1"/>
    <n v="65"/>
    <n v="103.42"/>
    <s v="US"/>
    <s v="USD"/>
    <n v="1506056400"/>
    <n v="1507093200"/>
    <x v="821"/>
    <d v="2017-10-04T05:00:00"/>
    <b v="0"/>
    <b v="0"/>
    <s v="theater/plays"/>
    <x v="3"/>
  </r>
  <r>
    <x v="0"/>
    <n v="15"/>
    <n v="105.13"/>
    <s v="US"/>
    <s v="USD"/>
    <n v="1463029200"/>
    <n v="1463374800"/>
    <x v="151"/>
    <d v="2016-05-16T05:00:00"/>
    <b v="0"/>
    <b v="0"/>
    <s v="food/food trucks"/>
    <x v="0"/>
  </r>
  <r>
    <x v="0"/>
    <n v="37"/>
    <n v="89.22"/>
    <s v="US"/>
    <s v="USD"/>
    <n v="1342069200"/>
    <n v="1344574800"/>
    <x v="822"/>
    <d v="2012-08-10T05:00:00"/>
    <b v="0"/>
    <b v="0"/>
    <s v="theater/plays"/>
    <x v="3"/>
  </r>
  <r>
    <x v="1"/>
    <n v="3777"/>
    <n v="52"/>
    <s v="IT"/>
    <s v="EUR"/>
    <n v="1388296800"/>
    <n v="1389074400"/>
    <x v="823"/>
    <d v="2014-01-07T06:00:00"/>
    <b v="0"/>
    <b v="0"/>
    <s v="technology/web"/>
    <x v="2"/>
  </r>
  <r>
    <x v="1"/>
    <n v="184"/>
    <n v="64.959999999999994"/>
    <s v="GB"/>
    <s v="GBP"/>
    <n v="1493787600"/>
    <n v="1494997200"/>
    <x v="824"/>
    <d v="2017-05-17T05:00:00"/>
    <b v="0"/>
    <b v="0"/>
    <s v="theater/plays"/>
    <x v="3"/>
  </r>
  <r>
    <x v="1"/>
    <n v="85"/>
    <n v="46.24"/>
    <s v="US"/>
    <s v="USD"/>
    <n v="1424844000"/>
    <n v="1425448800"/>
    <x v="825"/>
    <d v="2015-03-04T06:00:00"/>
    <b v="0"/>
    <b v="1"/>
    <s v="theater/plays"/>
    <x v="3"/>
  </r>
  <r>
    <x v="0"/>
    <n v="112"/>
    <n v="51.15"/>
    <s v="US"/>
    <s v="USD"/>
    <n v="1403931600"/>
    <n v="1404104400"/>
    <x v="826"/>
    <d v="2014-06-30T05:00:00"/>
    <b v="0"/>
    <b v="1"/>
    <s v="theater/plays"/>
    <x v="3"/>
  </r>
  <r>
    <x v="1"/>
    <n v="144"/>
    <n v="33.909999999999997"/>
    <s v="US"/>
    <s v="USD"/>
    <n v="1394514000"/>
    <n v="1394773200"/>
    <x v="827"/>
    <d v="2014-03-14T05:00:00"/>
    <b v="0"/>
    <b v="0"/>
    <s v="music/rock"/>
    <x v="1"/>
  </r>
  <r>
    <x v="1"/>
    <n v="1902"/>
    <n v="92.02"/>
    <s v="US"/>
    <s v="USD"/>
    <n v="1365397200"/>
    <n v="1366520400"/>
    <x v="828"/>
    <d v="2013-04-21T05:00:00"/>
    <b v="0"/>
    <b v="0"/>
    <s v="theater/plays"/>
    <x v="3"/>
  </r>
  <r>
    <x v="1"/>
    <n v="105"/>
    <n v="107.43"/>
    <s v="US"/>
    <s v="USD"/>
    <n v="1456120800"/>
    <n v="1456639200"/>
    <x v="829"/>
    <d v="2016-02-28T06:00:00"/>
    <b v="0"/>
    <b v="0"/>
    <s v="theater/plays"/>
    <x v="3"/>
  </r>
  <r>
    <x v="1"/>
    <n v="132"/>
    <n v="75.849999999999994"/>
    <s v="US"/>
    <s v="USD"/>
    <n v="1437714000"/>
    <n v="1438318800"/>
    <x v="830"/>
    <d v="2015-07-31T05:00:00"/>
    <b v="0"/>
    <b v="0"/>
    <s v="theater/plays"/>
    <x v="3"/>
  </r>
  <r>
    <x v="0"/>
    <n v="21"/>
    <n v="80.48"/>
    <s v="US"/>
    <s v="USD"/>
    <n v="1563771600"/>
    <n v="1564030800"/>
    <x v="831"/>
    <d v="2019-07-25T05:00:00"/>
    <b v="1"/>
    <b v="0"/>
    <s v="theater/plays"/>
    <x v="3"/>
  </r>
  <r>
    <x v="3"/>
    <n v="976"/>
    <n v="86.98"/>
    <s v="US"/>
    <s v="USD"/>
    <n v="1448517600"/>
    <n v="1449295200"/>
    <x v="832"/>
    <d v="2015-12-05T06:00:00"/>
    <b v="0"/>
    <b v="0"/>
    <s v="film &amp; video/documentary"/>
    <x v="4"/>
  </r>
  <r>
    <x v="1"/>
    <n v="96"/>
    <n v="105.14"/>
    <s v="US"/>
    <s v="USD"/>
    <n v="1528779600"/>
    <n v="1531890000"/>
    <x v="833"/>
    <d v="2018-07-18T05:00:00"/>
    <b v="0"/>
    <b v="1"/>
    <s v="publishing/fiction"/>
    <x v="5"/>
  </r>
  <r>
    <x v="0"/>
    <n v="67"/>
    <n v="57.3"/>
    <s v="US"/>
    <s v="USD"/>
    <n v="1304744400"/>
    <n v="1306213200"/>
    <x v="834"/>
    <d v="2011-05-24T05:00:00"/>
    <b v="0"/>
    <b v="1"/>
    <s v="games/video games"/>
    <x v="6"/>
  </r>
  <r>
    <x v="2"/>
    <n v="66"/>
    <n v="93.35"/>
    <s v="CA"/>
    <s v="CAD"/>
    <n v="1354341600"/>
    <n v="1356242400"/>
    <x v="835"/>
    <d v="2012-12-23T06:00:00"/>
    <b v="0"/>
    <b v="0"/>
    <s v="technology/web"/>
    <x v="2"/>
  </r>
  <r>
    <x v="0"/>
    <n v="78"/>
    <n v="71.989999999999995"/>
    <s v="US"/>
    <s v="USD"/>
    <n v="1294552800"/>
    <n v="1297576800"/>
    <x v="836"/>
    <d v="2011-02-13T06:00:00"/>
    <b v="1"/>
    <b v="0"/>
    <s v="theater/plays"/>
    <x v="3"/>
  </r>
  <r>
    <x v="0"/>
    <n v="67"/>
    <n v="92.61"/>
    <s v="AU"/>
    <s v="AUD"/>
    <n v="1295935200"/>
    <n v="1296194400"/>
    <x v="837"/>
    <d v="2011-01-28T06:00:00"/>
    <b v="0"/>
    <b v="0"/>
    <s v="theater/plays"/>
    <x v="3"/>
  </r>
  <r>
    <x v="1"/>
    <n v="114"/>
    <n v="104.99"/>
    <s v="US"/>
    <s v="USD"/>
    <n v="1411534800"/>
    <n v="1414558800"/>
    <x v="219"/>
    <d v="2014-10-29T05:00:00"/>
    <b v="0"/>
    <b v="0"/>
    <s v="food/food trucks"/>
    <x v="0"/>
  </r>
  <r>
    <x v="0"/>
    <n v="263"/>
    <n v="30.96"/>
    <s v="AU"/>
    <s v="AUD"/>
    <n v="1486706400"/>
    <n v="1488348000"/>
    <x v="365"/>
    <d v="2017-03-01T06:00:00"/>
    <b v="0"/>
    <b v="0"/>
    <s v="photography/photography books"/>
    <x v="7"/>
  </r>
  <r>
    <x v="0"/>
    <n v="1691"/>
    <n v="33"/>
    <s v="US"/>
    <s v="USD"/>
    <n v="1333602000"/>
    <n v="1334898000"/>
    <x v="838"/>
    <d v="2012-04-20T05:00:00"/>
    <b v="1"/>
    <b v="0"/>
    <s v="photography/photography books"/>
    <x v="7"/>
  </r>
  <r>
    <x v="0"/>
    <n v="181"/>
    <n v="84.19"/>
    <s v="US"/>
    <s v="USD"/>
    <n v="1308200400"/>
    <n v="1308373200"/>
    <x v="839"/>
    <d v="2011-06-18T05:00:00"/>
    <b v="0"/>
    <b v="0"/>
    <s v="theater/plays"/>
    <x v="3"/>
  </r>
  <r>
    <x v="0"/>
    <n v="13"/>
    <n v="73.92"/>
    <s v="US"/>
    <s v="USD"/>
    <n v="1411707600"/>
    <n v="1412312400"/>
    <x v="840"/>
    <d v="2014-10-03T05:00:00"/>
    <b v="0"/>
    <b v="0"/>
    <s v="theater/plays"/>
    <x v="3"/>
  </r>
  <r>
    <x v="3"/>
    <n v="160"/>
    <n v="36.99"/>
    <s v="US"/>
    <s v="USD"/>
    <n v="1418364000"/>
    <n v="1419228000"/>
    <x v="841"/>
    <d v="2014-12-22T06:00:00"/>
    <b v="1"/>
    <b v="1"/>
    <s v="film &amp; video/documentary"/>
    <x v="4"/>
  </r>
  <r>
    <x v="1"/>
    <n v="203"/>
    <n v="46.9"/>
    <s v="US"/>
    <s v="USD"/>
    <n v="1429333200"/>
    <n v="1430974800"/>
    <x v="842"/>
    <d v="2015-05-07T05:00:00"/>
    <b v="0"/>
    <b v="0"/>
    <s v="technology/web"/>
    <x v="2"/>
  </r>
  <r>
    <x v="0"/>
    <n v="1"/>
    <n v="5"/>
    <s v="US"/>
    <s v="USD"/>
    <n v="1555390800"/>
    <n v="1555822800"/>
    <x v="843"/>
    <d v="2019-04-21T05:00:00"/>
    <b v="0"/>
    <b v="1"/>
    <s v="theater/plays"/>
    <x v="3"/>
  </r>
  <r>
    <x v="1"/>
    <n v="1559"/>
    <n v="102.02"/>
    <s v="US"/>
    <s v="USD"/>
    <n v="1482732000"/>
    <n v="1482818400"/>
    <x v="844"/>
    <d v="2016-12-27T06:00:00"/>
    <b v="0"/>
    <b v="1"/>
    <s v="music/rock"/>
    <x v="1"/>
  </r>
  <r>
    <x v="3"/>
    <n v="2266"/>
    <n v="45.01"/>
    <s v="US"/>
    <s v="USD"/>
    <n v="1470718800"/>
    <n v="1471928400"/>
    <x v="845"/>
    <d v="2016-08-23T05:00:00"/>
    <b v="0"/>
    <b v="0"/>
    <s v="film &amp; video/documentary"/>
    <x v="4"/>
  </r>
  <r>
    <x v="0"/>
    <n v="21"/>
    <n v="94.29"/>
    <s v="US"/>
    <s v="USD"/>
    <n v="1450591200"/>
    <n v="1453701600"/>
    <x v="846"/>
    <d v="2016-01-25T06:00:00"/>
    <b v="0"/>
    <b v="1"/>
    <s v="film &amp; video/science fiction"/>
    <x v="4"/>
  </r>
  <r>
    <x v="1"/>
    <n v="1548"/>
    <n v="101.02"/>
    <s v="AU"/>
    <s v="AUD"/>
    <n v="1348290000"/>
    <n v="1350363600"/>
    <x v="110"/>
    <d v="2012-10-16T05:00:00"/>
    <b v="0"/>
    <b v="0"/>
    <s v="technology/web"/>
    <x v="2"/>
  </r>
  <r>
    <x v="1"/>
    <n v="80"/>
    <n v="97.04"/>
    <s v="US"/>
    <s v="USD"/>
    <n v="1353823200"/>
    <n v="1353996000"/>
    <x v="847"/>
    <d v="2012-11-27T06:00:00"/>
    <b v="0"/>
    <b v="0"/>
    <s v="theater/plays"/>
    <x v="3"/>
  </r>
  <r>
    <x v="0"/>
    <n v="830"/>
    <n v="43.01"/>
    <s v="US"/>
    <s v="USD"/>
    <n v="1450764000"/>
    <n v="1451109600"/>
    <x v="848"/>
    <d v="2015-12-26T06:00:00"/>
    <b v="0"/>
    <b v="0"/>
    <s v="film &amp; video/science fiction"/>
    <x v="4"/>
  </r>
  <r>
    <x v="1"/>
    <n v="131"/>
    <n v="94.92"/>
    <s v="US"/>
    <s v="USD"/>
    <n v="1329372000"/>
    <n v="1329631200"/>
    <x v="849"/>
    <d v="2012-02-19T06:00:00"/>
    <b v="0"/>
    <b v="0"/>
    <s v="theater/plays"/>
    <x v="3"/>
  </r>
  <r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</r>
  <r>
    <x v="0"/>
    <n v="130"/>
    <n v="51.01"/>
    <s v="US"/>
    <s v="USD"/>
    <n v="1277701200"/>
    <n v="1280120400"/>
    <x v="140"/>
    <d v="2010-07-26T05:00:00"/>
    <b v="0"/>
    <b v="0"/>
    <s v="publishing/translations"/>
    <x v="5"/>
  </r>
  <r>
    <x v="0"/>
    <n v="55"/>
    <n v="85.05"/>
    <s v="US"/>
    <s v="USD"/>
    <n v="1454911200"/>
    <n v="1458104400"/>
    <x v="850"/>
    <d v="2016-03-16T05:00:00"/>
    <b v="0"/>
    <b v="0"/>
    <s v="technology/web"/>
    <x v="2"/>
  </r>
  <r>
    <x v="1"/>
    <n v="155"/>
    <n v="43.87"/>
    <s v="US"/>
    <s v="USD"/>
    <n v="1297922400"/>
    <n v="1298268000"/>
    <x v="851"/>
    <d v="2011-02-21T06:00:00"/>
    <b v="0"/>
    <b v="0"/>
    <s v="publishing/translations"/>
    <x v="5"/>
  </r>
  <r>
    <x v="1"/>
    <n v="266"/>
    <n v="40.06"/>
    <s v="US"/>
    <s v="USD"/>
    <n v="1384408800"/>
    <n v="1386223200"/>
    <x v="852"/>
    <d v="2013-12-05T06:00:00"/>
    <b v="0"/>
    <b v="0"/>
    <s v="food/food trucks"/>
    <x v="0"/>
  </r>
  <r>
    <x v="0"/>
    <n v="114"/>
    <n v="43.83"/>
    <s v="IT"/>
    <s v="EUR"/>
    <n v="1299304800"/>
    <n v="1299823200"/>
    <x v="853"/>
    <d v="2011-03-11T06:00:00"/>
    <b v="0"/>
    <b v="1"/>
    <s v="photography/photography books"/>
    <x v="7"/>
  </r>
  <r>
    <x v="1"/>
    <n v="155"/>
    <n v="84.93"/>
    <s v="US"/>
    <s v="USD"/>
    <n v="1431320400"/>
    <n v="1431752400"/>
    <x v="854"/>
    <d v="2015-05-16T05:00:00"/>
    <b v="0"/>
    <b v="0"/>
    <s v="theater/plays"/>
    <x v="3"/>
  </r>
  <r>
    <x v="1"/>
    <n v="207"/>
    <n v="41.07"/>
    <s v="GB"/>
    <s v="GBP"/>
    <n v="1264399200"/>
    <n v="1267855200"/>
    <x v="67"/>
    <d v="2010-03-06T06:00:00"/>
    <b v="0"/>
    <b v="0"/>
    <s v="music/rock"/>
    <x v="1"/>
  </r>
  <r>
    <x v="1"/>
    <n v="245"/>
    <n v="54.97"/>
    <s v="US"/>
    <s v="USD"/>
    <n v="1497502800"/>
    <n v="1497675600"/>
    <x v="855"/>
    <d v="2017-06-17T05:00:00"/>
    <b v="0"/>
    <b v="0"/>
    <s v="theater/plays"/>
    <x v="3"/>
  </r>
  <r>
    <x v="1"/>
    <n v="1573"/>
    <n v="77.010000000000005"/>
    <s v="US"/>
    <s v="USD"/>
    <n v="1333688400"/>
    <n v="1336885200"/>
    <x v="107"/>
    <d v="2012-05-13T05:00:00"/>
    <b v="0"/>
    <b v="0"/>
    <s v="music/world music"/>
    <x v="1"/>
  </r>
  <r>
    <x v="1"/>
    <n v="114"/>
    <n v="71.2"/>
    <s v="US"/>
    <s v="USD"/>
    <n v="1293861600"/>
    <n v="1295157600"/>
    <x v="344"/>
    <d v="2011-01-16T06:00:00"/>
    <b v="0"/>
    <b v="0"/>
    <s v="food/food trucks"/>
    <x v="0"/>
  </r>
  <r>
    <x v="1"/>
    <n v="93"/>
    <n v="91.94"/>
    <s v="US"/>
    <s v="USD"/>
    <n v="1576994400"/>
    <n v="1577599200"/>
    <x v="856"/>
    <d v="2019-12-29T06:00:00"/>
    <b v="0"/>
    <b v="0"/>
    <s v="theater/plays"/>
    <x v="3"/>
  </r>
  <r>
    <x v="0"/>
    <n v="594"/>
    <n v="97.07"/>
    <s v="US"/>
    <s v="USD"/>
    <n v="1304917200"/>
    <n v="1305003600"/>
    <x v="857"/>
    <d v="2011-05-10T05:00:00"/>
    <b v="0"/>
    <b v="0"/>
    <s v="theater/plays"/>
    <x v="3"/>
  </r>
  <r>
    <x v="0"/>
    <n v="24"/>
    <n v="58.92"/>
    <s v="US"/>
    <s v="USD"/>
    <n v="1381208400"/>
    <n v="1381726800"/>
    <x v="858"/>
    <d v="2013-10-14T05:00:00"/>
    <b v="0"/>
    <b v="0"/>
    <s v="film &amp; video/television"/>
    <x v="4"/>
  </r>
  <r>
    <x v="1"/>
    <n v="1681"/>
    <n v="58.02"/>
    <s v="US"/>
    <s v="USD"/>
    <n v="1401685200"/>
    <n v="1402462800"/>
    <x v="859"/>
    <d v="2014-06-11T05:00:00"/>
    <b v="0"/>
    <b v="1"/>
    <s v="technology/web"/>
    <x v="2"/>
  </r>
  <r>
    <x v="0"/>
    <n v="252"/>
    <n v="103.87"/>
    <s v="US"/>
    <s v="USD"/>
    <n v="1291960800"/>
    <n v="1292133600"/>
    <x v="860"/>
    <d v="2010-12-12T06:00:00"/>
    <b v="0"/>
    <b v="1"/>
    <s v="theater/plays"/>
    <x v="3"/>
  </r>
  <r>
    <x v="1"/>
    <n v="32"/>
    <n v="93.47"/>
    <s v="US"/>
    <s v="USD"/>
    <n v="1368853200"/>
    <n v="1368939600"/>
    <x v="170"/>
    <d v="2013-05-19T05:00:00"/>
    <b v="0"/>
    <b v="0"/>
    <s v="music/indie rock"/>
    <x v="1"/>
  </r>
  <r>
    <x v="1"/>
    <n v="135"/>
    <n v="61.97"/>
    <s v="US"/>
    <s v="USD"/>
    <n v="1448776800"/>
    <n v="1452146400"/>
    <x v="861"/>
    <d v="2016-01-07T06:00:00"/>
    <b v="0"/>
    <b v="1"/>
    <s v="theater/plays"/>
    <x v="3"/>
  </r>
  <r>
    <x v="1"/>
    <n v="140"/>
    <n v="92.04"/>
    <s v="US"/>
    <s v="USD"/>
    <n v="1296194400"/>
    <n v="1296712800"/>
    <x v="862"/>
    <d v="2011-02-03T06:00:00"/>
    <b v="0"/>
    <b v="1"/>
    <s v="theater/plays"/>
    <x v="3"/>
  </r>
  <r>
    <x v="0"/>
    <n v="67"/>
    <n v="77.27"/>
    <s v="US"/>
    <s v="USD"/>
    <n v="1517983200"/>
    <n v="1520748000"/>
    <x v="863"/>
    <d v="2018-03-11T06:00:00"/>
    <b v="0"/>
    <b v="0"/>
    <s v="food/food trucks"/>
    <x v="0"/>
  </r>
  <r>
    <x v="1"/>
    <n v="92"/>
    <n v="93.92"/>
    <s v="US"/>
    <s v="USD"/>
    <n v="1478930400"/>
    <n v="1480831200"/>
    <x v="864"/>
    <d v="2016-12-04T06:00:00"/>
    <b v="0"/>
    <b v="0"/>
    <s v="games/video games"/>
    <x v="6"/>
  </r>
  <r>
    <x v="1"/>
    <n v="1015"/>
    <n v="84.97"/>
    <s v="GB"/>
    <s v="GBP"/>
    <n v="1426395600"/>
    <n v="1426914000"/>
    <x v="527"/>
    <d v="2015-03-21T05:00:00"/>
    <b v="0"/>
    <b v="0"/>
    <s v="theater/plays"/>
    <x v="3"/>
  </r>
  <r>
    <x v="0"/>
    <n v="742"/>
    <n v="105.97"/>
    <s v="US"/>
    <s v="USD"/>
    <n v="1446181200"/>
    <n v="1446616800"/>
    <x v="865"/>
    <d v="2015-11-04T06:00:00"/>
    <b v="1"/>
    <b v="0"/>
    <s v="publishing/nonfiction"/>
    <x v="5"/>
  </r>
  <r>
    <x v="1"/>
    <n v="323"/>
    <n v="36.97"/>
    <s v="US"/>
    <s v="USD"/>
    <n v="1514181600"/>
    <n v="1517032800"/>
    <x v="866"/>
    <d v="2018-01-27T06:00:00"/>
    <b v="0"/>
    <b v="0"/>
    <s v="technology/web"/>
    <x v="2"/>
  </r>
  <r>
    <x v="0"/>
    <n v="75"/>
    <n v="81.53"/>
    <s v="US"/>
    <s v="USD"/>
    <n v="1311051600"/>
    <n v="1311224400"/>
    <x v="867"/>
    <d v="2011-07-21T05:00:00"/>
    <b v="0"/>
    <b v="1"/>
    <s v="film &amp; video/documentary"/>
    <x v="4"/>
  </r>
  <r>
    <x v="1"/>
    <n v="2326"/>
    <n v="81"/>
    <s v="US"/>
    <s v="USD"/>
    <n v="1564894800"/>
    <n v="1566190800"/>
    <x v="868"/>
    <d v="2019-08-19T05:00:00"/>
    <b v="0"/>
    <b v="0"/>
    <s v="film &amp; video/documentary"/>
    <x v="4"/>
  </r>
  <r>
    <x v="1"/>
    <n v="381"/>
    <n v="26.01"/>
    <s v="US"/>
    <s v="USD"/>
    <n v="1567918800"/>
    <n v="1570165200"/>
    <x v="105"/>
    <d v="2019-10-04T05:00:00"/>
    <b v="0"/>
    <b v="0"/>
    <s v="theater/plays"/>
    <x v="3"/>
  </r>
  <r>
    <x v="0"/>
    <n v="4405"/>
    <n v="26"/>
    <s v="US"/>
    <s v="USD"/>
    <n v="1386309600"/>
    <n v="1388556000"/>
    <x v="481"/>
    <d v="2014-01-01T06:00:00"/>
    <b v="0"/>
    <b v="1"/>
    <s v="music/rock"/>
    <x v="1"/>
  </r>
  <r>
    <x v="0"/>
    <n v="92"/>
    <n v="34.17"/>
    <s v="US"/>
    <s v="USD"/>
    <n v="1301979600"/>
    <n v="1303189200"/>
    <x v="253"/>
    <d v="2011-04-19T05:00:00"/>
    <b v="0"/>
    <b v="0"/>
    <s v="music/rock"/>
    <x v="1"/>
  </r>
  <r>
    <x v="1"/>
    <n v="480"/>
    <n v="28"/>
    <s v="US"/>
    <s v="USD"/>
    <n v="1493269200"/>
    <n v="1494478800"/>
    <x v="869"/>
    <d v="2017-05-11T05:00:00"/>
    <b v="0"/>
    <b v="0"/>
    <s v="film &amp; video/documentary"/>
    <x v="4"/>
  </r>
  <r>
    <x v="0"/>
    <n v="64"/>
    <n v="76.55"/>
    <s v="US"/>
    <s v="USD"/>
    <n v="1478930400"/>
    <n v="1480744800"/>
    <x v="864"/>
    <d v="2016-12-03T06:00:00"/>
    <b v="0"/>
    <b v="0"/>
    <s v="publishing/radio &amp; podcasts"/>
    <x v="5"/>
  </r>
  <r>
    <x v="1"/>
    <n v="226"/>
    <n v="53.05"/>
    <s v="US"/>
    <s v="USD"/>
    <n v="1555390800"/>
    <n v="1555822800"/>
    <x v="843"/>
    <d v="2019-04-21T05:00:00"/>
    <b v="0"/>
    <b v="0"/>
    <s v="publishing/translations"/>
    <x v="5"/>
  </r>
  <r>
    <x v="0"/>
    <n v="64"/>
    <n v="106.86"/>
    <s v="US"/>
    <s v="USD"/>
    <n v="1456984800"/>
    <n v="1458882000"/>
    <x v="289"/>
    <d v="2016-03-25T05:00:00"/>
    <b v="0"/>
    <b v="1"/>
    <s v="film &amp; video/drama"/>
    <x v="4"/>
  </r>
  <r>
    <x v="1"/>
    <n v="241"/>
    <n v="46.02"/>
    <s v="US"/>
    <s v="USD"/>
    <n v="1411621200"/>
    <n v="1411966800"/>
    <x v="870"/>
    <d v="2014-09-29T05:00:00"/>
    <b v="0"/>
    <b v="1"/>
    <s v="music/rock"/>
    <x v="1"/>
  </r>
  <r>
    <x v="1"/>
    <n v="132"/>
    <n v="100.17"/>
    <s v="US"/>
    <s v="USD"/>
    <n v="1525669200"/>
    <n v="1526878800"/>
    <x v="871"/>
    <d v="2018-05-21T05:00:00"/>
    <b v="0"/>
    <b v="1"/>
    <s v="film &amp; video/drama"/>
    <x v="4"/>
  </r>
  <r>
    <x v="3"/>
    <n v="75"/>
    <n v="101.44"/>
    <s v="IT"/>
    <s v="EUR"/>
    <n v="1450936800"/>
    <n v="1452405600"/>
    <x v="872"/>
    <d v="2016-01-10T06:00:00"/>
    <b v="0"/>
    <b v="1"/>
    <s v="photography/photography books"/>
    <x v="7"/>
  </r>
  <r>
    <x v="0"/>
    <n v="842"/>
    <n v="87.97"/>
    <s v="US"/>
    <s v="USD"/>
    <n v="1413522000"/>
    <n v="1414040400"/>
    <x v="873"/>
    <d v="2014-10-23T05:00:00"/>
    <b v="0"/>
    <b v="1"/>
    <s v="publishing/translations"/>
    <x v="5"/>
  </r>
  <r>
    <x v="1"/>
    <n v="2043"/>
    <n v="75"/>
    <s v="US"/>
    <s v="USD"/>
    <n v="1541307600"/>
    <n v="1543816800"/>
    <x v="874"/>
    <d v="2018-12-03T06:00:00"/>
    <b v="0"/>
    <b v="1"/>
    <s v="food/food trucks"/>
    <x v="0"/>
  </r>
  <r>
    <x v="0"/>
    <n v="112"/>
    <n v="42.98"/>
    <s v="US"/>
    <s v="USD"/>
    <n v="1357106400"/>
    <n v="1359698400"/>
    <x v="875"/>
    <d v="2013-02-01T06:00:00"/>
    <b v="0"/>
    <b v="0"/>
    <s v="theater/plays"/>
    <x v="3"/>
  </r>
  <r>
    <x v="3"/>
    <n v="139"/>
    <n v="33.119999999999997"/>
    <s v="IT"/>
    <s v="EUR"/>
    <n v="1390197600"/>
    <n v="1390629600"/>
    <x v="876"/>
    <d v="2014-01-25T06:00:00"/>
    <b v="0"/>
    <b v="0"/>
    <s v="theater/plays"/>
    <x v="3"/>
  </r>
  <r>
    <x v="0"/>
    <n v="374"/>
    <n v="101.13"/>
    <s v="US"/>
    <s v="USD"/>
    <n v="1265868000"/>
    <n v="1267077600"/>
    <x v="877"/>
    <d v="2010-02-25T06:00:00"/>
    <b v="0"/>
    <b v="1"/>
    <s v="music/indie rock"/>
    <x v="1"/>
  </r>
  <r>
    <x v="3"/>
    <n v="1122"/>
    <n v="55.99"/>
    <s v="US"/>
    <s v="USD"/>
    <n v="1467176400"/>
    <n v="1467781200"/>
    <x v="878"/>
    <d v="2016-07-06T05:00:00"/>
    <b v="0"/>
    <b v="0"/>
    <s v="food/food truck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CE861C-75A2-406F-9A43-B2B347B54B7E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uenta de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087283-7B1E-4289-A5A4-F25186920041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uenta de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D142F6-ED61-40D0-AEE7-0B98636C2CE8}" name="TablaDinámica1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16"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2">
    <pageField fld="12" hier="-1"/>
    <pageField fld="15" hier="-1"/>
  </pageFields>
  <dataFields count="1">
    <dataField name="Cuenta de outcome" fld="0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Normal="100" workbookViewId="0">
      <selection activeCell="G1" sqref="G1"/>
    </sheetView>
  </sheetViews>
  <sheetFormatPr baseColWidth="10" defaultRowHeight="15.6" x14ac:dyDescent="0.3"/>
  <cols>
    <col min="1" max="1" width="6.5" bestFit="1" customWidth="1"/>
    <col min="2" max="2" width="30.69921875" bestFit="1" customWidth="1"/>
    <col min="3" max="3" width="33.5" style="3" customWidth="1"/>
    <col min="5" max="5" width="11.69921875" bestFit="1" customWidth="1"/>
    <col min="6" max="6" width="18.09765625" bestFit="1" customWidth="1"/>
    <col min="7" max="7" width="12.5" bestFit="1" customWidth="1"/>
    <col min="8" max="8" width="17.3984375" bestFit="1" customWidth="1"/>
    <col min="9" max="9" width="20.5" bestFit="1" customWidth="1"/>
    <col min="10" max="10" width="11.59765625" bestFit="1" customWidth="1"/>
    <col min="11" max="11" width="12.3984375" bestFit="1" customWidth="1"/>
    <col min="12" max="12" width="15.5" bestFit="1" customWidth="1"/>
    <col min="13" max="13" width="12.19921875" bestFit="1" customWidth="1"/>
    <col min="14" max="14" width="26" bestFit="1" customWidth="1"/>
    <col min="15" max="15" width="24.69921875" bestFit="1" customWidth="1"/>
    <col min="16" max="16" width="13.09765625" bestFit="1" customWidth="1"/>
    <col min="17" max="17" width="12.5" bestFit="1" customWidth="1"/>
    <col min="18" max="18" width="28" bestFit="1" customWidth="1"/>
    <col min="19" max="19" width="18.59765625" bestFit="1" customWidth="1"/>
    <col min="20" max="20" width="17.2968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 t="shared" ref="F2:F65" si="0">(E2/D2)*100</f>
        <v>0</v>
      </c>
      <c r="G2" t="s">
        <v>14</v>
      </c>
      <c r="H2">
        <v>0</v>
      </c>
      <c r="I2" s="5">
        <f t="shared" ref="I2:I65" si="1">IF(H2=0, 0, ROUND((E2/H2),2))</f>
        <v>0</v>
      </c>
      <c r="J2" t="s">
        <v>15</v>
      </c>
      <c r="K2" t="s">
        <v>16</v>
      </c>
      <c r="L2">
        <v>1448690400</v>
      </c>
      <c r="M2">
        <v>1450159200</v>
      </c>
      <c r="N2" s="8">
        <f t="shared" ref="N2:N65" si="2">(((L2/60)/60)/24)+DATE(1970,1,1)</f>
        <v>42336.25</v>
      </c>
      <c r="O2" s="8">
        <f t="shared" ref="O2:O65" si="3">(((M2/60)/60)/24)+DATE(1970,1,1)</f>
        <v>42353.25</v>
      </c>
      <c r="P2" t="b">
        <v>0</v>
      </c>
      <c r="Q2" t="b">
        <v>0</v>
      </c>
      <c r="R2" t="s">
        <v>17</v>
      </c>
      <c r="S2" t="str">
        <f t="shared" ref="S2:S65" si="4">_xlfn.TEXTBEFORE(R2,"/")</f>
        <v>food</v>
      </c>
      <c r="T2" t="str">
        <f t="shared" ref="T2:T65" si="5">_xlfn.TEXTAFTER(R2,"/")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si="0"/>
        <v>1040</v>
      </c>
      <c r="G3" t="s">
        <v>20</v>
      </c>
      <c r="H3">
        <v>158</v>
      </c>
      <c r="I3" s="5">
        <f t="shared" si="1"/>
        <v>92.15</v>
      </c>
      <c r="J3" t="s">
        <v>21</v>
      </c>
      <c r="K3" t="s">
        <v>22</v>
      </c>
      <c r="L3">
        <v>1408424400</v>
      </c>
      <c r="M3">
        <v>1408597200</v>
      </c>
      <c r="N3" s="8">
        <f t="shared" si="2"/>
        <v>41870.208333333336</v>
      </c>
      <c r="O3" s="8">
        <f t="shared" si="3"/>
        <v>41872.208333333336</v>
      </c>
      <c r="P3" t="b">
        <v>0</v>
      </c>
      <c r="Q3" t="b">
        <v>1</v>
      </c>
      <c r="R3" t="s">
        <v>23</v>
      </c>
      <c r="S3" t="str">
        <f t="shared" si="4"/>
        <v>music</v>
      </c>
      <c r="T3" t="str">
        <f t="shared" si="5"/>
        <v>rock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ref="F66:F129" si="6">(E66/D66)*100</f>
        <v>97.642857142857139</v>
      </c>
      <c r="G66" t="s">
        <v>14</v>
      </c>
      <c r="H66">
        <v>38</v>
      </c>
      <c r="I66" s="5">
        <f t="shared" ref="I66:I129" si="7">IF(H66=0, 0, ROUND((E66/H66),2))</f>
        <v>71.95</v>
      </c>
      <c r="J66" t="s">
        <v>21</v>
      </c>
      <c r="K66" t="s">
        <v>22</v>
      </c>
      <c r="L66">
        <v>1530507600</v>
      </c>
      <c r="M66">
        <v>1531803600</v>
      </c>
      <c r="N66" s="8">
        <f t="shared" ref="N66:N129" si="8">(((L66/60)/60)/24)+DATE(1970,1,1)</f>
        <v>43283.208333333328</v>
      </c>
      <c r="O66" s="8">
        <f t="shared" ref="O66:O129" si="9">(((M66/60)/60)/24)+DATE(1970,1,1)</f>
        <v>43298.208333333328</v>
      </c>
      <c r="P66" t="b">
        <v>0</v>
      </c>
      <c r="Q66" t="b">
        <v>1</v>
      </c>
      <c r="R66" t="s">
        <v>28</v>
      </c>
      <c r="S66" t="str">
        <f t="shared" ref="S66:S129" si="10">_xlfn.TEXTBEFORE(R66,"/")</f>
        <v>technology</v>
      </c>
      <c r="T66" t="str">
        <f t="shared" ref="T66:T129" si="11">_xlfn.TEXTAFTER(R66,"/")</f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6"/>
        <v>236.14754098360655</v>
      </c>
      <c r="G67" t="s">
        <v>20</v>
      </c>
      <c r="H67">
        <v>236</v>
      </c>
      <c r="I67" s="5">
        <f t="shared" si="7"/>
        <v>61.04</v>
      </c>
      <c r="J67" t="s">
        <v>21</v>
      </c>
      <c r="K67" t="s">
        <v>22</v>
      </c>
      <c r="L67">
        <v>1296108000</v>
      </c>
      <c r="M67">
        <v>1296712800</v>
      </c>
      <c r="N67" s="8">
        <f t="shared" si="8"/>
        <v>40570.25</v>
      </c>
      <c r="O67" s="8">
        <f t="shared" si="9"/>
        <v>40577.25</v>
      </c>
      <c r="P67" t="b">
        <v>0</v>
      </c>
      <c r="Q67" t="b">
        <v>0</v>
      </c>
      <c r="R67" t="s">
        <v>33</v>
      </c>
      <c r="S67" t="str">
        <f t="shared" si="10"/>
        <v>theater</v>
      </c>
      <c r="T67" t="str">
        <f t="shared" si="11"/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45.068965517241381</v>
      </c>
      <c r="G68" t="s">
        <v>14</v>
      </c>
      <c r="H68">
        <v>12</v>
      </c>
      <c r="I68" s="5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8"/>
        <v>42102.208333333328</v>
      </c>
      <c r="O68" s="8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162.38567493112947</v>
      </c>
      <c r="G69" t="s">
        <v>20</v>
      </c>
      <c r="H69">
        <v>4065</v>
      </c>
      <c r="I69" s="5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8"/>
        <v>40203.25</v>
      </c>
      <c r="O69" s="8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254.52631578947367</v>
      </c>
      <c r="G70" t="s">
        <v>20</v>
      </c>
      <c r="H70">
        <v>246</v>
      </c>
      <c r="I70" s="5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8"/>
        <v>42943.208333333328</v>
      </c>
      <c r="O70" s="8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24.063291139240505</v>
      </c>
      <c r="G71" t="s">
        <v>74</v>
      </c>
      <c r="H71">
        <v>17</v>
      </c>
      <c r="I71" s="5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8"/>
        <v>40531.25</v>
      </c>
      <c r="O71" s="8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123.74140625000001</v>
      </c>
      <c r="G72" t="s">
        <v>20</v>
      </c>
      <c r="H72">
        <v>2475</v>
      </c>
      <c r="I72" s="5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8"/>
        <v>40484.208333333336</v>
      </c>
      <c r="O72" s="8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108.06666666666666</v>
      </c>
      <c r="G73" t="s">
        <v>20</v>
      </c>
      <c r="H73">
        <v>76</v>
      </c>
      <c r="I73" s="5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8"/>
        <v>43799.25</v>
      </c>
      <c r="O73" s="8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670.33333333333326</v>
      </c>
      <c r="G74" t="s">
        <v>20</v>
      </c>
      <c r="H74">
        <v>54</v>
      </c>
      <c r="I74" s="5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8"/>
        <v>42186.208333333328</v>
      </c>
      <c r="O74" s="8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660.92857142857144</v>
      </c>
      <c r="G75" t="s">
        <v>20</v>
      </c>
      <c r="H75">
        <v>88</v>
      </c>
      <c r="I75" s="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8"/>
        <v>42701.25</v>
      </c>
      <c r="O75" s="8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122.46153846153847</v>
      </c>
      <c r="G76" t="s">
        <v>20</v>
      </c>
      <c r="H76">
        <v>85</v>
      </c>
      <c r="I76" s="5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8"/>
        <v>42456.208333333328</v>
      </c>
      <c r="O76" s="8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150.57731958762886</v>
      </c>
      <c r="G77" t="s">
        <v>20</v>
      </c>
      <c r="H77">
        <v>170</v>
      </c>
      <c r="I77" s="5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8"/>
        <v>43296.208333333328</v>
      </c>
      <c r="O77" s="8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78.106590724165997</v>
      </c>
      <c r="G78" t="s">
        <v>14</v>
      </c>
      <c r="H78">
        <v>1684</v>
      </c>
      <c r="I78" s="5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8"/>
        <v>42027.25</v>
      </c>
      <c r="O78" s="8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46.94736842105263</v>
      </c>
      <c r="G79" t="s">
        <v>14</v>
      </c>
      <c r="H79">
        <v>56</v>
      </c>
      <c r="I79" s="5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8"/>
        <v>40448.208333333336</v>
      </c>
      <c r="O79" s="8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300.8</v>
      </c>
      <c r="G80" t="s">
        <v>20</v>
      </c>
      <c r="H80">
        <v>330</v>
      </c>
      <c r="I80" s="5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8"/>
        <v>43206.208333333328</v>
      </c>
      <c r="O80" s="8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69.598615916955026</v>
      </c>
      <c r="G81" t="s">
        <v>14</v>
      </c>
      <c r="H81">
        <v>838</v>
      </c>
      <c r="I81" s="5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8"/>
        <v>43267.208333333328</v>
      </c>
      <c r="O81" s="8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637.4545454545455</v>
      </c>
      <c r="G82" t="s">
        <v>20</v>
      </c>
      <c r="H82">
        <v>127</v>
      </c>
      <c r="I82" s="5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8"/>
        <v>42976.208333333328</v>
      </c>
      <c r="O82" s="8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225.33928571428569</v>
      </c>
      <c r="G83" t="s">
        <v>20</v>
      </c>
      <c r="H83">
        <v>411</v>
      </c>
      <c r="I83" s="5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8"/>
        <v>43062.25</v>
      </c>
      <c r="O83" s="8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1497.3000000000002</v>
      </c>
      <c r="G84" t="s">
        <v>20</v>
      </c>
      <c r="H84">
        <v>180</v>
      </c>
      <c r="I84" s="5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8"/>
        <v>43482.25</v>
      </c>
      <c r="O84" s="8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37.590225563909776</v>
      </c>
      <c r="G85" t="s">
        <v>14</v>
      </c>
      <c r="H85">
        <v>1000</v>
      </c>
      <c r="I85" s="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8"/>
        <v>42579.208333333328</v>
      </c>
      <c r="O85" s="8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132.36942675159236</v>
      </c>
      <c r="G86" t="s">
        <v>20</v>
      </c>
      <c r="H86">
        <v>374</v>
      </c>
      <c r="I86" s="5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8"/>
        <v>41118.208333333336</v>
      </c>
      <c r="O86" s="8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131.22448979591837</v>
      </c>
      <c r="G87" t="s">
        <v>20</v>
      </c>
      <c r="H87">
        <v>71</v>
      </c>
      <c r="I87" s="5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8"/>
        <v>40797.208333333336</v>
      </c>
      <c r="O87" s="8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167.63513513513513</v>
      </c>
      <c r="G88" t="s">
        <v>20</v>
      </c>
      <c r="H88">
        <v>203</v>
      </c>
      <c r="I88" s="5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8"/>
        <v>42128.208333333328</v>
      </c>
      <c r="O88" s="8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61.984886649874063</v>
      </c>
      <c r="G89" t="s">
        <v>14</v>
      </c>
      <c r="H89">
        <v>1482</v>
      </c>
      <c r="I89" s="5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8"/>
        <v>40610.25</v>
      </c>
      <c r="O89" s="8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260.75</v>
      </c>
      <c r="G90" t="s">
        <v>20</v>
      </c>
      <c r="H90">
        <v>113</v>
      </c>
      <c r="I90" s="5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8"/>
        <v>42110.208333333328</v>
      </c>
      <c r="O90" s="8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252.58823529411765</v>
      </c>
      <c r="G91" t="s">
        <v>20</v>
      </c>
      <c r="H91">
        <v>96</v>
      </c>
      <c r="I91" s="5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8"/>
        <v>40283.208333333336</v>
      </c>
      <c r="O91" s="8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78.615384615384613</v>
      </c>
      <c r="G92" t="s">
        <v>14</v>
      </c>
      <c r="H92">
        <v>106</v>
      </c>
      <c r="I92" s="5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8"/>
        <v>42425.25</v>
      </c>
      <c r="O92" s="8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48.404406999351913</v>
      </c>
      <c r="G93" t="s">
        <v>14</v>
      </c>
      <c r="H93">
        <v>679</v>
      </c>
      <c r="I93" s="5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8"/>
        <v>42588.208333333328</v>
      </c>
      <c r="O93" s="8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258.875</v>
      </c>
      <c r="G94" t="s">
        <v>20</v>
      </c>
      <c r="H94">
        <v>498</v>
      </c>
      <c r="I94" s="5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8"/>
        <v>40352.208333333336</v>
      </c>
      <c r="O94" s="8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60.548713235294116</v>
      </c>
      <c r="G95" t="s">
        <v>74</v>
      </c>
      <c r="H95">
        <v>610</v>
      </c>
      <c r="I95" s="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8"/>
        <v>41202.208333333336</v>
      </c>
      <c r="O95" s="8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303.68965517241378</v>
      </c>
      <c r="G96" t="s">
        <v>20</v>
      </c>
      <c r="H96">
        <v>180</v>
      </c>
      <c r="I96" s="5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8"/>
        <v>43562.208333333328</v>
      </c>
      <c r="O96" s="8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112.99999999999999</v>
      </c>
      <c r="G97" t="s">
        <v>20</v>
      </c>
      <c r="H97">
        <v>27</v>
      </c>
      <c r="I97" s="5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8"/>
        <v>43752.208333333328</v>
      </c>
      <c r="O97" s="8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217.37876614060258</v>
      </c>
      <c r="G98" t="s">
        <v>20</v>
      </c>
      <c r="H98">
        <v>2331</v>
      </c>
      <c r="I98" s="5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8"/>
        <v>40612.25</v>
      </c>
      <c r="O98" s="8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926.69230769230762</v>
      </c>
      <c r="G99" t="s">
        <v>20</v>
      </c>
      <c r="H99">
        <v>113</v>
      </c>
      <c r="I99" s="5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8"/>
        <v>42180.208333333328</v>
      </c>
      <c r="O99" s="8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33.692229038854805</v>
      </c>
      <c r="G100" t="s">
        <v>14</v>
      </c>
      <c r="H100">
        <v>1220</v>
      </c>
      <c r="I100" s="5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8"/>
        <v>42212.208333333328</v>
      </c>
      <c r="O100" s="8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196.7236842105263</v>
      </c>
      <c r="G101" t="s">
        <v>20</v>
      </c>
      <c r="H101">
        <v>164</v>
      </c>
      <c r="I101" s="5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8"/>
        <v>41968.25</v>
      </c>
      <c r="O101" s="8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8"/>
        <v>40835.208333333336</v>
      </c>
      <c r="O102" s="8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1021.4444444444445</v>
      </c>
      <c r="G103" t="s">
        <v>20</v>
      </c>
      <c r="H103">
        <v>164</v>
      </c>
      <c r="I103" s="5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8"/>
        <v>42056.25</v>
      </c>
      <c r="O103" s="8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281.67567567567568</v>
      </c>
      <c r="G104" t="s">
        <v>20</v>
      </c>
      <c r="H104">
        <v>336</v>
      </c>
      <c r="I104" s="5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8"/>
        <v>43234.208333333328</v>
      </c>
      <c r="O104" s="8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24.610000000000003</v>
      </c>
      <c r="G105" t="s">
        <v>14</v>
      </c>
      <c r="H105">
        <v>37</v>
      </c>
      <c r="I105" s="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8"/>
        <v>40475.208333333336</v>
      </c>
      <c r="O105" s="8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143.14010067114094</v>
      </c>
      <c r="G106" t="s">
        <v>20</v>
      </c>
      <c r="H106">
        <v>1917</v>
      </c>
      <c r="I106" s="5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8"/>
        <v>42878.208333333328</v>
      </c>
      <c r="O106" s="8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144.54411764705884</v>
      </c>
      <c r="G107" t="s">
        <v>20</v>
      </c>
      <c r="H107">
        <v>95</v>
      </c>
      <c r="I107" s="5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8"/>
        <v>41366.208333333336</v>
      </c>
      <c r="O107" s="8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359.12820512820514</v>
      </c>
      <c r="G108" t="s">
        <v>20</v>
      </c>
      <c r="H108">
        <v>147</v>
      </c>
      <c r="I108" s="5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8"/>
        <v>43716.208333333328</v>
      </c>
      <c r="O108" s="8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186.48571428571427</v>
      </c>
      <c r="G109" t="s">
        <v>20</v>
      </c>
      <c r="H109">
        <v>86</v>
      </c>
      <c r="I109" s="5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8"/>
        <v>43213.208333333328</v>
      </c>
      <c r="O109" s="8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595.26666666666665</v>
      </c>
      <c r="G110" t="s">
        <v>20</v>
      </c>
      <c r="H110">
        <v>83</v>
      </c>
      <c r="I110" s="5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8"/>
        <v>41005.208333333336</v>
      </c>
      <c r="O110" s="8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59.21153846153846</v>
      </c>
      <c r="G111" t="s">
        <v>14</v>
      </c>
      <c r="H111">
        <v>60</v>
      </c>
      <c r="I111" s="5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8"/>
        <v>41651.25</v>
      </c>
      <c r="O111" s="8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14.962780898876405</v>
      </c>
      <c r="G112" t="s">
        <v>14</v>
      </c>
      <c r="H112">
        <v>296</v>
      </c>
      <c r="I112" s="5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8"/>
        <v>43354.208333333328</v>
      </c>
      <c r="O112" s="8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119.95602605863192</v>
      </c>
      <c r="G113" t="s">
        <v>20</v>
      </c>
      <c r="H113">
        <v>676</v>
      </c>
      <c r="I113" s="5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8"/>
        <v>41174.208333333336</v>
      </c>
      <c r="O113" s="8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8"/>
        <v>41875.208333333336</v>
      </c>
      <c r="O114" s="8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376.87878787878788</v>
      </c>
      <c r="G115" t="s">
        <v>20</v>
      </c>
      <c r="H115">
        <v>131</v>
      </c>
      <c r="I115" s="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8"/>
        <v>42990.208333333328</v>
      </c>
      <c r="O115" s="8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727.15789473684208</v>
      </c>
      <c r="G116" t="s">
        <v>20</v>
      </c>
      <c r="H116">
        <v>126</v>
      </c>
      <c r="I116" s="5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8"/>
        <v>43564.208333333328</v>
      </c>
      <c r="O116" s="8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87.211757648470297</v>
      </c>
      <c r="G117" t="s">
        <v>14</v>
      </c>
      <c r="H117">
        <v>3304</v>
      </c>
      <c r="I117" s="5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8"/>
        <v>43056.25</v>
      </c>
      <c r="O117" s="8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88</v>
      </c>
      <c r="G118" t="s">
        <v>14</v>
      </c>
      <c r="H118">
        <v>73</v>
      </c>
      <c r="I118" s="5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8"/>
        <v>42265.208333333328</v>
      </c>
      <c r="O118" s="8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173.9387755102041</v>
      </c>
      <c r="G119" t="s">
        <v>20</v>
      </c>
      <c r="H119">
        <v>275</v>
      </c>
      <c r="I119" s="5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8"/>
        <v>40808.208333333336</v>
      </c>
      <c r="O119" s="8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117.61111111111111</v>
      </c>
      <c r="G120" t="s">
        <v>20</v>
      </c>
      <c r="H120">
        <v>67</v>
      </c>
      <c r="I120" s="5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8"/>
        <v>41665.25</v>
      </c>
      <c r="O120" s="8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214.96</v>
      </c>
      <c r="G121" t="s">
        <v>20</v>
      </c>
      <c r="H121">
        <v>154</v>
      </c>
      <c r="I121" s="5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8"/>
        <v>41806.208333333336</v>
      </c>
      <c r="O121" s="8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149.49667110519306</v>
      </c>
      <c r="G122" t="s">
        <v>20</v>
      </c>
      <c r="H122">
        <v>1782</v>
      </c>
      <c r="I122" s="5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8"/>
        <v>42111.208333333328</v>
      </c>
      <c r="O122" s="8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219.33995584988963</v>
      </c>
      <c r="G123" t="s">
        <v>20</v>
      </c>
      <c r="H123">
        <v>903</v>
      </c>
      <c r="I123" s="5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8"/>
        <v>41917.208333333336</v>
      </c>
      <c r="O123" s="8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64.367690058479525</v>
      </c>
      <c r="G124" t="s">
        <v>14</v>
      </c>
      <c r="H124">
        <v>3387</v>
      </c>
      <c r="I124" s="5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8"/>
        <v>41970.25</v>
      </c>
      <c r="O124" s="8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18.622397298818232</v>
      </c>
      <c r="G125" t="s">
        <v>14</v>
      </c>
      <c r="H125">
        <v>662</v>
      </c>
      <c r="I125" s="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8"/>
        <v>42332.25</v>
      </c>
      <c r="O125" s="8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367.76923076923077</v>
      </c>
      <c r="G126" t="s">
        <v>20</v>
      </c>
      <c r="H126">
        <v>94</v>
      </c>
      <c r="I126" s="5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8"/>
        <v>43598.208333333328</v>
      </c>
      <c r="O126" s="8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159.90566037735849</v>
      </c>
      <c r="G127" t="s">
        <v>20</v>
      </c>
      <c r="H127">
        <v>180</v>
      </c>
      <c r="I127" s="5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8"/>
        <v>43362.208333333328</v>
      </c>
      <c r="O127" s="8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38.633185349611544</v>
      </c>
      <c r="G128" t="s">
        <v>14</v>
      </c>
      <c r="H128">
        <v>774</v>
      </c>
      <c r="I128" s="5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8"/>
        <v>42596.208333333328</v>
      </c>
      <c r="O128" s="8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51.42151162790698</v>
      </c>
      <c r="G129" t="s">
        <v>14</v>
      </c>
      <c r="H129">
        <v>672</v>
      </c>
      <c r="I129" s="5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8"/>
        <v>40310.208333333336</v>
      </c>
      <c r="O129" s="8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ref="F130:F193" si="12">(E130/D130)*100</f>
        <v>60.334277620396605</v>
      </c>
      <c r="G130" t="s">
        <v>74</v>
      </c>
      <c r="H130">
        <v>532</v>
      </c>
      <c r="I130" s="5">
        <f t="shared" ref="I130:I193" si="13">IF(H130=0, 0, ROUND((E130/H130),2))</f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ref="N130:N193" si="14">(((L130/60)/60)/24)+DATE(1970,1,1)</f>
        <v>40417.208333333336</v>
      </c>
      <c r="O130" s="8">
        <f t="shared" ref="O130:O193" si="15">(((M130/60)/60)/24)+DATE(1970,1,1)</f>
        <v>40430.208333333336</v>
      </c>
      <c r="P130" t="b">
        <v>0</v>
      </c>
      <c r="Q130" t="b">
        <v>0</v>
      </c>
      <c r="R130" t="s">
        <v>23</v>
      </c>
      <c r="S130" t="str">
        <f t="shared" ref="S130:S193" si="16">_xlfn.TEXTBEFORE(R130,"/")</f>
        <v>music</v>
      </c>
      <c r="T130" t="str">
        <f t="shared" ref="T130:T193" si="17">_xlfn.TEXTAFTER(R130,"/")</f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12"/>
        <v>3.202693602693603</v>
      </c>
      <c r="G131" t="s">
        <v>74</v>
      </c>
      <c r="H131">
        <v>55</v>
      </c>
      <c r="I131" s="5">
        <f t="shared" si="13"/>
        <v>86.47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si="14"/>
        <v>42038.25</v>
      </c>
      <c r="O131" s="8">
        <f t="shared" si="15"/>
        <v>42063.25</v>
      </c>
      <c r="P131" t="b">
        <v>0</v>
      </c>
      <c r="Q131" t="b">
        <v>0</v>
      </c>
      <c r="R131" t="s">
        <v>17</v>
      </c>
      <c r="S131" t="str">
        <f t="shared" si="16"/>
        <v>food</v>
      </c>
      <c r="T131" t="str">
        <f t="shared" si="17"/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155.46875</v>
      </c>
      <c r="G132" t="s">
        <v>20</v>
      </c>
      <c r="H132">
        <v>533</v>
      </c>
      <c r="I132" s="5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4"/>
        <v>40842.208333333336</v>
      </c>
      <c r="O132" s="8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100.85974499089254</v>
      </c>
      <c r="G133" t="s">
        <v>20</v>
      </c>
      <c r="H133">
        <v>2443</v>
      </c>
      <c r="I133" s="5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4"/>
        <v>41607.25</v>
      </c>
      <c r="O133" s="8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116.18181818181819</v>
      </c>
      <c r="G134" t="s">
        <v>20</v>
      </c>
      <c r="H134">
        <v>89</v>
      </c>
      <c r="I134" s="5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4"/>
        <v>43112.25</v>
      </c>
      <c r="O134" s="8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310.77777777777777</v>
      </c>
      <c r="G135" t="s">
        <v>20</v>
      </c>
      <c r="H135">
        <v>159</v>
      </c>
      <c r="I135" s="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4"/>
        <v>40767.208333333336</v>
      </c>
      <c r="O135" s="8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89.73668341708543</v>
      </c>
      <c r="G136" t="s">
        <v>14</v>
      </c>
      <c r="H136">
        <v>940</v>
      </c>
      <c r="I136" s="5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4"/>
        <v>40713.208333333336</v>
      </c>
      <c r="O136" s="8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71.27272727272728</v>
      </c>
      <c r="G137" t="s">
        <v>14</v>
      </c>
      <c r="H137">
        <v>117</v>
      </c>
      <c r="I137" s="5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4"/>
        <v>41340.25</v>
      </c>
      <c r="O137" s="8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3.2862318840579712</v>
      </c>
      <c r="G138" t="s">
        <v>74</v>
      </c>
      <c r="H138">
        <v>58</v>
      </c>
      <c r="I138" s="5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4"/>
        <v>41797.208333333336</v>
      </c>
      <c r="O138" s="8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261.77777777777777</v>
      </c>
      <c r="G139" t="s">
        <v>20</v>
      </c>
      <c r="H139">
        <v>50</v>
      </c>
      <c r="I139" s="5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4"/>
        <v>40457.208333333336</v>
      </c>
      <c r="O139" s="8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96</v>
      </c>
      <c r="G140" t="s">
        <v>14</v>
      </c>
      <c r="H140">
        <v>115</v>
      </c>
      <c r="I140" s="5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4"/>
        <v>41180.208333333336</v>
      </c>
      <c r="O140" s="8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20.896851248642779</v>
      </c>
      <c r="G141" t="s">
        <v>14</v>
      </c>
      <c r="H141">
        <v>326</v>
      </c>
      <c r="I141" s="5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4"/>
        <v>42115.208333333328</v>
      </c>
      <c r="O141" s="8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223.16363636363636</v>
      </c>
      <c r="G142" t="s">
        <v>20</v>
      </c>
      <c r="H142">
        <v>186</v>
      </c>
      <c r="I142" s="5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4"/>
        <v>43156.25</v>
      </c>
      <c r="O142" s="8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101.59097978227061</v>
      </c>
      <c r="G143" t="s">
        <v>20</v>
      </c>
      <c r="H143">
        <v>1071</v>
      </c>
      <c r="I143" s="5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4"/>
        <v>42167.208333333328</v>
      </c>
      <c r="O143" s="8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230.03999999999996</v>
      </c>
      <c r="G144" t="s">
        <v>20</v>
      </c>
      <c r="H144">
        <v>117</v>
      </c>
      <c r="I144" s="5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4"/>
        <v>41005.208333333336</v>
      </c>
      <c r="O144" s="8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135.59259259259261</v>
      </c>
      <c r="G145" t="s">
        <v>20</v>
      </c>
      <c r="H145">
        <v>70</v>
      </c>
      <c r="I145" s="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4"/>
        <v>40357.208333333336</v>
      </c>
      <c r="O145" s="8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129.1</v>
      </c>
      <c r="G146" t="s">
        <v>20</v>
      </c>
      <c r="H146">
        <v>135</v>
      </c>
      <c r="I146" s="5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4"/>
        <v>43633.208333333328</v>
      </c>
      <c r="O146" s="8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236.512</v>
      </c>
      <c r="G147" t="s">
        <v>20</v>
      </c>
      <c r="H147">
        <v>768</v>
      </c>
      <c r="I147" s="5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4"/>
        <v>41889.208333333336</v>
      </c>
      <c r="O147" s="8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17.25</v>
      </c>
      <c r="G148" t="s">
        <v>74</v>
      </c>
      <c r="H148">
        <v>51</v>
      </c>
      <c r="I148" s="5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4"/>
        <v>40855.25</v>
      </c>
      <c r="O148" s="8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112.49397590361446</v>
      </c>
      <c r="G149" t="s">
        <v>20</v>
      </c>
      <c r="H149">
        <v>199</v>
      </c>
      <c r="I149" s="5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4"/>
        <v>42534.208333333328</v>
      </c>
      <c r="O149" s="8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121.02150537634408</v>
      </c>
      <c r="G150" t="s">
        <v>20</v>
      </c>
      <c r="H150">
        <v>107</v>
      </c>
      <c r="I150" s="5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4"/>
        <v>42941.208333333328</v>
      </c>
      <c r="O150" s="8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219.87096774193549</v>
      </c>
      <c r="G151" t="s">
        <v>20</v>
      </c>
      <c r="H151">
        <v>195</v>
      </c>
      <c r="I151" s="5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4"/>
        <v>41275.25</v>
      </c>
      <c r="O151" s="8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1</v>
      </c>
      <c r="G152" t="s">
        <v>14</v>
      </c>
      <c r="H152">
        <v>1</v>
      </c>
      <c r="I152" s="5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4"/>
        <v>43450.25</v>
      </c>
      <c r="O152" s="8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64.166909620991248</v>
      </c>
      <c r="G153" t="s">
        <v>14</v>
      </c>
      <c r="H153">
        <v>1467</v>
      </c>
      <c r="I153" s="5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4"/>
        <v>41799.208333333336</v>
      </c>
      <c r="O153" s="8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423.06746987951806</v>
      </c>
      <c r="G154" t="s">
        <v>20</v>
      </c>
      <c r="H154">
        <v>3376</v>
      </c>
      <c r="I154" s="5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4"/>
        <v>42783.25</v>
      </c>
      <c r="O154" s="8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92.984160506863773</v>
      </c>
      <c r="G155" t="s">
        <v>14</v>
      </c>
      <c r="H155">
        <v>5681</v>
      </c>
      <c r="I155" s="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4"/>
        <v>41201.208333333336</v>
      </c>
      <c r="O155" s="8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58.756567425569173</v>
      </c>
      <c r="G156" t="s">
        <v>14</v>
      </c>
      <c r="H156">
        <v>1059</v>
      </c>
      <c r="I156" s="5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4"/>
        <v>42502.208333333328</v>
      </c>
      <c r="O156" s="8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65.022222222222226</v>
      </c>
      <c r="G157" t="s">
        <v>14</v>
      </c>
      <c r="H157">
        <v>1194</v>
      </c>
      <c r="I157" s="5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4"/>
        <v>40262.208333333336</v>
      </c>
      <c r="O157" s="8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73.939560439560438</v>
      </c>
      <c r="G158" t="s">
        <v>74</v>
      </c>
      <c r="H158">
        <v>379</v>
      </c>
      <c r="I158" s="5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4"/>
        <v>43743.208333333328</v>
      </c>
      <c r="O158" s="8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52.666666666666664</v>
      </c>
      <c r="G159" t="s">
        <v>14</v>
      </c>
      <c r="H159">
        <v>30</v>
      </c>
      <c r="I159" s="5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4"/>
        <v>41638.25</v>
      </c>
      <c r="O159" s="8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220.95238095238096</v>
      </c>
      <c r="G160" t="s">
        <v>20</v>
      </c>
      <c r="H160">
        <v>41</v>
      </c>
      <c r="I160" s="5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4"/>
        <v>42346.25</v>
      </c>
      <c r="O160" s="8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100.01150627615063</v>
      </c>
      <c r="G161" t="s">
        <v>20</v>
      </c>
      <c r="H161">
        <v>1821</v>
      </c>
      <c r="I161" s="5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4"/>
        <v>43551.208333333328</v>
      </c>
      <c r="O161" s="8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162.3125</v>
      </c>
      <c r="G162" t="s">
        <v>20</v>
      </c>
      <c r="H162">
        <v>164</v>
      </c>
      <c r="I162" s="5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4"/>
        <v>43582.208333333328</v>
      </c>
      <c r="O162" s="8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78.181818181818187</v>
      </c>
      <c r="G163" t="s">
        <v>14</v>
      </c>
      <c r="H163">
        <v>75</v>
      </c>
      <c r="I163" s="5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4"/>
        <v>42270.208333333328</v>
      </c>
      <c r="O163" s="8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149.73770491803279</v>
      </c>
      <c r="G164" t="s">
        <v>20</v>
      </c>
      <c r="H164">
        <v>157</v>
      </c>
      <c r="I164" s="5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4"/>
        <v>43442.25</v>
      </c>
      <c r="O164" s="8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253.25714285714284</v>
      </c>
      <c r="G165" t="s">
        <v>20</v>
      </c>
      <c r="H165">
        <v>246</v>
      </c>
      <c r="I165" s="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4"/>
        <v>43028.208333333328</v>
      </c>
      <c r="O165" s="8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100.16943521594683</v>
      </c>
      <c r="G166" t="s">
        <v>20</v>
      </c>
      <c r="H166">
        <v>1396</v>
      </c>
      <c r="I166" s="5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4"/>
        <v>43016.208333333328</v>
      </c>
      <c r="O166" s="8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121.99004424778761</v>
      </c>
      <c r="G167" t="s">
        <v>20</v>
      </c>
      <c r="H167">
        <v>2506</v>
      </c>
      <c r="I167" s="5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4"/>
        <v>42948.208333333328</v>
      </c>
      <c r="O167" s="8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137.13265306122449</v>
      </c>
      <c r="G168" t="s">
        <v>20</v>
      </c>
      <c r="H168">
        <v>244</v>
      </c>
      <c r="I168" s="5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4"/>
        <v>40534.25</v>
      </c>
      <c r="O168" s="8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415.53846153846149</v>
      </c>
      <c r="G169" t="s">
        <v>20</v>
      </c>
      <c r="H169">
        <v>146</v>
      </c>
      <c r="I169" s="5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4"/>
        <v>41435.208333333336</v>
      </c>
      <c r="O169" s="8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31.30913348946136</v>
      </c>
      <c r="G170" t="s">
        <v>14</v>
      </c>
      <c r="H170">
        <v>955</v>
      </c>
      <c r="I170" s="5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4"/>
        <v>43518.25</v>
      </c>
      <c r="O170" s="8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424.08154506437768</v>
      </c>
      <c r="G171" t="s">
        <v>20</v>
      </c>
      <c r="H171">
        <v>1267</v>
      </c>
      <c r="I171" s="5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4"/>
        <v>41077.208333333336</v>
      </c>
      <c r="O171" s="8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2.93886230728336</v>
      </c>
      <c r="G172" t="s">
        <v>14</v>
      </c>
      <c r="H172">
        <v>67</v>
      </c>
      <c r="I172" s="5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4"/>
        <v>42950.208333333328</v>
      </c>
      <c r="O172" s="8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10.63265306122449</v>
      </c>
      <c r="G173" t="s">
        <v>14</v>
      </c>
      <c r="H173">
        <v>5</v>
      </c>
      <c r="I173" s="5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4"/>
        <v>41718.208333333336</v>
      </c>
      <c r="O173" s="8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82.875</v>
      </c>
      <c r="G174" t="s">
        <v>14</v>
      </c>
      <c r="H174">
        <v>26</v>
      </c>
      <c r="I174" s="5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4"/>
        <v>41839.208333333336</v>
      </c>
      <c r="O174" s="8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163.01447776628748</v>
      </c>
      <c r="G175" t="s">
        <v>20</v>
      </c>
      <c r="H175">
        <v>1561</v>
      </c>
      <c r="I175" s="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4"/>
        <v>41412.208333333336</v>
      </c>
      <c r="O175" s="8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894.66666666666674</v>
      </c>
      <c r="G176" t="s">
        <v>20</v>
      </c>
      <c r="H176">
        <v>48</v>
      </c>
      <c r="I176" s="5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4"/>
        <v>42282.208333333328</v>
      </c>
      <c r="O176" s="8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26.191501103752756</v>
      </c>
      <c r="G177" t="s">
        <v>14</v>
      </c>
      <c r="H177">
        <v>1130</v>
      </c>
      <c r="I177" s="5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4"/>
        <v>42613.208333333328</v>
      </c>
      <c r="O177" s="8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74.834782608695647</v>
      </c>
      <c r="G178" t="s">
        <v>14</v>
      </c>
      <c r="H178">
        <v>782</v>
      </c>
      <c r="I178" s="5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4"/>
        <v>42616.208333333328</v>
      </c>
      <c r="O178" s="8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416.47680412371136</v>
      </c>
      <c r="G179" t="s">
        <v>20</v>
      </c>
      <c r="H179">
        <v>2739</v>
      </c>
      <c r="I179" s="5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4"/>
        <v>40497.25</v>
      </c>
      <c r="O179" s="8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96.208333333333329</v>
      </c>
      <c r="G180" t="s">
        <v>14</v>
      </c>
      <c r="H180">
        <v>210</v>
      </c>
      <c r="I180" s="5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4"/>
        <v>42999.208333333328</v>
      </c>
      <c r="O180" s="8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357.71910112359546</v>
      </c>
      <c r="G181" t="s">
        <v>20</v>
      </c>
      <c r="H181">
        <v>3537</v>
      </c>
      <c r="I181" s="5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4"/>
        <v>41350.208333333336</v>
      </c>
      <c r="O181" s="8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308.45714285714286</v>
      </c>
      <c r="G182" t="s">
        <v>20</v>
      </c>
      <c r="H182">
        <v>2107</v>
      </c>
      <c r="I182" s="5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4"/>
        <v>40259.208333333336</v>
      </c>
      <c r="O182" s="8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61.802325581395344</v>
      </c>
      <c r="G183" t="s">
        <v>14</v>
      </c>
      <c r="H183">
        <v>136</v>
      </c>
      <c r="I183" s="5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4"/>
        <v>43012.208333333328</v>
      </c>
      <c r="O183" s="8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722.32472324723244</v>
      </c>
      <c r="G184" t="s">
        <v>20</v>
      </c>
      <c r="H184">
        <v>3318</v>
      </c>
      <c r="I184" s="5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4"/>
        <v>43631.208333333328</v>
      </c>
      <c r="O184" s="8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69.117647058823522</v>
      </c>
      <c r="G185" t="s">
        <v>14</v>
      </c>
      <c r="H185">
        <v>86</v>
      </c>
      <c r="I185" s="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4"/>
        <v>40430.208333333336</v>
      </c>
      <c r="O185" s="8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293.05555555555554</v>
      </c>
      <c r="G186" t="s">
        <v>20</v>
      </c>
      <c r="H186">
        <v>340</v>
      </c>
      <c r="I186" s="5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4"/>
        <v>43588.208333333328</v>
      </c>
      <c r="O186" s="8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71.8</v>
      </c>
      <c r="G187" t="s">
        <v>14</v>
      </c>
      <c r="H187">
        <v>19</v>
      </c>
      <c r="I187" s="5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4"/>
        <v>43233.208333333328</v>
      </c>
      <c r="O187" s="8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31.934684684684683</v>
      </c>
      <c r="G188" t="s">
        <v>14</v>
      </c>
      <c r="H188">
        <v>886</v>
      </c>
      <c r="I188" s="5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4"/>
        <v>41782.208333333336</v>
      </c>
      <c r="O188" s="8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229.87375415282392</v>
      </c>
      <c r="G189" t="s">
        <v>20</v>
      </c>
      <c r="H189">
        <v>1442</v>
      </c>
      <c r="I189" s="5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4"/>
        <v>41328.25</v>
      </c>
      <c r="O189" s="8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32.012195121951223</v>
      </c>
      <c r="G190" t="s">
        <v>14</v>
      </c>
      <c r="H190">
        <v>35</v>
      </c>
      <c r="I190" s="5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4"/>
        <v>41975.25</v>
      </c>
      <c r="O190" s="8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23.525352848928385</v>
      </c>
      <c r="G191" t="s">
        <v>74</v>
      </c>
      <c r="H191">
        <v>441</v>
      </c>
      <c r="I191" s="5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4"/>
        <v>42433.25</v>
      </c>
      <c r="O191" s="8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68.594594594594597</v>
      </c>
      <c r="G192" t="s">
        <v>14</v>
      </c>
      <c r="H192">
        <v>24</v>
      </c>
      <c r="I192" s="5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4"/>
        <v>41429.208333333336</v>
      </c>
      <c r="O192" s="8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37.952380952380956</v>
      </c>
      <c r="G193" t="s">
        <v>14</v>
      </c>
      <c r="H193">
        <v>86</v>
      </c>
      <c r="I193" s="5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4"/>
        <v>43536.208333333328</v>
      </c>
      <c r="O193" s="8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ref="F194:F257" si="18">(E194/D194)*100</f>
        <v>19.992957746478872</v>
      </c>
      <c r="G194" t="s">
        <v>14</v>
      </c>
      <c r="H194">
        <v>243</v>
      </c>
      <c r="I194" s="5">
        <f t="shared" ref="I194:I257" si="19">IF(H194=0, 0, ROUND((E194/H194),2))</f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ref="N194:N257" si="20">(((L194/60)/60)/24)+DATE(1970,1,1)</f>
        <v>41817.208333333336</v>
      </c>
      <c r="O194" s="8">
        <f t="shared" ref="O194:O257" si="21">(((M194/60)/60)/24)+DATE(1970,1,1)</f>
        <v>41821.208333333336</v>
      </c>
      <c r="P194" t="b">
        <v>0</v>
      </c>
      <c r="Q194" t="b">
        <v>0</v>
      </c>
      <c r="R194" t="s">
        <v>23</v>
      </c>
      <c r="S194" t="str">
        <f t="shared" ref="S194:S257" si="22">_xlfn.TEXTBEFORE(R194,"/")</f>
        <v>music</v>
      </c>
      <c r="T194" t="str">
        <f t="shared" ref="T194:T257" si="23">_xlfn.TEXTAFTER(R194,"/")</f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8"/>
        <v>45.636363636363633</v>
      </c>
      <c r="G195" t="s">
        <v>14</v>
      </c>
      <c r="H195">
        <v>65</v>
      </c>
      <c r="I195" s="5">
        <f t="shared" si="19"/>
        <v>46.34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si="20"/>
        <v>43198.208333333328</v>
      </c>
      <c r="O195" s="8">
        <f t="shared" si="21"/>
        <v>43202.208333333328</v>
      </c>
      <c r="P195" t="b">
        <v>1</v>
      </c>
      <c r="Q195" t="b">
        <v>0</v>
      </c>
      <c r="R195" t="s">
        <v>60</v>
      </c>
      <c r="S195" t="str">
        <f t="shared" si="22"/>
        <v>music</v>
      </c>
      <c r="T195" t="str">
        <f t="shared" si="23"/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122.7605633802817</v>
      </c>
      <c r="G196" t="s">
        <v>20</v>
      </c>
      <c r="H196">
        <v>126</v>
      </c>
      <c r="I196" s="5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20"/>
        <v>42261.208333333328</v>
      </c>
      <c r="O196" s="8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361.75316455696202</v>
      </c>
      <c r="G197" t="s">
        <v>20</v>
      </c>
      <c r="H197">
        <v>524</v>
      </c>
      <c r="I197" s="5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20"/>
        <v>43310.208333333328</v>
      </c>
      <c r="O197" s="8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63.146341463414636</v>
      </c>
      <c r="G198" t="s">
        <v>14</v>
      </c>
      <c r="H198">
        <v>100</v>
      </c>
      <c r="I198" s="5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20"/>
        <v>42616.208333333328</v>
      </c>
      <c r="O198" s="8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298.20475319926874</v>
      </c>
      <c r="G199" t="s">
        <v>20</v>
      </c>
      <c r="H199">
        <v>1989</v>
      </c>
      <c r="I199" s="5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20"/>
        <v>42909.208333333328</v>
      </c>
      <c r="O199" s="8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9.5585443037974684</v>
      </c>
      <c r="G200" t="s">
        <v>14</v>
      </c>
      <c r="H200">
        <v>168</v>
      </c>
      <c r="I200" s="5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20"/>
        <v>40396.208333333336</v>
      </c>
      <c r="O200" s="8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53.777777777777779</v>
      </c>
      <c r="G201" t="s">
        <v>14</v>
      </c>
      <c r="H201">
        <v>13</v>
      </c>
      <c r="I201" s="5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20"/>
        <v>42192.208333333328</v>
      </c>
      <c r="O201" s="8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2</v>
      </c>
      <c r="G202" t="s">
        <v>14</v>
      </c>
      <c r="H202">
        <v>1</v>
      </c>
      <c r="I202" s="5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20"/>
        <v>40262.208333333336</v>
      </c>
      <c r="O202" s="8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681.19047619047615</v>
      </c>
      <c r="G203" t="s">
        <v>20</v>
      </c>
      <c r="H203">
        <v>157</v>
      </c>
      <c r="I203" s="5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20"/>
        <v>41845.208333333336</v>
      </c>
      <c r="O203" s="8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78.831325301204828</v>
      </c>
      <c r="G204" t="s">
        <v>74</v>
      </c>
      <c r="H204">
        <v>82</v>
      </c>
      <c r="I204" s="5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20"/>
        <v>40818.208333333336</v>
      </c>
      <c r="O204" s="8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134.40792216817235</v>
      </c>
      <c r="G205" t="s">
        <v>20</v>
      </c>
      <c r="H205">
        <v>4498</v>
      </c>
      <c r="I205" s="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20"/>
        <v>42752.25</v>
      </c>
      <c r="O205" s="8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3.3719999999999999</v>
      </c>
      <c r="G206" t="s">
        <v>14</v>
      </c>
      <c r="H206">
        <v>40</v>
      </c>
      <c r="I206" s="5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20"/>
        <v>40636.208333333336</v>
      </c>
      <c r="O206" s="8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431.84615384615387</v>
      </c>
      <c r="G207" t="s">
        <v>20</v>
      </c>
      <c r="H207">
        <v>80</v>
      </c>
      <c r="I207" s="5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20"/>
        <v>43390.208333333328</v>
      </c>
      <c r="O207" s="8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38.844444444444441</v>
      </c>
      <c r="G208" t="s">
        <v>74</v>
      </c>
      <c r="H208">
        <v>57</v>
      </c>
      <c r="I208" s="5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20"/>
        <v>40236.25</v>
      </c>
      <c r="O208" s="8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425.7</v>
      </c>
      <c r="G209" t="s">
        <v>20</v>
      </c>
      <c r="H209">
        <v>43</v>
      </c>
      <c r="I209" s="5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20"/>
        <v>43340.208333333328</v>
      </c>
      <c r="O209" s="8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101.12239715591672</v>
      </c>
      <c r="G210" t="s">
        <v>20</v>
      </c>
      <c r="H210">
        <v>2053</v>
      </c>
      <c r="I210" s="5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20"/>
        <v>43048.25</v>
      </c>
      <c r="O210" s="8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21.188688946015425</v>
      </c>
      <c r="G211" t="s">
        <v>47</v>
      </c>
      <c r="H211">
        <v>808</v>
      </c>
      <c r="I211" s="5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20"/>
        <v>42496.208333333328</v>
      </c>
      <c r="O211" s="8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67.425531914893625</v>
      </c>
      <c r="G212" t="s">
        <v>14</v>
      </c>
      <c r="H212">
        <v>226</v>
      </c>
      <c r="I212" s="5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20"/>
        <v>42797.25</v>
      </c>
      <c r="O212" s="8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94.923371647509583</v>
      </c>
      <c r="G213" t="s">
        <v>14</v>
      </c>
      <c r="H213">
        <v>1625</v>
      </c>
      <c r="I213" s="5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20"/>
        <v>41513.208333333336</v>
      </c>
      <c r="O213" s="8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151.85185185185185</v>
      </c>
      <c r="G214" t="s">
        <v>20</v>
      </c>
      <c r="H214">
        <v>168</v>
      </c>
      <c r="I214" s="5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20"/>
        <v>43814.25</v>
      </c>
      <c r="O214" s="8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195.16382252559728</v>
      </c>
      <c r="G215" t="s">
        <v>20</v>
      </c>
      <c r="H215">
        <v>4289</v>
      </c>
      <c r="I215" s="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20"/>
        <v>40488.208333333336</v>
      </c>
      <c r="O215" s="8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1023.1428571428571</v>
      </c>
      <c r="G216" t="s">
        <v>20</v>
      </c>
      <c r="H216">
        <v>165</v>
      </c>
      <c r="I216" s="5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20"/>
        <v>40409.208333333336</v>
      </c>
      <c r="O216" s="8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3.841836734693878</v>
      </c>
      <c r="G217" t="s">
        <v>14</v>
      </c>
      <c r="H217">
        <v>143</v>
      </c>
      <c r="I217" s="5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20"/>
        <v>43509.25</v>
      </c>
      <c r="O217" s="8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155.07066557107643</v>
      </c>
      <c r="G218" t="s">
        <v>20</v>
      </c>
      <c r="H218">
        <v>1815</v>
      </c>
      <c r="I218" s="5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20"/>
        <v>40869.25</v>
      </c>
      <c r="O218" s="8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44.753477588871718</v>
      </c>
      <c r="G219" t="s">
        <v>14</v>
      </c>
      <c r="H219">
        <v>934</v>
      </c>
      <c r="I219" s="5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20"/>
        <v>43583.208333333328</v>
      </c>
      <c r="O219" s="8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215.94736842105263</v>
      </c>
      <c r="G220" t="s">
        <v>20</v>
      </c>
      <c r="H220">
        <v>397</v>
      </c>
      <c r="I220" s="5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20"/>
        <v>40858.25</v>
      </c>
      <c r="O220" s="8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332.12709832134288</v>
      </c>
      <c r="G221" t="s">
        <v>20</v>
      </c>
      <c r="H221">
        <v>1539</v>
      </c>
      <c r="I221" s="5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20"/>
        <v>41137.208333333336</v>
      </c>
      <c r="O221" s="8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8.4430379746835449</v>
      </c>
      <c r="G222" t="s">
        <v>14</v>
      </c>
      <c r="H222">
        <v>17</v>
      </c>
      <c r="I222" s="5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20"/>
        <v>40725.208333333336</v>
      </c>
      <c r="O222" s="8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98.625514403292186</v>
      </c>
      <c r="G223" t="s">
        <v>14</v>
      </c>
      <c r="H223">
        <v>2179</v>
      </c>
      <c r="I223" s="5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20"/>
        <v>41081.208333333336</v>
      </c>
      <c r="O223" s="8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137.97916666666669</v>
      </c>
      <c r="G224" t="s">
        <v>20</v>
      </c>
      <c r="H224">
        <v>138</v>
      </c>
      <c r="I224" s="5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20"/>
        <v>41914.208333333336</v>
      </c>
      <c r="O224" s="8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93.81099656357388</v>
      </c>
      <c r="G225" t="s">
        <v>14</v>
      </c>
      <c r="H225">
        <v>931</v>
      </c>
      <c r="I225" s="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20"/>
        <v>42445.208333333328</v>
      </c>
      <c r="O225" s="8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403.63930885529157</v>
      </c>
      <c r="G226" t="s">
        <v>20</v>
      </c>
      <c r="H226">
        <v>3594</v>
      </c>
      <c r="I226" s="5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20"/>
        <v>41906.208333333336</v>
      </c>
      <c r="O226" s="8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260.1740412979351</v>
      </c>
      <c r="G227" t="s">
        <v>20</v>
      </c>
      <c r="H227">
        <v>5880</v>
      </c>
      <c r="I227" s="5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20"/>
        <v>41762.208333333336</v>
      </c>
      <c r="O227" s="8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366.63333333333333</v>
      </c>
      <c r="G228" t="s">
        <v>20</v>
      </c>
      <c r="H228">
        <v>112</v>
      </c>
      <c r="I228" s="5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20"/>
        <v>40276.208333333336</v>
      </c>
      <c r="O228" s="8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168.72085385878489</v>
      </c>
      <c r="G229" t="s">
        <v>20</v>
      </c>
      <c r="H229">
        <v>943</v>
      </c>
      <c r="I229" s="5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20"/>
        <v>42139.208333333328</v>
      </c>
      <c r="O229" s="8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119.90717911530093</v>
      </c>
      <c r="G230" t="s">
        <v>20</v>
      </c>
      <c r="H230">
        <v>2468</v>
      </c>
      <c r="I230" s="5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20"/>
        <v>42613.208333333328</v>
      </c>
      <c r="O230" s="8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193.68925233644859</v>
      </c>
      <c r="G231" t="s">
        <v>20</v>
      </c>
      <c r="H231">
        <v>2551</v>
      </c>
      <c r="I231" s="5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20"/>
        <v>42887.208333333328</v>
      </c>
      <c r="O231" s="8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420.16666666666669</v>
      </c>
      <c r="G232" t="s">
        <v>20</v>
      </c>
      <c r="H232">
        <v>101</v>
      </c>
      <c r="I232" s="5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20"/>
        <v>43805.25</v>
      </c>
      <c r="O232" s="8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76.708333333333329</v>
      </c>
      <c r="G233" t="s">
        <v>74</v>
      </c>
      <c r="H233">
        <v>67</v>
      </c>
      <c r="I233" s="5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20"/>
        <v>41415.208333333336</v>
      </c>
      <c r="O233" s="8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171.26470588235293</v>
      </c>
      <c r="G234" t="s">
        <v>20</v>
      </c>
      <c r="H234">
        <v>92</v>
      </c>
      <c r="I234" s="5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20"/>
        <v>42576.208333333328</v>
      </c>
      <c r="O234" s="8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157.89473684210526</v>
      </c>
      <c r="G235" t="s">
        <v>20</v>
      </c>
      <c r="H235">
        <v>62</v>
      </c>
      <c r="I235" s="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20"/>
        <v>40706.208333333336</v>
      </c>
      <c r="O235" s="8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109.08</v>
      </c>
      <c r="G236" t="s">
        <v>20</v>
      </c>
      <c r="H236">
        <v>149</v>
      </c>
      <c r="I236" s="5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20"/>
        <v>42969.208333333328</v>
      </c>
      <c r="O236" s="8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41.732558139534881</v>
      </c>
      <c r="G237" t="s">
        <v>14</v>
      </c>
      <c r="H237">
        <v>92</v>
      </c>
      <c r="I237" s="5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20"/>
        <v>42779.25</v>
      </c>
      <c r="O237" s="8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10.944303797468354</v>
      </c>
      <c r="G238" t="s">
        <v>14</v>
      </c>
      <c r="H238">
        <v>57</v>
      </c>
      <c r="I238" s="5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20"/>
        <v>43641.208333333328</v>
      </c>
      <c r="O238" s="8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159.3763440860215</v>
      </c>
      <c r="G239" t="s">
        <v>20</v>
      </c>
      <c r="H239">
        <v>329</v>
      </c>
      <c r="I239" s="5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20"/>
        <v>41754.208333333336</v>
      </c>
      <c r="O239" s="8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422.41666666666669</v>
      </c>
      <c r="G240" t="s">
        <v>20</v>
      </c>
      <c r="H240">
        <v>97</v>
      </c>
      <c r="I240" s="5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20"/>
        <v>43083.25</v>
      </c>
      <c r="O240" s="8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97.71875</v>
      </c>
      <c r="G241" t="s">
        <v>14</v>
      </c>
      <c r="H241">
        <v>41</v>
      </c>
      <c r="I241" s="5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20"/>
        <v>42245.208333333328</v>
      </c>
      <c r="O241" s="8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418.78911564625849</v>
      </c>
      <c r="G242" t="s">
        <v>20</v>
      </c>
      <c r="H242">
        <v>1784</v>
      </c>
      <c r="I242" s="5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20"/>
        <v>40396.208333333336</v>
      </c>
      <c r="O242" s="8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101.91632047477745</v>
      </c>
      <c r="G243" t="s">
        <v>20</v>
      </c>
      <c r="H243">
        <v>1684</v>
      </c>
      <c r="I243" s="5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20"/>
        <v>41742.208333333336</v>
      </c>
      <c r="O243" s="8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127.72619047619047</v>
      </c>
      <c r="G244" t="s">
        <v>20</v>
      </c>
      <c r="H244">
        <v>250</v>
      </c>
      <c r="I244" s="5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20"/>
        <v>42865.208333333328</v>
      </c>
      <c r="O244" s="8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445.21739130434781</v>
      </c>
      <c r="G245" t="s">
        <v>20</v>
      </c>
      <c r="H245">
        <v>238</v>
      </c>
      <c r="I245" s="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20"/>
        <v>43163.25</v>
      </c>
      <c r="O245" s="8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569.71428571428578</v>
      </c>
      <c r="G246" t="s">
        <v>20</v>
      </c>
      <c r="H246">
        <v>53</v>
      </c>
      <c r="I246" s="5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20"/>
        <v>41834.208333333336</v>
      </c>
      <c r="O246" s="8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509.34482758620686</v>
      </c>
      <c r="G247" t="s">
        <v>20</v>
      </c>
      <c r="H247">
        <v>214</v>
      </c>
      <c r="I247" s="5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20"/>
        <v>41736.208333333336</v>
      </c>
      <c r="O247" s="8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325.5333333333333</v>
      </c>
      <c r="G248" t="s">
        <v>20</v>
      </c>
      <c r="H248">
        <v>222</v>
      </c>
      <c r="I248" s="5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20"/>
        <v>41491.208333333336</v>
      </c>
      <c r="O248" s="8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932.61616161616166</v>
      </c>
      <c r="G249" t="s">
        <v>20</v>
      </c>
      <c r="H249">
        <v>1884</v>
      </c>
      <c r="I249" s="5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20"/>
        <v>42726.25</v>
      </c>
      <c r="O249" s="8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211.33870967741933</v>
      </c>
      <c r="G250" t="s">
        <v>20</v>
      </c>
      <c r="H250">
        <v>218</v>
      </c>
      <c r="I250" s="5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20"/>
        <v>42004.25</v>
      </c>
      <c r="O250" s="8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273.32520325203251</v>
      </c>
      <c r="G251" t="s">
        <v>20</v>
      </c>
      <c r="H251">
        <v>6465</v>
      </c>
      <c r="I251" s="5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20"/>
        <v>42006.25</v>
      </c>
      <c r="O251" s="8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3</v>
      </c>
      <c r="G252" t="s">
        <v>14</v>
      </c>
      <c r="H252">
        <v>1</v>
      </c>
      <c r="I252" s="5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20"/>
        <v>40203.25</v>
      </c>
      <c r="O252" s="8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54.084507042253513</v>
      </c>
      <c r="G253" t="s">
        <v>14</v>
      </c>
      <c r="H253">
        <v>101</v>
      </c>
      <c r="I253" s="5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20"/>
        <v>41252.25</v>
      </c>
      <c r="O253" s="8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626.29999999999995</v>
      </c>
      <c r="G254" t="s">
        <v>20</v>
      </c>
      <c r="H254">
        <v>59</v>
      </c>
      <c r="I254" s="5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20"/>
        <v>41572.208333333336</v>
      </c>
      <c r="O254" s="8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89.021399176954731</v>
      </c>
      <c r="G255" t="s">
        <v>14</v>
      </c>
      <c r="H255">
        <v>1335</v>
      </c>
      <c r="I255" s="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20"/>
        <v>40641.208333333336</v>
      </c>
      <c r="O255" s="8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184.89130434782609</v>
      </c>
      <c r="G256" t="s">
        <v>20</v>
      </c>
      <c r="H256">
        <v>88</v>
      </c>
      <c r="I256" s="5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20"/>
        <v>42787.25</v>
      </c>
      <c r="O256" s="8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120.16770186335404</v>
      </c>
      <c r="G257" t="s">
        <v>20</v>
      </c>
      <c r="H257">
        <v>1697</v>
      </c>
      <c r="I257" s="5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20"/>
        <v>40590.25</v>
      </c>
      <c r="O257" s="8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ref="F258:F321" si="24">(E258/D258)*100</f>
        <v>23.390243902439025</v>
      </c>
      <c r="G258" t="s">
        <v>14</v>
      </c>
      <c r="H258">
        <v>15</v>
      </c>
      <c r="I258" s="5">
        <f t="shared" ref="I258:I321" si="25">IF(H258=0, 0, ROUND((E258/H258),2))</f>
        <v>63.93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ref="N258:N321" si="26">(((L258/60)/60)/24)+DATE(1970,1,1)</f>
        <v>42393.25</v>
      </c>
      <c r="O258" s="8">
        <f t="shared" ref="O258:O321" si="27">(((M258/60)/60)/24)+DATE(1970,1,1)</f>
        <v>42430.25</v>
      </c>
      <c r="P258" t="b">
        <v>0</v>
      </c>
      <c r="Q258" t="b">
        <v>0</v>
      </c>
      <c r="R258" t="s">
        <v>23</v>
      </c>
      <c r="S258" t="str">
        <f t="shared" ref="S258:S321" si="28">_xlfn.TEXTBEFORE(R258,"/")</f>
        <v>music</v>
      </c>
      <c r="T258" t="str">
        <f t="shared" ref="T258:T321" si="29">_xlfn.TEXTAFTER(R258,"/")</f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24"/>
        <v>146</v>
      </c>
      <c r="G259" t="s">
        <v>20</v>
      </c>
      <c r="H259">
        <v>92</v>
      </c>
      <c r="I259" s="5">
        <f t="shared" si="25"/>
        <v>90.46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si="26"/>
        <v>41338.25</v>
      </c>
      <c r="O259" s="8">
        <f t="shared" si="27"/>
        <v>41352.208333333336</v>
      </c>
      <c r="P259" t="b">
        <v>0</v>
      </c>
      <c r="Q259" t="b">
        <v>0</v>
      </c>
      <c r="R259" t="s">
        <v>33</v>
      </c>
      <c r="S259" t="str">
        <f t="shared" si="28"/>
        <v>theater</v>
      </c>
      <c r="T259" t="str">
        <f t="shared" si="29"/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268.48</v>
      </c>
      <c r="G260" t="s">
        <v>20</v>
      </c>
      <c r="H260">
        <v>186</v>
      </c>
      <c r="I260" s="5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6"/>
        <v>42712.25</v>
      </c>
      <c r="O260" s="8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597.5</v>
      </c>
      <c r="G261" t="s">
        <v>20</v>
      </c>
      <c r="H261">
        <v>138</v>
      </c>
      <c r="I261" s="5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6"/>
        <v>41251.25</v>
      </c>
      <c r="O261" s="8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157.69841269841268</v>
      </c>
      <c r="G262" t="s">
        <v>20</v>
      </c>
      <c r="H262">
        <v>261</v>
      </c>
      <c r="I262" s="5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6"/>
        <v>41180.208333333336</v>
      </c>
      <c r="O262" s="8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31.201660735468568</v>
      </c>
      <c r="G263" t="s">
        <v>14</v>
      </c>
      <c r="H263">
        <v>454</v>
      </c>
      <c r="I263" s="5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6"/>
        <v>40415.208333333336</v>
      </c>
      <c r="O263" s="8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313.41176470588238</v>
      </c>
      <c r="G264" t="s">
        <v>20</v>
      </c>
      <c r="H264">
        <v>107</v>
      </c>
      <c r="I264" s="5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6"/>
        <v>40638.208333333336</v>
      </c>
      <c r="O264" s="8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370.89655172413791</v>
      </c>
      <c r="G265" t="s">
        <v>20</v>
      </c>
      <c r="H265">
        <v>199</v>
      </c>
      <c r="I265" s="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6"/>
        <v>40187.25</v>
      </c>
      <c r="O265" s="8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362.66447368421052</v>
      </c>
      <c r="G266" t="s">
        <v>20</v>
      </c>
      <c r="H266">
        <v>5512</v>
      </c>
      <c r="I266" s="5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6"/>
        <v>41317.25</v>
      </c>
      <c r="O266" s="8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123.08163265306122</v>
      </c>
      <c r="G267" t="s">
        <v>20</v>
      </c>
      <c r="H267">
        <v>86</v>
      </c>
      <c r="I267" s="5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6"/>
        <v>42372.25</v>
      </c>
      <c r="O267" s="8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76.766756032171585</v>
      </c>
      <c r="G268" t="s">
        <v>14</v>
      </c>
      <c r="H268">
        <v>3182</v>
      </c>
      <c r="I268" s="5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6"/>
        <v>41950.25</v>
      </c>
      <c r="O268" s="8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233.62012987012989</v>
      </c>
      <c r="G269" t="s">
        <v>20</v>
      </c>
      <c r="H269">
        <v>2768</v>
      </c>
      <c r="I269" s="5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6"/>
        <v>41206.208333333336</v>
      </c>
      <c r="O269" s="8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180.53333333333333</v>
      </c>
      <c r="G270" t="s">
        <v>20</v>
      </c>
      <c r="H270">
        <v>48</v>
      </c>
      <c r="I270" s="5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6"/>
        <v>41186.208333333336</v>
      </c>
      <c r="O270" s="8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252.62857142857143</v>
      </c>
      <c r="G271" t="s">
        <v>20</v>
      </c>
      <c r="H271">
        <v>87</v>
      </c>
      <c r="I271" s="5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6"/>
        <v>43496.25</v>
      </c>
      <c r="O271" s="8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27.176538240368025</v>
      </c>
      <c r="G272" t="s">
        <v>74</v>
      </c>
      <c r="H272">
        <v>1890</v>
      </c>
      <c r="I272" s="5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6"/>
        <v>40514.25</v>
      </c>
      <c r="O272" s="8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</v>
      </c>
      <c r="G273" t="s">
        <v>47</v>
      </c>
      <c r="H273">
        <v>61</v>
      </c>
      <c r="I273" s="5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6"/>
        <v>42345.25</v>
      </c>
      <c r="O273" s="8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304.0097847358121</v>
      </c>
      <c r="G274" t="s">
        <v>20</v>
      </c>
      <c r="H274">
        <v>1894</v>
      </c>
      <c r="I274" s="5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6"/>
        <v>43656.208333333328</v>
      </c>
      <c r="O274" s="8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137.23076923076923</v>
      </c>
      <c r="G275" t="s">
        <v>20</v>
      </c>
      <c r="H275">
        <v>282</v>
      </c>
      <c r="I275" s="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6"/>
        <v>42995.208333333328</v>
      </c>
      <c r="O275" s="8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32.208333333333336</v>
      </c>
      <c r="G276" t="s">
        <v>14</v>
      </c>
      <c r="H276">
        <v>15</v>
      </c>
      <c r="I276" s="5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6"/>
        <v>43045.25</v>
      </c>
      <c r="O276" s="8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241.51282051282053</v>
      </c>
      <c r="G277" t="s">
        <v>20</v>
      </c>
      <c r="H277">
        <v>116</v>
      </c>
      <c r="I277" s="5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6"/>
        <v>43561.208333333328</v>
      </c>
      <c r="O277" s="8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96.8</v>
      </c>
      <c r="G278" t="s">
        <v>14</v>
      </c>
      <c r="H278">
        <v>133</v>
      </c>
      <c r="I278" s="5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6"/>
        <v>41018.208333333336</v>
      </c>
      <c r="O278" s="8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1066.4285714285716</v>
      </c>
      <c r="G279" t="s">
        <v>20</v>
      </c>
      <c r="H279">
        <v>83</v>
      </c>
      <c r="I279" s="5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6"/>
        <v>40378.208333333336</v>
      </c>
      <c r="O279" s="8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325.88888888888891</v>
      </c>
      <c r="G280" t="s">
        <v>20</v>
      </c>
      <c r="H280">
        <v>91</v>
      </c>
      <c r="I280" s="5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6"/>
        <v>41239.25</v>
      </c>
      <c r="O280" s="8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170.70000000000002</v>
      </c>
      <c r="G281" t="s">
        <v>20</v>
      </c>
      <c r="H281">
        <v>546</v>
      </c>
      <c r="I281" s="5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6"/>
        <v>43346.208333333328</v>
      </c>
      <c r="O281" s="8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581.44000000000005</v>
      </c>
      <c r="G282" t="s">
        <v>20</v>
      </c>
      <c r="H282">
        <v>393</v>
      </c>
      <c r="I282" s="5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6"/>
        <v>43060.25</v>
      </c>
      <c r="O282" s="8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91.520972644376897</v>
      </c>
      <c r="G283" t="s">
        <v>14</v>
      </c>
      <c r="H283">
        <v>2062</v>
      </c>
      <c r="I283" s="5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6"/>
        <v>40979.25</v>
      </c>
      <c r="O283" s="8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108.04761904761904</v>
      </c>
      <c r="G284" t="s">
        <v>20</v>
      </c>
      <c r="H284">
        <v>133</v>
      </c>
      <c r="I284" s="5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6"/>
        <v>42701.25</v>
      </c>
      <c r="O284" s="8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18.728395061728396</v>
      </c>
      <c r="G285" t="s">
        <v>14</v>
      </c>
      <c r="H285">
        <v>29</v>
      </c>
      <c r="I285" s="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6"/>
        <v>42520.208333333328</v>
      </c>
      <c r="O285" s="8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83.193877551020407</v>
      </c>
      <c r="G286" t="s">
        <v>14</v>
      </c>
      <c r="H286">
        <v>132</v>
      </c>
      <c r="I286" s="5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6"/>
        <v>41030.208333333336</v>
      </c>
      <c r="O286" s="8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706.33333333333337</v>
      </c>
      <c r="G287" t="s">
        <v>20</v>
      </c>
      <c r="H287">
        <v>254</v>
      </c>
      <c r="I287" s="5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6"/>
        <v>42623.208333333328</v>
      </c>
      <c r="O287" s="8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17.446030330062445</v>
      </c>
      <c r="G288" t="s">
        <v>74</v>
      </c>
      <c r="H288">
        <v>184</v>
      </c>
      <c r="I288" s="5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6"/>
        <v>42697.25</v>
      </c>
      <c r="O288" s="8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209.73015873015873</v>
      </c>
      <c r="G289" t="s">
        <v>20</v>
      </c>
      <c r="H289">
        <v>176</v>
      </c>
      <c r="I289" s="5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6"/>
        <v>42122.208333333328</v>
      </c>
      <c r="O289" s="8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97.785714285714292</v>
      </c>
      <c r="G290" t="s">
        <v>14</v>
      </c>
      <c r="H290">
        <v>137</v>
      </c>
      <c r="I290" s="5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6"/>
        <v>40982.208333333336</v>
      </c>
      <c r="O290" s="8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1684.25</v>
      </c>
      <c r="G291" t="s">
        <v>20</v>
      </c>
      <c r="H291">
        <v>337</v>
      </c>
      <c r="I291" s="5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6"/>
        <v>42219.208333333328</v>
      </c>
      <c r="O291" s="8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54.402135231316727</v>
      </c>
      <c r="G292" t="s">
        <v>14</v>
      </c>
      <c r="H292">
        <v>908</v>
      </c>
      <c r="I292" s="5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6"/>
        <v>41404.208333333336</v>
      </c>
      <c r="O292" s="8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456.61111111111109</v>
      </c>
      <c r="G293" t="s">
        <v>20</v>
      </c>
      <c r="H293">
        <v>107</v>
      </c>
      <c r="I293" s="5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6"/>
        <v>40831.208333333336</v>
      </c>
      <c r="O293" s="8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9.8219178082191778</v>
      </c>
      <c r="G294" t="s">
        <v>14</v>
      </c>
      <c r="H294">
        <v>10</v>
      </c>
      <c r="I294" s="5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6"/>
        <v>40984.208333333336</v>
      </c>
      <c r="O294" s="8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16.384615384615383</v>
      </c>
      <c r="G295" t="s">
        <v>74</v>
      </c>
      <c r="H295">
        <v>32</v>
      </c>
      <c r="I295" s="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6"/>
        <v>40456.208333333336</v>
      </c>
      <c r="O295" s="8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1339.6666666666667</v>
      </c>
      <c r="G296" t="s">
        <v>20</v>
      </c>
      <c r="H296">
        <v>183</v>
      </c>
      <c r="I296" s="5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6"/>
        <v>43399.208333333328</v>
      </c>
      <c r="O296" s="8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35.650077760497666</v>
      </c>
      <c r="G297" t="s">
        <v>14</v>
      </c>
      <c r="H297">
        <v>1910</v>
      </c>
      <c r="I297" s="5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6"/>
        <v>41562.208333333336</v>
      </c>
      <c r="O297" s="8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54.950819672131146</v>
      </c>
      <c r="G298" t="s">
        <v>14</v>
      </c>
      <c r="H298">
        <v>38</v>
      </c>
      <c r="I298" s="5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6"/>
        <v>43493.25</v>
      </c>
      <c r="O298" s="8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94.236111111111114</v>
      </c>
      <c r="G299" t="s">
        <v>14</v>
      </c>
      <c r="H299">
        <v>104</v>
      </c>
      <c r="I299" s="5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6"/>
        <v>41653.25</v>
      </c>
      <c r="O299" s="8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143.91428571428571</v>
      </c>
      <c r="G300" t="s">
        <v>20</v>
      </c>
      <c r="H300">
        <v>72</v>
      </c>
      <c r="I300" s="5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6"/>
        <v>42426.25</v>
      </c>
      <c r="O300" s="8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51.421052631578945</v>
      </c>
      <c r="G301" t="s">
        <v>14</v>
      </c>
      <c r="H301">
        <v>49</v>
      </c>
      <c r="I301" s="5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6"/>
        <v>42432.25</v>
      </c>
      <c r="O301" s="8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5</v>
      </c>
      <c r="G302" t="s">
        <v>14</v>
      </c>
      <c r="H302">
        <v>1</v>
      </c>
      <c r="I302" s="5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6"/>
        <v>42977.208333333328</v>
      </c>
      <c r="O302" s="8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1344.6666666666667</v>
      </c>
      <c r="G303" t="s">
        <v>20</v>
      </c>
      <c r="H303">
        <v>295</v>
      </c>
      <c r="I303" s="5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6"/>
        <v>42061.25</v>
      </c>
      <c r="O303" s="8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31.844940867279899</v>
      </c>
      <c r="G304" t="s">
        <v>14</v>
      </c>
      <c r="H304">
        <v>245</v>
      </c>
      <c r="I304" s="5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6"/>
        <v>43345.208333333328</v>
      </c>
      <c r="O304" s="8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82.617647058823536</v>
      </c>
      <c r="G305" t="s">
        <v>14</v>
      </c>
      <c r="H305">
        <v>32</v>
      </c>
      <c r="I305" s="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6"/>
        <v>42376.25</v>
      </c>
      <c r="O305" s="8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546.14285714285722</v>
      </c>
      <c r="G306" t="s">
        <v>20</v>
      </c>
      <c r="H306">
        <v>142</v>
      </c>
      <c r="I306" s="5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6"/>
        <v>42589.208333333328</v>
      </c>
      <c r="O306" s="8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286.21428571428572</v>
      </c>
      <c r="G307" t="s">
        <v>20</v>
      </c>
      <c r="H307">
        <v>85</v>
      </c>
      <c r="I307" s="5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6"/>
        <v>42448.208333333328</v>
      </c>
      <c r="O307" s="8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7.9076923076923071</v>
      </c>
      <c r="G308" t="s">
        <v>14</v>
      </c>
      <c r="H308">
        <v>7</v>
      </c>
      <c r="I308" s="5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6"/>
        <v>42930.208333333328</v>
      </c>
      <c r="O308" s="8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132.13677811550153</v>
      </c>
      <c r="G309" t="s">
        <v>20</v>
      </c>
      <c r="H309">
        <v>659</v>
      </c>
      <c r="I309" s="5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6"/>
        <v>41066.208333333336</v>
      </c>
      <c r="O309" s="8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74.077834179357026</v>
      </c>
      <c r="G310" t="s">
        <v>14</v>
      </c>
      <c r="H310">
        <v>803</v>
      </c>
      <c r="I310" s="5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6"/>
        <v>40651.208333333336</v>
      </c>
      <c r="O310" s="8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75.292682926829272</v>
      </c>
      <c r="G311" t="s">
        <v>74</v>
      </c>
      <c r="H311">
        <v>75</v>
      </c>
      <c r="I311" s="5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6"/>
        <v>40807.208333333336</v>
      </c>
      <c r="O311" s="8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20.333333333333332</v>
      </c>
      <c r="G312" t="s">
        <v>14</v>
      </c>
      <c r="H312">
        <v>16</v>
      </c>
      <c r="I312" s="5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6"/>
        <v>40277.208333333336</v>
      </c>
      <c r="O312" s="8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203.36507936507937</v>
      </c>
      <c r="G313" t="s">
        <v>20</v>
      </c>
      <c r="H313">
        <v>121</v>
      </c>
      <c r="I313" s="5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6"/>
        <v>40590.25</v>
      </c>
      <c r="O313" s="8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310.2284263959391</v>
      </c>
      <c r="G314" t="s">
        <v>20</v>
      </c>
      <c r="H314">
        <v>3742</v>
      </c>
      <c r="I314" s="5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6"/>
        <v>41572.208333333336</v>
      </c>
      <c r="O314" s="8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395.31818181818181</v>
      </c>
      <c r="G315" t="s">
        <v>20</v>
      </c>
      <c r="H315">
        <v>223</v>
      </c>
      <c r="I315" s="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6"/>
        <v>40966.25</v>
      </c>
      <c r="O315" s="8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294.71428571428572</v>
      </c>
      <c r="G316" t="s">
        <v>20</v>
      </c>
      <c r="H316">
        <v>133</v>
      </c>
      <c r="I316" s="5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6"/>
        <v>43536.208333333328</v>
      </c>
      <c r="O316" s="8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33.89473684210526</v>
      </c>
      <c r="G317" t="s">
        <v>14</v>
      </c>
      <c r="H317">
        <v>31</v>
      </c>
      <c r="I317" s="5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6"/>
        <v>41783.208333333336</v>
      </c>
      <c r="O317" s="8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66.677083333333329</v>
      </c>
      <c r="G318" t="s">
        <v>14</v>
      </c>
      <c r="H318">
        <v>108</v>
      </c>
      <c r="I318" s="5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6"/>
        <v>43788.25</v>
      </c>
      <c r="O318" s="8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19.227272727272727</v>
      </c>
      <c r="G319" t="s">
        <v>14</v>
      </c>
      <c r="H319">
        <v>30</v>
      </c>
      <c r="I319" s="5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6"/>
        <v>42869.208333333328</v>
      </c>
      <c r="O319" s="8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15.842105263157894</v>
      </c>
      <c r="G320" t="s">
        <v>14</v>
      </c>
      <c r="H320">
        <v>17</v>
      </c>
      <c r="I320" s="5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6"/>
        <v>41684.25</v>
      </c>
      <c r="O320" s="8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38.702380952380956</v>
      </c>
      <c r="G321" t="s">
        <v>74</v>
      </c>
      <c r="H321">
        <v>64</v>
      </c>
      <c r="I321" s="5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6"/>
        <v>40402.208333333336</v>
      </c>
      <c r="O321" s="8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ref="F322:F385" si="30">(E322/D322)*100</f>
        <v>9.5876777251184837</v>
      </c>
      <c r="G322" t="s">
        <v>14</v>
      </c>
      <c r="H322">
        <v>80</v>
      </c>
      <c r="I322" s="5">
        <f t="shared" ref="I322:I385" si="31">IF(H322=0, 0, ROUND((E322/H322),2))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ref="N322:N385" si="32">(((L322/60)/60)/24)+DATE(1970,1,1)</f>
        <v>40673.208333333336</v>
      </c>
      <c r="O322" s="8">
        <f t="shared" ref="O322:O385" si="33">(((M322/60)/60)/24)+DATE(1970,1,1)</f>
        <v>40682.208333333336</v>
      </c>
      <c r="P322" t="b">
        <v>0</v>
      </c>
      <c r="Q322" t="b">
        <v>0</v>
      </c>
      <c r="R322" t="s">
        <v>119</v>
      </c>
      <c r="S322" t="str">
        <f t="shared" ref="S322:S385" si="34">_xlfn.TEXTBEFORE(R322,"/")</f>
        <v>publishing</v>
      </c>
      <c r="T322" t="str">
        <f t="shared" ref="T322:T385" si="35">_xlfn.TEXTAFTER(R322,"/")</f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30"/>
        <v>94.144366197183089</v>
      </c>
      <c r="G323" t="s">
        <v>14</v>
      </c>
      <c r="H323">
        <v>2468</v>
      </c>
      <c r="I323" s="5">
        <f t="shared" si="31"/>
        <v>65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si="32"/>
        <v>40634.208333333336</v>
      </c>
      <c r="O323" s="8">
        <f t="shared" si="33"/>
        <v>40642.208333333336</v>
      </c>
      <c r="P323" t="b">
        <v>0</v>
      </c>
      <c r="Q323" t="b">
        <v>0</v>
      </c>
      <c r="R323" t="s">
        <v>100</v>
      </c>
      <c r="S323" t="str">
        <f t="shared" si="34"/>
        <v>film &amp; video</v>
      </c>
      <c r="T323" t="str">
        <f t="shared" si="35"/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166.56234096692114</v>
      </c>
      <c r="G324" t="s">
        <v>20</v>
      </c>
      <c r="H324">
        <v>5168</v>
      </c>
      <c r="I324" s="5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2"/>
        <v>40507.25</v>
      </c>
      <c r="O324" s="8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24.134831460674157</v>
      </c>
      <c r="G325" t="s">
        <v>14</v>
      </c>
      <c r="H325">
        <v>26</v>
      </c>
      <c r="I325" s="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2"/>
        <v>41725.208333333336</v>
      </c>
      <c r="O325" s="8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164.05633802816902</v>
      </c>
      <c r="G326" t="s">
        <v>20</v>
      </c>
      <c r="H326">
        <v>307</v>
      </c>
      <c r="I326" s="5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2"/>
        <v>42176.208333333328</v>
      </c>
      <c r="O326" s="8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90.723076923076931</v>
      </c>
      <c r="G327" t="s">
        <v>14</v>
      </c>
      <c r="H327">
        <v>73</v>
      </c>
      <c r="I327" s="5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2"/>
        <v>43267.208333333328</v>
      </c>
      <c r="O327" s="8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46.194444444444443</v>
      </c>
      <c r="G328" t="s">
        <v>14</v>
      </c>
      <c r="H328">
        <v>128</v>
      </c>
      <c r="I328" s="5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2"/>
        <v>42364.25</v>
      </c>
      <c r="O328" s="8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38.53846153846154</v>
      </c>
      <c r="G329" t="s">
        <v>14</v>
      </c>
      <c r="H329">
        <v>33</v>
      </c>
      <c r="I329" s="5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2"/>
        <v>43705.208333333328</v>
      </c>
      <c r="O329" s="8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133.56231003039514</v>
      </c>
      <c r="G330" t="s">
        <v>20</v>
      </c>
      <c r="H330">
        <v>2441</v>
      </c>
      <c r="I330" s="5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2"/>
        <v>43434.25</v>
      </c>
      <c r="O330" s="8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22.896588486140725</v>
      </c>
      <c r="G331" t="s">
        <v>47</v>
      </c>
      <c r="H331">
        <v>211</v>
      </c>
      <c r="I331" s="5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2"/>
        <v>42716.25</v>
      </c>
      <c r="O331" s="8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184.95548961424333</v>
      </c>
      <c r="G332" t="s">
        <v>20</v>
      </c>
      <c r="H332">
        <v>1385</v>
      </c>
      <c r="I332" s="5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2"/>
        <v>43077.25</v>
      </c>
      <c r="O332" s="8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443.72727272727275</v>
      </c>
      <c r="G333" t="s">
        <v>20</v>
      </c>
      <c r="H333">
        <v>190</v>
      </c>
      <c r="I333" s="5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2"/>
        <v>40896.25</v>
      </c>
      <c r="O333" s="8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199.9806763285024</v>
      </c>
      <c r="G334" t="s">
        <v>20</v>
      </c>
      <c r="H334">
        <v>470</v>
      </c>
      <c r="I334" s="5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2"/>
        <v>41361.208333333336</v>
      </c>
      <c r="O334" s="8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123.95833333333333</v>
      </c>
      <c r="G335" t="s">
        <v>20</v>
      </c>
      <c r="H335">
        <v>253</v>
      </c>
      <c r="I335" s="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2"/>
        <v>43424.25</v>
      </c>
      <c r="O335" s="8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186.61329305135951</v>
      </c>
      <c r="G336" t="s">
        <v>20</v>
      </c>
      <c r="H336">
        <v>1113</v>
      </c>
      <c r="I336" s="5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2"/>
        <v>43110.25</v>
      </c>
      <c r="O336" s="8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114.28538550057536</v>
      </c>
      <c r="G337" t="s">
        <v>20</v>
      </c>
      <c r="H337">
        <v>2283</v>
      </c>
      <c r="I337" s="5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2"/>
        <v>43784.25</v>
      </c>
      <c r="O337" s="8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97.032531824611041</v>
      </c>
      <c r="G338" t="s">
        <v>14</v>
      </c>
      <c r="H338">
        <v>1072</v>
      </c>
      <c r="I338" s="5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2"/>
        <v>40527.25</v>
      </c>
      <c r="O338" s="8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122.81904761904762</v>
      </c>
      <c r="G339" t="s">
        <v>20</v>
      </c>
      <c r="H339">
        <v>1095</v>
      </c>
      <c r="I339" s="5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2"/>
        <v>43780.25</v>
      </c>
      <c r="O339" s="8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179.14326647564468</v>
      </c>
      <c r="G340" t="s">
        <v>20</v>
      </c>
      <c r="H340">
        <v>1690</v>
      </c>
      <c r="I340" s="5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2"/>
        <v>40821.208333333336</v>
      </c>
      <c r="O340" s="8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79.951577402787962</v>
      </c>
      <c r="G341" t="s">
        <v>74</v>
      </c>
      <c r="H341">
        <v>1297</v>
      </c>
      <c r="I341" s="5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2"/>
        <v>42949.208333333328</v>
      </c>
      <c r="O341" s="8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94.242587601078171</v>
      </c>
      <c r="G342" t="s">
        <v>14</v>
      </c>
      <c r="H342">
        <v>393</v>
      </c>
      <c r="I342" s="5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2"/>
        <v>40889.25</v>
      </c>
      <c r="O342" s="8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84.669291338582681</v>
      </c>
      <c r="G343" t="s">
        <v>14</v>
      </c>
      <c r="H343">
        <v>1257</v>
      </c>
      <c r="I343" s="5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2"/>
        <v>42244.208333333328</v>
      </c>
      <c r="O343" s="8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66.521920668058456</v>
      </c>
      <c r="G344" t="s">
        <v>14</v>
      </c>
      <c r="H344">
        <v>328</v>
      </c>
      <c r="I344" s="5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2"/>
        <v>41475.208333333336</v>
      </c>
      <c r="O344" s="8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53.922222222222224</v>
      </c>
      <c r="G345" t="s">
        <v>14</v>
      </c>
      <c r="H345">
        <v>147</v>
      </c>
      <c r="I345" s="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2"/>
        <v>41597.25</v>
      </c>
      <c r="O345" s="8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41.983299595141702</v>
      </c>
      <c r="G346" t="s">
        <v>14</v>
      </c>
      <c r="H346">
        <v>830</v>
      </c>
      <c r="I346" s="5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2"/>
        <v>43122.25</v>
      </c>
      <c r="O346" s="8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14.69479695431472</v>
      </c>
      <c r="G347" t="s">
        <v>14</v>
      </c>
      <c r="H347">
        <v>331</v>
      </c>
      <c r="I347" s="5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2"/>
        <v>42194.208333333328</v>
      </c>
      <c r="O347" s="8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34.475000000000001</v>
      </c>
      <c r="G348" t="s">
        <v>14</v>
      </c>
      <c r="H348">
        <v>25</v>
      </c>
      <c r="I348" s="5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2"/>
        <v>42971.208333333328</v>
      </c>
      <c r="O348" s="8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1400.7777777777778</v>
      </c>
      <c r="G349" t="s">
        <v>20</v>
      </c>
      <c r="H349">
        <v>191</v>
      </c>
      <c r="I349" s="5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2"/>
        <v>42046.25</v>
      </c>
      <c r="O349" s="8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71.770351758793964</v>
      </c>
      <c r="G350" t="s">
        <v>14</v>
      </c>
      <c r="H350">
        <v>3483</v>
      </c>
      <c r="I350" s="5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2"/>
        <v>42782.25</v>
      </c>
      <c r="O350" s="8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53.074115044247783</v>
      </c>
      <c r="G351" t="s">
        <v>14</v>
      </c>
      <c r="H351">
        <v>923</v>
      </c>
      <c r="I351" s="5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2"/>
        <v>42930.208333333328</v>
      </c>
      <c r="O351" s="8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5</v>
      </c>
      <c r="G352" t="s">
        <v>14</v>
      </c>
      <c r="H352">
        <v>1</v>
      </c>
      <c r="I352" s="5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2"/>
        <v>42144.208333333328</v>
      </c>
      <c r="O352" s="8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127.70715249662618</v>
      </c>
      <c r="G353" t="s">
        <v>20</v>
      </c>
      <c r="H353">
        <v>2013</v>
      </c>
      <c r="I353" s="5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2"/>
        <v>42240.208333333328</v>
      </c>
      <c r="O353" s="8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34.892857142857139</v>
      </c>
      <c r="G354" t="s">
        <v>14</v>
      </c>
      <c r="H354">
        <v>33</v>
      </c>
      <c r="I354" s="5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2"/>
        <v>42315.25</v>
      </c>
      <c r="O354" s="8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410.59821428571428</v>
      </c>
      <c r="G355" t="s">
        <v>20</v>
      </c>
      <c r="H355">
        <v>1703</v>
      </c>
      <c r="I355" s="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2"/>
        <v>43651.208333333328</v>
      </c>
      <c r="O355" s="8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123.73770491803278</v>
      </c>
      <c r="G356" t="s">
        <v>20</v>
      </c>
      <c r="H356">
        <v>80</v>
      </c>
      <c r="I356" s="5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2"/>
        <v>41520.208333333336</v>
      </c>
      <c r="O356" s="8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58.973684210526315</v>
      </c>
      <c r="G357" t="s">
        <v>47</v>
      </c>
      <c r="H357">
        <v>86</v>
      </c>
      <c r="I357" s="5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2"/>
        <v>42757.25</v>
      </c>
      <c r="O357" s="8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36.892473118279568</v>
      </c>
      <c r="G358" t="s">
        <v>14</v>
      </c>
      <c r="H358">
        <v>40</v>
      </c>
      <c r="I358" s="5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2"/>
        <v>40922.25</v>
      </c>
      <c r="O358" s="8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184.91304347826087</v>
      </c>
      <c r="G359" t="s">
        <v>20</v>
      </c>
      <c r="H359">
        <v>41</v>
      </c>
      <c r="I359" s="5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2"/>
        <v>42250.208333333328</v>
      </c>
      <c r="O359" s="8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11.814432989690722</v>
      </c>
      <c r="G360" t="s">
        <v>14</v>
      </c>
      <c r="H360">
        <v>23</v>
      </c>
      <c r="I360" s="5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2"/>
        <v>43322.208333333328</v>
      </c>
      <c r="O360" s="8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298.7</v>
      </c>
      <c r="G361" t="s">
        <v>20</v>
      </c>
      <c r="H361">
        <v>187</v>
      </c>
      <c r="I361" s="5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2"/>
        <v>40782.208333333336</v>
      </c>
      <c r="O361" s="8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226.35175879396985</v>
      </c>
      <c r="G362" t="s">
        <v>20</v>
      </c>
      <c r="H362">
        <v>2875</v>
      </c>
      <c r="I362" s="5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2"/>
        <v>40544.25</v>
      </c>
      <c r="O362" s="8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173.56363636363636</v>
      </c>
      <c r="G363" t="s">
        <v>20</v>
      </c>
      <c r="H363">
        <v>88</v>
      </c>
      <c r="I363" s="5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2"/>
        <v>43015.208333333328</v>
      </c>
      <c r="O363" s="8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371.75675675675677</v>
      </c>
      <c r="G364" t="s">
        <v>20</v>
      </c>
      <c r="H364">
        <v>191</v>
      </c>
      <c r="I364" s="5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2"/>
        <v>40570.25</v>
      </c>
      <c r="O364" s="8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160.19230769230771</v>
      </c>
      <c r="G365" t="s">
        <v>20</v>
      </c>
      <c r="H365">
        <v>139</v>
      </c>
      <c r="I365" s="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2"/>
        <v>40904.25</v>
      </c>
      <c r="O365" s="8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1616.3333333333335</v>
      </c>
      <c r="G366" t="s">
        <v>20</v>
      </c>
      <c r="H366">
        <v>186</v>
      </c>
      <c r="I366" s="5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2"/>
        <v>43164.25</v>
      </c>
      <c r="O366" s="8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733.4375</v>
      </c>
      <c r="G367" t="s">
        <v>20</v>
      </c>
      <c r="H367">
        <v>112</v>
      </c>
      <c r="I367" s="5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2"/>
        <v>42733.25</v>
      </c>
      <c r="O367" s="8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592.11111111111109</v>
      </c>
      <c r="G368" t="s">
        <v>20</v>
      </c>
      <c r="H368">
        <v>101</v>
      </c>
      <c r="I368" s="5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2"/>
        <v>40546.25</v>
      </c>
      <c r="O368" s="8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18.888888888888889</v>
      </c>
      <c r="G369" t="s">
        <v>14</v>
      </c>
      <c r="H369">
        <v>75</v>
      </c>
      <c r="I369" s="5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2"/>
        <v>41930.208333333336</v>
      </c>
      <c r="O369" s="8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276.80769230769232</v>
      </c>
      <c r="G370" t="s">
        <v>20</v>
      </c>
      <c r="H370">
        <v>206</v>
      </c>
      <c r="I370" s="5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2"/>
        <v>40464.208333333336</v>
      </c>
      <c r="O370" s="8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273.01851851851848</v>
      </c>
      <c r="G371" t="s">
        <v>20</v>
      </c>
      <c r="H371">
        <v>154</v>
      </c>
      <c r="I371" s="5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2"/>
        <v>41308.25</v>
      </c>
      <c r="O371" s="8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159.36331255565449</v>
      </c>
      <c r="G372" t="s">
        <v>20</v>
      </c>
      <c r="H372">
        <v>5966</v>
      </c>
      <c r="I372" s="5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2"/>
        <v>43570.208333333328</v>
      </c>
      <c r="O372" s="8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67.869978858350947</v>
      </c>
      <c r="G373" t="s">
        <v>14</v>
      </c>
      <c r="H373">
        <v>2176</v>
      </c>
      <c r="I373" s="5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2"/>
        <v>42043.25</v>
      </c>
      <c r="O373" s="8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1591.5555555555554</v>
      </c>
      <c r="G374" t="s">
        <v>20</v>
      </c>
      <c r="H374">
        <v>169</v>
      </c>
      <c r="I374" s="5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2"/>
        <v>42012.25</v>
      </c>
      <c r="O374" s="8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730.18222222222221</v>
      </c>
      <c r="G375" t="s">
        <v>20</v>
      </c>
      <c r="H375">
        <v>2106</v>
      </c>
      <c r="I375" s="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2"/>
        <v>42964.208333333328</v>
      </c>
      <c r="O375" s="8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13.185782556750297</v>
      </c>
      <c r="G376" t="s">
        <v>14</v>
      </c>
      <c r="H376">
        <v>441</v>
      </c>
      <c r="I376" s="5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2"/>
        <v>43476.25</v>
      </c>
      <c r="O376" s="8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54.777777777777779</v>
      </c>
      <c r="G377" t="s">
        <v>14</v>
      </c>
      <c r="H377">
        <v>25</v>
      </c>
      <c r="I377" s="5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2"/>
        <v>42293.208333333328</v>
      </c>
      <c r="O377" s="8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361.02941176470591</v>
      </c>
      <c r="G378" t="s">
        <v>20</v>
      </c>
      <c r="H378">
        <v>131</v>
      </c>
      <c r="I378" s="5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2"/>
        <v>41826.208333333336</v>
      </c>
      <c r="O378" s="8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10.257545271629779</v>
      </c>
      <c r="G379" t="s">
        <v>14</v>
      </c>
      <c r="H379">
        <v>127</v>
      </c>
      <c r="I379" s="5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2"/>
        <v>43760.208333333328</v>
      </c>
      <c r="O379" s="8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13.962962962962964</v>
      </c>
      <c r="G380" t="s">
        <v>14</v>
      </c>
      <c r="H380">
        <v>355</v>
      </c>
      <c r="I380" s="5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2"/>
        <v>43241.208333333328</v>
      </c>
      <c r="O380" s="8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40.444444444444443</v>
      </c>
      <c r="G381" t="s">
        <v>14</v>
      </c>
      <c r="H381">
        <v>44</v>
      </c>
      <c r="I381" s="5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2"/>
        <v>40843.208333333336</v>
      </c>
      <c r="O381" s="8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160.32</v>
      </c>
      <c r="G382" t="s">
        <v>20</v>
      </c>
      <c r="H382">
        <v>84</v>
      </c>
      <c r="I382" s="5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2"/>
        <v>41448.208333333336</v>
      </c>
      <c r="O382" s="8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183.9433962264151</v>
      </c>
      <c r="G383" t="s">
        <v>20</v>
      </c>
      <c r="H383">
        <v>155</v>
      </c>
      <c r="I383" s="5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2"/>
        <v>42163.208333333328</v>
      </c>
      <c r="O383" s="8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63.769230769230766</v>
      </c>
      <c r="G384" t="s">
        <v>14</v>
      </c>
      <c r="H384">
        <v>67</v>
      </c>
      <c r="I384" s="5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2"/>
        <v>43024.208333333328</v>
      </c>
      <c r="O384" s="8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225.38095238095238</v>
      </c>
      <c r="G385" t="s">
        <v>20</v>
      </c>
      <c r="H385">
        <v>189</v>
      </c>
      <c r="I385" s="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2"/>
        <v>43509.25</v>
      </c>
      <c r="O385" s="8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ref="F386:F449" si="36">(E386/D386)*100</f>
        <v>172.00961538461539</v>
      </c>
      <c r="G386" t="s">
        <v>20</v>
      </c>
      <c r="H386">
        <v>4799</v>
      </c>
      <c r="I386" s="5">
        <f t="shared" ref="I386:I449" si="37">IF(H386=0, 0, ROUND((E386/H386),2))</f>
        <v>41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ref="N386:N449" si="38">(((L386/60)/60)/24)+DATE(1970,1,1)</f>
        <v>42776.25</v>
      </c>
      <c r="O386" s="8">
        <f t="shared" ref="O386:O449" si="39">(((M386/60)/60)/24)+DATE(1970,1,1)</f>
        <v>42803.25</v>
      </c>
      <c r="P386" t="b">
        <v>1</v>
      </c>
      <c r="Q386" t="b">
        <v>1</v>
      </c>
      <c r="R386" t="s">
        <v>42</v>
      </c>
      <c r="S386" t="str">
        <f t="shared" ref="S386:S449" si="40">_xlfn.TEXTBEFORE(R386,"/")</f>
        <v>film &amp; video</v>
      </c>
      <c r="T386" t="str">
        <f t="shared" ref="T386:T449" si="41">_xlfn.TEXTAFTER(R386,"/")</f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36"/>
        <v>146.16709511568124</v>
      </c>
      <c r="G387" t="s">
        <v>20</v>
      </c>
      <c r="H387">
        <v>1137</v>
      </c>
      <c r="I387" s="5">
        <f t="shared" si="37"/>
        <v>50.01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si="38"/>
        <v>43553.208333333328</v>
      </c>
      <c r="O387" s="8">
        <f t="shared" si="39"/>
        <v>43585.208333333328</v>
      </c>
      <c r="P387" t="b">
        <v>0</v>
      </c>
      <c r="Q387" t="b">
        <v>0</v>
      </c>
      <c r="R387" t="s">
        <v>68</v>
      </c>
      <c r="S387" t="str">
        <f t="shared" si="40"/>
        <v>publishing</v>
      </c>
      <c r="T387" t="str">
        <f t="shared" si="41"/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76.42361623616236</v>
      </c>
      <c r="G388" t="s">
        <v>14</v>
      </c>
      <c r="H388">
        <v>1068</v>
      </c>
      <c r="I388" s="5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38"/>
        <v>40355.208333333336</v>
      </c>
      <c r="O388" s="8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39.261467889908261</v>
      </c>
      <c r="G389" t="s">
        <v>14</v>
      </c>
      <c r="H389">
        <v>424</v>
      </c>
      <c r="I389" s="5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8"/>
        <v>41072.208333333336</v>
      </c>
      <c r="O389" s="8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11.270034843205574</v>
      </c>
      <c r="G390" t="s">
        <v>74</v>
      </c>
      <c r="H390">
        <v>145</v>
      </c>
      <c r="I390" s="5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8"/>
        <v>40912.25</v>
      </c>
      <c r="O390" s="8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122.11084337349398</v>
      </c>
      <c r="G391" t="s">
        <v>20</v>
      </c>
      <c r="H391">
        <v>1152</v>
      </c>
      <c r="I391" s="5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8"/>
        <v>40479.208333333336</v>
      </c>
      <c r="O391" s="8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186.54166666666669</v>
      </c>
      <c r="G392" t="s">
        <v>20</v>
      </c>
      <c r="H392">
        <v>50</v>
      </c>
      <c r="I392" s="5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8"/>
        <v>41530.208333333336</v>
      </c>
      <c r="O392" s="8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7.2731788079470201</v>
      </c>
      <c r="G393" t="s">
        <v>14</v>
      </c>
      <c r="H393">
        <v>151</v>
      </c>
      <c r="I393" s="5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8"/>
        <v>41653.25</v>
      </c>
      <c r="O393" s="8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65.642371234207957</v>
      </c>
      <c r="G394" t="s">
        <v>14</v>
      </c>
      <c r="H394">
        <v>1608</v>
      </c>
      <c r="I394" s="5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8"/>
        <v>40549.25</v>
      </c>
      <c r="O394" s="8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228.96178343949046</v>
      </c>
      <c r="G395" t="s">
        <v>20</v>
      </c>
      <c r="H395">
        <v>3059</v>
      </c>
      <c r="I395" s="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8"/>
        <v>42933.208333333328</v>
      </c>
      <c r="O395" s="8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469.37499999999994</v>
      </c>
      <c r="G396" t="s">
        <v>20</v>
      </c>
      <c r="H396">
        <v>34</v>
      </c>
      <c r="I396" s="5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8"/>
        <v>41484.208333333336</v>
      </c>
      <c r="O396" s="8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130.11267605633802</v>
      </c>
      <c r="G397" t="s">
        <v>20</v>
      </c>
      <c r="H397">
        <v>220</v>
      </c>
      <c r="I397" s="5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8"/>
        <v>40885.25</v>
      </c>
      <c r="O397" s="8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167.05422993492408</v>
      </c>
      <c r="G398" t="s">
        <v>20</v>
      </c>
      <c r="H398">
        <v>1604</v>
      </c>
      <c r="I398" s="5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8"/>
        <v>43378.208333333328</v>
      </c>
      <c r="O398" s="8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173.8641975308642</v>
      </c>
      <c r="G399" t="s">
        <v>20</v>
      </c>
      <c r="H399">
        <v>454</v>
      </c>
      <c r="I399" s="5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8"/>
        <v>41417.208333333336</v>
      </c>
      <c r="O399" s="8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717.76470588235293</v>
      </c>
      <c r="G400" t="s">
        <v>20</v>
      </c>
      <c r="H400">
        <v>123</v>
      </c>
      <c r="I400" s="5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8"/>
        <v>43228.208333333328</v>
      </c>
      <c r="O400" s="8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63.850976361767728</v>
      </c>
      <c r="G401" t="s">
        <v>14</v>
      </c>
      <c r="H401">
        <v>941</v>
      </c>
      <c r="I401" s="5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8"/>
        <v>40576.25</v>
      </c>
      <c r="O401" s="8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2</v>
      </c>
      <c r="G402" t="s">
        <v>14</v>
      </c>
      <c r="H402">
        <v>1</v>
      </c>
      <c r="I402" s="5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8"/>
        <v>41502.208333333336</v>
      </c>
      <c r="O402" s="8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1530.2222222222222</v>
      </c>
      <c r="G403" t="s">
        <v>20</v>
      </c>
      <c r="H403">
        <v>299</v>
      </c>
      <c r="I403" s="5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8"/>
        <v>43765.208333333328</v>
      </c>
      <c r="O403" s="8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40.356164383561641</v>
      </c>
      <c r="G404" t="s">
        <v>14</v>
      </c>
      <c r="H404">
        <v>40</v>
      </c>
      <c r="I404" s="5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8"/>
        <v>40914.25</v>
      </c>
      <c r="O404" s="8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86.220633299284984</v>
      </c>
      <c r="G405" t="s">
        <v>14</v>
      </c>
      <c r="H405">
        <v>3015</v>
      </c>
      <c r="I405" s="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8"/>
        <v>40310.208333333336</v>
      </c>
      <c r="O405" s="8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315.58486707566465</v>
      </c>
      <c r="G406" t="s">
        <v>20</v>
      </c>
      <c r="H406">
        <v>2237</v>
      </c>
      <c r="I406" s="5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8"/>
        <v>43053.25</v>
      </c>
      <c r="O406" s="8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89.618243243243242</v>
      </c>
      <c r="G407" t="s">
        <v>14</v>
      </c>
      <c r="H407">
        <v>435</v>
      </c>
      <c r="I407" s="5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8"/>
        <v>43255.208333333328</v>
      </c>
      <c r="O407" s="8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182.14503816793894</v>
      </c>
      <c r="G408" t="s">
        <v>20</v>
      </c>
      <c r="H408">
        <v>645</v>
      </c>
      <c r="I408" s="5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8"/>
        <v>41304.25</v>
      </c>
      <c r="O408" s="8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355.88235294117646</v>
      </c>
      <c r="G409" t="s">
        <v>20</v>
      </c>
      <c r="H409">
        <v>484</v>
      </c>
      <c r="I409" s="5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8"/>
        <v>43751.208333333328</v>
      </c>
      <c r="O409" s="8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131.83695652173913</v>
      </c>
      <c r="G410" t="s">
        <v>20</v>
      </c>
      <c r="H410">
        <v>154</v>
      </c>
      <c r="I410" s="5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8"/>
        <v>42541.208333333328</v>
      </c>
      <c r="O410" s="8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46.315634218289084</v>
      </c>
      <c r="G411" t="s">
        <v>14</v>
      </c>
      <c r="H411">
        <v>714</v>
      </c>
      <c r="I411" s="5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8"/>
        <v>42843.208333333328</v>
      </c>
      <c r="O411" s="8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36.132726089785294</v>
      </c>
      <c r="G412" t="s">
        <v>47</v>
      </c>
      <c r="H412">
        <v>1111</v>
      </c>
      <c r="I412" s="5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8"/>
        <v>42122.208333333328</v>
      </c>
      <c r="O412" s="8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104.62820512820512</v>
      </c>
      <c r="G413" t="s">
        <v>20</v>
      </c>
      <c r="H413">
        <v>82</v>
      </c>
      <c r="I413" s="5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8"/>
        <v>42884.208333333328</v>
      </c>
      <c r="O413" s="8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668.85714285714289</v>
      </c>
      <c r="G414" t="s">
        <v>20</v>
      </c>
      <c r="H414">
        <v>134</v>
      </c>
      <c r="I414" s="5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8"/>
        <v>41642.25</v>
      </c>
      <c r="O414" s="8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62.072823218997364</v>
      </c>
      <c r="G415" t="s">
        <v>47</v>
      </c>
      <c r="H415">
        <v>1089</v>
      </c>
      <c r="I415" s="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8"/>
        <v>43431.25</v>
      </c>
      <c r="O415" s="8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84.699787460148784</v>
      </c>
      <c r="G416" t="s">
        <v>14</v>
      </c>
      <c r="H416">
        <v>5497</v>
      </c>
      <c r="I416" s="5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8"/>
        <v>40288.208333333336</v>
      </c>
      <c r="O416" s="8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11.059030837004405</v>
      </c>
      <c r="G417" t="s">
        <v>14</v>
      </c>
      <c r="H417">
        <v>418</v>
      </c>
      <c r="I417" s="5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8"/>
        <v>40921.25</v>
      </c>
      <c r="O417" s="8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43.838781575037146</v>
      </c>
      <c r="G418" t="s">
        <v>14</v>
      </c>
      <c r="H418">
        <v>1439</v>
      </c>
      <c r="I418" s="5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8"/>
        <v>40560.25</v>
      </c>
      <c r="O418" s="8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55.470588235294116</v>
      </c>
      <c r="G419" t="s">
        <v>14</v>
      </c>
      <c r="H419">
        <v>15</v>
      </c>
      <c r="I419" s="5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8"/>
        <v>43407.208333333328</v>
      </c>
      <c r="O419" s="8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57.399511301160658</v>
      </c>
      <c r="G420" t="s">
        <v>14</v>
      </c>
      <c r="H420">
        <v>1999</v>
      </c>
      <c r="I420" s="5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8"/>
        <v>41035.208333333336</v>
      </c>
      <c r="O420" s="8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123.43497363796135</v>
      </c>
      <c r="G421" t="s">
        <v>20</v>
      </c>
      <c r="H421">
        <v>5203</v>
      </c>
      <c r="I421" s="5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8"/>
        <v>40899.25</v>
      </c>
      <c r="O421" s="8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128.46</v>
      </c>
      <c r="G422" t="s">
        <v>20</v>
      </c>
      <c r="H422">
        <v>94</v>
      </c>
      <c r="I422" s="5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8"/>
        <v>42911.208333333328</v>
      </c>
      <c r="O422" s="8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63.989361702127653</v>
      </c>
      <c r="G423" t="s">
        <v>14</v>
      </c>
      <c r="H423">
        <v>118</v>
      </c>
      <c r="I423" s="5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8"/>
        <v>42915.208333333328</v>
      </c>
      <c r="O423" s="8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127.29885057471265</v>
      </c>
      <c r="G424" t="s">
        <v>20</v>
      </c>
      <c r="H424">
        <v>205</v>
      </c>
      <c r="I424" s="5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8"/>
        <v>40285.208333333336</v>
      </c>
      <c r="O424" s="8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10.638024357239512</v>
      </c>
      <c r="G425" t="s">
        <v>14</v>
      </c>
      <c r="H425">
        <v>162</v>
      </c>
      <c r="I425" s="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8"/>
        <v>40808.208333333336</v>
      </c>
      <c r="O425" s="8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40.470588235294116</v>
      </c>
      <c r="G426" t="s">
        <v>14</v>
      </c>
      <c r="H426">
        <v>83</v>
      </c>
      <c r="I426" s="5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8"/>
        <v>43208.208333333328</v>
      </c>
      <c r="O426" s="8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287.66666666666663</v>
      </c>
      <c r="G427" t="s">
        <v>20</v>
      </c>
      <c r="H427">
        <v>92</v>
      </c>
      <c r="I427" s="5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8"/>
        <v>42213.208333333328</v>
      </c>
      <c r="O427" s="8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572.94444444444446</v>
      </c>
      <c r="G428" t="s">
        <v>20</v>
      </c>
      <c r="H428">
        <v>219</v>
      </c>
      <c r="I428" s="5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8"/>
        <v>41332.25</v>
      </c>
      <c r="O428" s="8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112.90429799426933</v>
      </c>
      <c r="G429" t="s">
        <v>20</v>
      </c>
      <c r="H429">
        <v>2526</v>
      </c>
      <c r="I429" s="5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8"/>
        <v>41895.208333333336</v>
      </c>
      <c r="O429" s="8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46.387573964497044</v>
      </c>
      <c r="G430" t="s">
        <v>14</v>
      </c>
      <c r="H430">
        <v>747</v>
      </c>
      <c r="I430" s="5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8"/>
        <v>40585.25</v>
      </c>
      <c r="O430" s="8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90.675916230366497</v>
      </c>
      <c r="G431" t="s">
        <v>74</v>
      </c>
      <c r="H431">
        <v>2138</v>
      </c>
      <c r="I431" s="5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8"/>
        <v>41680.25</v>
      </c>
      <c r="O431" s="8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67.740740740740748</v>
      </c>
      <c r="G432" t="s">
        <v>14</v>
      </c>
      <c r="H432">
        <v>84</v>
      </c>
      <c r="I432" s="5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8"/>
        <v>43737.208333333328</v>
      </c>
      <c r="O432" s="8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192.49019607843135</v>
      </c>
      <c r="G433" t="s">
        <v>20</v>
      </c>
      <c r="H433">
        <v>94</v>
      </c>
      <c r="I433" s="5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8"/>
        <v>43273.208333333328</v>
      </c>
      <c r="O433" s="8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82.714285714285722</v>
      </c>
      <c r="G434" t="s">
        <v>14</v>
      </c>
      <c r="H434">
        <v>91</v>
      </c>
      <c r="I434" s="5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8"/>
        <v>41761.208333333336</v>
      </c>
      <c r="O434" s="8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54.163920922570021</v>
      </c>
      <c r="G435" t="s">
        <v>14</v>
      </c>
      <c r="H435">
        <v>792</v>
      </c>
      <c r="I435" s="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8"/>
        <v>41603.25</v>
      </c>
      <c r="O435" s="8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16.722222222222221</v>
      </c>
      <c r="G436" t="s">
        <v>74</v>
      </c>
      <c r="H436">
        <v>10</v>
      </c>
      <c r="I436" s="5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8"/>
        <v>42705.25</v>
      </c>
      <c r="O436" s="8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116.87664041994749</v>
      </c>
      <c r="G437" t="s">
        <v>20</v>
      </c>
      <c r="H437">
        <v>1713</v>
      </c>
      <c r="I437" s="5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8"/>
        <v>41988.25</v>
      </c>
      <c r="O437" s="8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1052.1538461538462</v>
      </c>
      <c r="G438" t="s">
        <v>20</v>
      </c>
      <c r="H438">
        <v>249</v>
      </c>
      <c r="I438" s="5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8"/>
        <v>43575.208333333328</v>
      </c>
      <c r="O438" s="8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123.07407407407408</v>
      </c>
      <c r="G439" t="s">
        <v>20</v>
      </c>
      <c r="H439">
        <v>192</v>
      </c>
      <c r="I439" s="5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8"/>
        <v>42260.208333333328</v>
      </c>
      <c r="O439" s="8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178.63855421686748</v>
      </c>
      <c r="G440" t="s">
        <v>20</v>
      </c>
      <c r="H440">
        <v>247</v>
      </c>
      <c r="I440" s="5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8"/>
        <v>41337.25</v>
      </c>
      <c r="O440" s="8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355.28169014084506</v>
      </c>
      <c r="G441" t="s">
        <v>20</v>
      </c>
      <c r="H441">
        <v>2293</v>
      </c>
      <c r="I441" s="5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8"/>
        <v>42680.208333333328</v>
      </c>
      <c r="O441" s="8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161.90634146341463</v>
      </c>
      <c r="G442" t="s">
        <v>20</v>
      </c>
      <c r="H442">
        <v>3131</v>
      </c>
      <c r="I442" s="5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8"/>
        <v>42916.208333333328</v>
      </c>
      <c r="O442" s="8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24.914285714285715</v>
      </c>
      <c r="G443" t="s">
        <v>14</v>
      </c>
      <c r="H443">
        <v>32</v>
      </c>
      <c r="I443" s="5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8"/>
        <v>41025.208333333336</v>
      </c>
      <c r="O443" s="8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198.72222222222223</v>
      </c>
      <c r="G444" t="s">
        <v>20</v>
      </c>
      <c r="H444">
        <v>143</v>
      </c>
      <c r="I444" s="5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8"/>
        <v>42980.208333333328</v>
      </c>
      <c r="O444" s="8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34.752688172043008</v>
      </c>
      <c r="G445" t="s">
        <v>74</v>
      </c>
      <c r="H445">
        <v>90</v>
      </c>
      <c r="I445" s="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8"/>
        <v>40451.208333333336</v>
      </c>
      <c r="O445" s="8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176.41935483870967</v>
      </c>
      <c r="G446" t="s">
        <v>20</v>
      </c>
      <c r="H446">
        <v>296</v>
      </c>
      <c r="I446" s="5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8"/>
        <v>40748.208333333336</v>
      </c>
      <c r="O446" s="8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511.38095238095235</v>
      </c>
      <c r="G447" t="s">
        <v>20</v>
      </c>
      <c r="H447">
        <v>170</v>
      </c>
      <c r="I447" s="5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8"/>
        <v>40515.25</v>
      </c>
      <c r="O447" s="8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82.044117647058826</v>
      </c>
      <c r="G448" t="s">
        <v>14</v>
      </c>
      <c r="H448">
        <v>186</v>
      </c>
      <c r="I448" s="5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8"/>
        <v>41261.25</v>
      </c>
      <c r="O448" s="8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24.326030927835053</v>
      </c>
      <c r="G449" t="s">
        <v>74</v>
      </c>
      <c r="H449">
        <v>439</v>
      </c>
      <c r="I449" s="5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8"/>
        <v>43088.25</v>
      </c>
      <c r="O449" s="8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ref="F450:F513" si="42">(E450/D450)*100</f>
        <v>50.482758620689658</v>
      </c>
      <c r="G450" t="s">
        <v>14</v>
      </c>
      <c r="H450">
        <v>605</v>
      </c>
      <c r="I450" s="5">
        <f t="shared" ref="I450:I513" si="43">IF(H450=0, 0, ROUND((E450/H450),2))</f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ref="N450:N513" si="44">(((L450/60)/60)/24)+DATE(1970,1,1)</f>
        <v>41378.208333333336</v>
      </c>
      <c r="O450" s="8">
        <f t="shared" ref="O450:O513" si="45">(((M450/60)/60)/24)+DATE(1970,1,1)</f>
        <v>41380.208333333336</v>
      </c>
      <c r="P450" t="b">
        <v>0</v>
      </c>
      <c r="Q450" t="b">
        <v>1</v>
      </c>
      <c r="R450" t="s">
        <v>89</v>
      </c>
      <c r="S450" t="str">
        <f t="shared" ref="S450:S513" si="46">_xlfn.TEXTBEFORE(R450,"/")</f>
        <v>games</v>
      </c>
      <c r="T450" t="str">
        <f t="shared" ref="T450:T513" si="47">_xlfn.TEXTAFTER(R450,"/")</f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42"/>
        <v>967</v>
      </c>
      <c r="G451" t="s">
        <v>20</v>
      </c>
      <c r="H451">
        <v>86</v>
      </c>
      <c r="I451" s="5">
        <f t="shared" si="43"/>
        <v>101.2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si="44"/>
        <v>43530.25</v>
      </c>
      <c r="O451" s="8">
        <f t="shared" si="45"/>
        <v>43547.208333333328</v>
      </c>
      <c r="P451" t="b">
        <v>0</v>
      </c>
      <c r="Q451" t="b">
        <v>0</v>
      </c>
      <c r="R451" t="s">
        <v>89</v>
      </c>
      <c r="S451" t="str">
        <f t="shared" si="46"/>
        <v>games</v>
      </c>
      <c r="T451" t="str">
        <f t="shared" si="47"/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4</v>
      </c>
      <c r="G452" t="s">
        <v>14</v>
      </c>
      <c r="H452">
        <v>1</v>
      </c>
      <c r="I452" s="5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4"/>
        <v>43394.208333333328</v>
      </c>
      <c r="O452" s="8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122.84501347708894</v>
      </c>
      <c r="G453" t="s">
        <v>20</v>
      </c>
      <c r="H453">
        <v>6286</v>
      </c>
      <c r="I453" s="5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4"/>
        <v>42935.208333333328</v>
      </c>
      <c r="O453" s="8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63.4375</v>
      </c>
      <c r="G454" t="s">
        <v>14</v>
      </c>
      <c r="H454">
        <v>31</v>
      </c>
      <c r="I454" s="5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4"/>
        <v>40365.208333333336</v>
      </c>
      <c r="O454" s="8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56.331688596491226</v>
      </c>
      <c r="G455" t="s">
        <v>14</v>
      </c>
      <c r="H455">
        <v>1181</v>
      </c>
      <c r="I455" s="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4"/>
        <v>42705.25</v>
      </c>
      <c r="O455" s="8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44.074999999999996</v>
      </c>
      <c r="G456" t="s">
        <v>14</v>
      </c>
      <c r="H456">
        <v>39</v>
      </c>
      <c r="I456" s="5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4"/>
        <v>41568.208333333336</v>
      </c>
      <c r="O456" s="8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118.37253218884121</v>
      </c>
      <c r="G457" t="s">
        <v>20</v>
      </c>
      <c r="H457">
        <v>3727</v>
      </c>
      <c r="I457" s="5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4"/>
        <v>40809.208333333336</v>
      </c>
      <c r="O457" s="8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104.1243169398907</v>
      </c>
      <c r="G458" t="s">
        <v>20</v>
      </c>
      <c r="H458">
        <v>1605</v>
      </c>
      <c r="I458" s="5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4"/>
        <v>43141.25</v>
      </c>
      <c r="O458" s="8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26.640000000000004</v>
      </c>
      <c r="G459" t="s">
        <v>14</v>
      </c>
      <c r="H459">
        <v>46</v>
      </c>
      <c r="I459" s="5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4"/>
        <v>42657.208333333328</v>
      </c>
      <c r="O459" s="8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351.20118343195264</v>
      </c>
      <c r="G460" t="s">
        <v>20</v>
      </c>
      <c r="H460">
        <v>2120</v>
      </c>
      <c r="I460" s="5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4"/>
        <v>40265.208333333336</v>
      </c>
      <c r="O460" s="8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90.063492063492063</v>
      </c>
      <c r="G461" t="s">
        <v>14</v>
      </c>
      <c r="H461">
        <v>105</v>
      </c>
      <c r="I461" s="5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4"/>
        <v>42001.25</v>
      </c>
      <c r="O461" s="8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171.625</v>
      </c>
      <c r="G462" t="s">
        <v>20</v>
      </c>
      <c r="H462">
        <v>50</v>
      </c>
      <c r="I462" s="5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4"/>
        <v>40399.208333333336</v>
      </c>
      <c r="O462" s="8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141.04655870445345</v>
      </c>
      <c r="G463" t="s">
        <v>20</v>
      </c>
      <c r="H463">
        <v>2080</v>
      </c>
      <c r="I463" s="5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4"/>
        <v>41757.208333333336</v>
      </c>
      <c r="O463" s="8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30.57944915254237</v>
      </c>
      <c r="G464" t="s">
        <v>14</v>
      </c>
      <c r="H464">
        <v>535</v>
      </c>
      <c r="I464" s="5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4"/>
        <v>41304.25</v>
      </c>
      <c r="O464" s="8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108.16455696202532</v>
      </c>
      <c r="G465" t="s">
        <v>20</v>
      </c>
      <c r="H465">
        <v>2105</v>
      </c>
      <c r="I465" s="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4"/>
        <v>41639.25</v>
      </c>
      <c r="O465" s="8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133.45505617977528</v>
      </c>
      <c r="G466" t="s">
        <v>20</v>
      </c>
      <c r="H466">
        <v>2436</v>
      </c>
      <c r="I466" s="5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4"/>
        <v>43142.25</v>
      </c>
      <c r="O466" s="8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187.85106382978722</v>
      </c>
      <c r="G467" t="s">
        <v>20</v>
      </c>
      <c r="H467">
        <v>80</v>
      </c>
      <c r="I467" s="5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4"/>
        <v>43127.25</v>
      </c>
      <c r="O467" s="8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332</v>
      </c>
      <c r="G468" t="s">
        <v>20</v>
      </c>
      <c r="H468">
        <v>42</v>
      </c>
      <c r="I468" s="5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4"/>
        <v>41409.208333333336</v>
      </c>
      <c r="O468" s="8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575.21428571428578</v>
      </c>
      <c r="G469" t="s">
        <v>20</v>
      </c>
      <c r="H469">
        <v>139</v>
      </c>
      <c r="I469" s="5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4"/>
        <v>42331.25</v>
      </c>
      <c r="O469" s="8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40.5</v>
      </c>
      <c r="G470" t="s">
        <v>14</v>
      </c>
      <c r="H470">
        <v>16</v>
      </c>
      <c r="I470" s="5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4"/>
        <v>43569.208333333328</v>
      </c>
      <c r="O470" s="8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184.42857142857144</v>
      </c>
      <c r="G471" t="s">
        <v>20</v>
      </c>
      <c r="H471">
        <v>159</v>
      </c>
      <c r="I471" s="5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4"/>
        <v>42142.208333333328</v>
      </c>
      <c r="O471" s="8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285.80555555555554</v>
      </c>
      <c r="G472" t="s">
        <v>20</v>
      </c>
      <c r="H472">
        <v>381</v>
      </c>
      <c r="I472" s="5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4"/>
        <v>42716.25</v>
      </c>
      <c r="O472" s="8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319</v>
      </c>
      <c r="G473" t="s">
        <v>20</v>
      </c>
      <c r="H473">
        <v>194</v>
      </c>
      <c r="I473" s="5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4"/>
        <v>41031.208333333336</v>
      </c>
      <c r="O473" s="8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39.234070221066318</v>
      </c>
      <c r="G474" t="s">
        <v>14</v>
      </c>
      <c r="H474">
        <v>575</v>
      </c>
      <c r="I474" s="5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4"/>
        <v>43535.208333333328</v>
      </c>
      <c r="O474" s="8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178.14000000000001</v>
      </c>
      <c r="G475" t="s">
        <v>20</v>
      </c>
      <c r="H475">
        <v>106</v>
      </c>
      <c r="I475" s="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4"/>
        <v>43277.208333333328</v>
      </c>
      <c r="O475" s="8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365.15</v>
      </c>
      <c r="G476" t="s">
        <v>20</v>
      </c>
      <c r="H476">
        <v>142</v>
      </c>
      <c r="I476" s="5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4"/>
        <v>41989.25</v>
      </c>
      <c r="O476" s="8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113.94594594594594</v>
      </c>
      <c r="G477" t="s">
        <v>20</v>
      </c>
      <c r="H477">
        <v>211</v>
      </c>
      <c r="I477" s="5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4"/>
        <v>41450.208333333336</v>
      </c>
      <c r="O477" s="8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29.828720626631856</v>
      </c>
      <c r="G478" t="s">
        <v>14</v>
      </c>
      <c r="H478">
        <v>1120</v>
      </c>
      <c r="I478" s="5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4"/>
        <v>43322.208333333328</v>
      </c>
      <c r="O478" s="8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54.270588235294113</v>
      </c>
      <c r="G479" t="s">
        <v>14</v>
      </c>
      <c r="H479">
        <v>113</v>
      </c>
      <c r="I479" s="5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4"/>
        <v>40720.208333333336</v>
      </c>
      <c r="O479" s="8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236.34156976744185</v>
      </c>
      <c r="G480" t="s">
        <v>20</v>
      </c>
      <c r="H480">
        <v>2756</v>
      </c>
      <c r="I480" s="5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4"/>
        <v>42072.208333333328</v>
      </c>
      <c r="O480" s="8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512.91666666666663</v>
      </c>
      <c r="G481" t="s">
        <v>20</v>
      </c>
      <c r="H481">
        <v>173</v>
      </c>
      <c r="I481" s="5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4"/>
        <v>42945.208333333328</v>
      </c>
      <c r="O481" s="8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100.65116279069768</v>
      </c>
      <c r="G482" t="s">
        <v>20</v>
      </c>
      <c r="H482">
        <v>87</v>
      </c>
      <c r="I482" s="5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4"/>
        <v>40248.25</v>
      </c>
      <c r="O482" s="8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81.348423194303152</v>
      </c>
      <c r="G483" t="s">
        <v>14</v>
      </c>
      <c r="H483">
        <v>1538</v>
      </c>
      <c r="I483" s="5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4"/>
        <v>41913.208333333336</v>
      </c>
      <c r="O483" s="8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16.404761904761905</v>
      </c>
      <c r="G484" t="s">
        <v>14</v>
      </c>
      <c r="H484">
        <v>9</v>
      </c>
      <c r="I484" s="5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4"/>
        <v>40963.25</v>
      </c>
      <c r="O484" s="8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52.774617067833695</v>
      </c>
      <c r="G485" t="s">
        <v>14</v>
      </c>
      <c r="H485">
        <v>554</v>
      </c>
      <c r="I485" s="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4"/>
        <v>43811.25</v>
      </c>
      <c r="O485" s="8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260.20608108108109</v>
      </c>
      <c r="G486" t="s">
        <v>20</v>
      </c>
      <c r="H486">
        <v>1572</v>
      </c>
      <c r="I486" s="5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4"/>
        <v>41855.208333333336</v>
      </c>
      <c r="O486" s="8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30.73289183222958</v>
      </c>
      <c r="G487" t="s">
        <v>14</v>
      </c>
      <c r="H487">
        <v>648</v>
      </c>
      <c r="I487" s="5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4"/>
        <v>43626.208333333328</v>
      </c>
      <c r="O487" s="8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13.5</v>
      </c>
      <c r="G488" t="s">
        <v>14</v>
      </c>
      <c r="H488">
        <v>21</v>
      </c>
      <c r="I488" s="5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4"/>
        <v>43168.25</v>
      </c>
      <c r="O488" s="8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178.62556663644605</v>
      </c>
      <c r="G489" t="s">
        <v>20</v>
      </c>
      <c r="H489">
        <v>2346</v>
      </c>
      <c r="I489" s="5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4"/>
        <v>42845.208333333328</v>
      </c>
      <c r="O489" s="8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220.0566037735849</v>
      </c>
      <c r="G490" t="s">
        <v>20</v>
      </c>
      <c r="H490">
        <v>115</v>
      </c>
      <c r="I490" s="5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4"/>
        <v>42403.25</v>
      </c>
      <c r="O490" s="8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101.5108695652174</v>
      </c>
      <c r="G491" t="s">
        <v>20</v>
      </c>
      <c r="H491">
        <v>85</v>
      </c>
      <c r="I491" s="5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4"/>
        <v>40406.208333333336</v>
      </c>
      <c r="O491" s="8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191.5</v>
      </c>
      <c r="G492" t="s">
        <v>20</v>
      </c>
      <c r="H492">
        <v>144</v>
      </c>
      <c r="I492" s="5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4"/>
        <v>43786.25</v>
      </c>
      <c r="O492" s="8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305.34683098591546</v>
      </c>
      <c r="G493" t="s">
        <v>20</v>
      </c>
      <c r="H493">
        <v>2443</v>
      </c>
      <c r="I493" s="5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4"/>
        <v>41456.208333333336</v>
      </c>
      <c r="O493" s="8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23.995287958115181</v>
      </c>
      <c r="G494" t="s">
        <v>74</v>
      </c>
      <c r="H494">
        <v>595</v>
      </c>
      <c r="I494" s="5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4"/>
        <v>40336.208333333336</v>
      </c>
      <c r="O494" s="8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723.77777777777771</v>
      </c>
      <c r="G495" t="s">
        <v>20</v>
      </c>
      <c r="H495">
        <v>64</v>
      </c>
      <c r="I495" s="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4"/>
        <v>43645.208333333328</v>
      </c>
      <c r="O495" s="8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547.36</v>
      </c>
      <c r="G496" t="s">
        <v>20</v>
      </c>
      <c r="H496">
        <v>268</v>
      </c>
      <c r="I496" s="5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4"/>
        <v>40990.208333333336</v>
      </c>
      <c r="O496" s="8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414.49999999999994</v>
      </c>
      <c r="G497" t="s">
        <v>20</v>
      </c>
      <c r="H497">
        <v>195</v>
      </c>
      <c r="I497" s="5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4"/>
        <v>41800.208333333336</v>
      </c>
      <c r="O497" s="8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0.90696409140369971</v>
      </c>
      <c r="G498" t="s">
        <v>14</v>
      </c>
      <c r="H498">
        <v>54</v>
      </c>
      <c r="I498" s="5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4"/>
        <v>42876.208333333328</v>
      </c>
      <c r="O498" s="8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34.173469387755098</v>
      </c>
      <c r="G499" t="s">
        <v>14</v>
      </c>
      <c r="H499">
        <v>120</v>
      </c>
      <c r="I499" s="5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4"/>
        <v>42724.25</v>
      </c>
      <c r="O499" s="8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23.948810754912099</v>
      </c>
      <c r="G500" t="s">
        <v>14</v>
      </c>
      <c r="H500">
        <v>579</v>
      </c>
      <c r="I500" s="5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4"/>
        <v>42005.25</v>
      </c>
      <c r="O500" s="8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48.072649572649574</v>
      </c>
      <c r="G501" t="s">
        <v>14</v>
      </c>
      <c r="H501">
        <v>2072</v>
      </c>
      <c r="I501" s="5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4"/>
        <v>42444.208333333328</v>
      </c>
      <c r="O501" s="8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5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4"/>
        <v>41395.208333333336</v>
      </c>
      <c r="O502" s="8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70.145182291666657</v>
      </c>
      <c r="G503" t="s">
        <v>14</v>
      </c>
      <c r="H503">
        <v>1796</v>
      </c>
      <c r="I503" s="5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4"/>
        <v>41345.208333333336</v>
      </c>
      <c r="O503" s="8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529.92307692307691</v>
      </c>
      <c r="G504" t="s">
        <v>20</v>
      </c>
      <c r="H504">
        <v>186</v>
      </c>
      <c r="I504" s="5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4"/>
        <v>41117.208333333336</v>
      </c>
      <c r="O504" s="8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180.32549019607845</v>
      </c>
      <c r="G505" t="s">
        <v>20</v>
      </c>
      <c r="H505">
        <v>460</v>
      </c>
      <c r="I505" s="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4"/>
        <v>42186.208333333328</v>
      </c>
      <c r="O505" s="8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92.320000000000007</v>
      </c>
      <c r="G506" t="s">
        <v>14</v>
      </c>
      <c r="H506">
        <v>62</v>
      </c>
      <c r="I506" s="5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4"/>
        <v>42142.208333333328</v>
      </c>
      <c r="O506" s="8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13.901001112347053</v>
      </c>
      <c r="G507" t="s">
        <v>14</v>
      </c>
      <c r="H507">
        <v>347</v>
      </c>
      <c r="I507" s="5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4"/>
        <v>41341.25</v>
      </c>
      <c r="O507" s="8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927.07777777777767</v>
      </c>
      <c r="G508" t="s">
        <v>20</v>
      </c>
      <c r="H508">
        <v>2528</v>
      </c>
      <c r="I508" s="5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4"/>
        <v>43062.25</v>
      </c>
      <c r="O508" s="8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39.857142857142861</v>
      </c>
      <c r="G509" t="s">
        <v>14</v>
      </c>
      <c r="H509">
        <v>19</v>
      </c>
      <c r="I509" s="5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4"/>
        <v>41373.208333333336</v>
      </c>
      <c r="O509" s="8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112.22929936305732</v>
      </c>
      <c r="G510" t="s">
        <v>20</v>
      </c>
      <c r="H510">
        <v>3657</v>
      </c>
      <c r="I510" s="5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4"/>
        <v>43310.208333333328</v>
      </c>
      <c r="O510" s="8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70.925816023738875</v>
      </c>
      <c r="G511" t="s">
        <v>14</v>
      </c>
      <c r="H511">
        <v>1258</v>
      </c>
      <c r="I511" s="5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4"/>
        <v>41034.208333333336</v>
      </c>
      <c r="O511" s="8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119.08974358974358</v>
      </c>
      <c r="G512" t="s">
        <v>20</v>
      </c>
      <c r="H512">
        <v>131</v>
      </c>
      <c r="I512" s="5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4"/>
        <v>43251.208333333328</v>
      </c>
      <c r="O512" s="8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24.017591339648174</v>
      </c>
      <c r="G513" t="s">
        <v>14</v>
      </c>
      <c r="H513">
        <v>362</v>
      </c>
      <c r="I513" s="5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4"/>
        <v>43671.208333333328</v>
      </c>
      <c r="O513" s="8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ref="F514:F577" si="48">(E514/D514)*100</f>
        <v>139.31868131868131</v>
      </c>
      <c r="G514" t="s">
        <v>20</v>
      </c>
      <c r="H514">
        <v>239</v>
      </c>
      <c r="I514" s="5">
        <f t="shared" ref="I514:I577" si="49">IF(H514=0, 0, ROUND((E514/H514),2))</f>
        <v>53.05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ref="N514:N577" si="50">(((L514/60)/60)/24)+DATE(1970,1,1)</f>
        <v>41825.208333333336</v>
      </c>
      <c r="O514" s="8">
        <f t="shared" ref="O514:O577" si="51">(((M514/60)/60)/24)+DATE(1970,1,1)</f>
        <v>41826.208333333336</v>
      </c>
      <c r="P514" t="b">
        <v>0</v>
      </c>
      <c r="Q514" t="b">
        <v>1</v>
      </c>
      <c r="R514" t="s">
        <v>89</v>
      </c>
      <c r="S514" t="str">
        <f t="shared" ref="S514:S577" si="52">_xlfn.TEXTBEFORE(R514,"/")</f>
        <v>games</v>
      </c>
      <c r="T514" t="str">
        <f t="shared" ref="T514:T577" si="53">_xlfn.TEXTAFTER(R514,"/")</f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48"/>
        <v>39.277108433734945</v>
      </c>
      <c r="G515" t="s">
        <v>74</v>
      </c>
      <c r="H515">
        <v>35</v>
      </c>
      <c r="I515" s="5">
        <f t="shared" si="49"/>
        <v>93.14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si="50"/>
        <v>40430.208333333336</v>
      </c>
      <c r="O515" s="8">
        <f t="shared" si="51"/>
        <v>40432.208333333336</v>
      </c>
      <c r="P515" t="b">
        <v>0</v>
      </c>
      <c r="Q515" t="b">
        <v>0</v>
      </c>
      <c r="R515" t="s">
        <v>269</v>
      </c>
      <c r="S515" t="str">
        <f t="shared" si="52"/>
        <v>film &amp; video</v>
      </c>
      <c r="T515" t="str">
        <f t="shared" si="53"/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22.439077144917089</v>
      </c>
      <c r="G516" t="s">
        <v>74</v>
      </c>
      <c r="H516">
        <v>528</v>
      </c>
      <c r="I516" s="5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50"/>
        <v>41614.25</v>
      </c>
      <c r="O516" s="8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55.779069767441861</v>
      </c>
      <c r="G517" t="s">
        <v>14</v>
      </c>
      <c r="H517">
        <v>133</v>
      </c>
      <c r="I517" s="5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50"/>
        <v>40900.25</v>
      </c>
      <c r="O517" s="8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42.523125996810208</v>
      </c>
      <c r="G518" t="s">
        <v>14</v>
      </c>
      <c r="H518">
        <v>846</v>
      </c>
      <c r="I518" s="5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50"/>
        <v>40396.208333333336</v>
      </c>
      <c r="O518" s="8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112.00000000000001</v>
      </c>
      <c r="G519" t="s">
        <v>20</v>
      </c>
      <c r="H519">
        <v>78</v>
      </c>
      <c r="I519" s="5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50"/>
        <v>42860.208333333328</v>
      </c>
      <c r="O519" s="8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7.0681818181818183</v>
      </c>
      <c r="G520" t="s">
        <v>14</v>
      </c>
      <c r="H520">
        <v>10</v>
      </c>
      <c r="I520" s="5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50"/>
        <v>43154.25</v>
      </c>
      <c r="O520" s="8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101.74563871693867</v>
      </c>
      <c r="G521" t="s">
        <v>20</v>
      </c>
      <c r="H521">
        <v>1773</v>
      </c>
      <c r="I521" s="5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50"/>
        <v>42012.25</v>
      </c>
      <c r="O521" s="8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425.75</v>
      </c>
      <c r="G522" t="s">
        <v>20</v>
      </c>
      <c r="H522">
        <v>32</v>
      </c>
      <c r="I522" s="5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50"/>
        <v>43574.208333333328</v>
      </c>
      <c r="O522" s="8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145.53947368421052</v>
      </c>
      <c r="G523" t="s">
        <v>20</v>
      </c>
      <c r="H523">
        <v>369</v>
      </c>
      <c r="I523" s="5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50"/>
        <v>42605.208333333328</v>
      </c>
      <c r="O523" s="8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32.453465346534657</v>
      </c>
      <c r="G524" t="s">
        <v>14</v>
      </c>
      <c r="H524">
        <v>191</v>
      </c>
      <c r="I524" s="5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50"/>
        <v>41093.208333333336</v>
      </c>
      <c r="O524" s="8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700.33333333333326</v>
      </c>
      <c r="G525" t="s">
        <v>20</v>
      </c>
      <c r="H525">
        <v>89</v>
      </c>
      <c r="I525" s="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50"/>
        <v>40241.25</v>
      </c>
      <c r="O525" s="8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83.904860392967933</v>
      </c>
      <c r="G526" t="s">
        <v>14</v>
      </c>
      <c r="H526">
        <v>1979</v>
      </c>
      <c r="I526" s="5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50"/>
        <v>40294.208333333336</v>
      </c>
      <c r="O526" s="8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84.19047619047619</v>
      </c>
      <c r="G527" t="s">
        <v>14</v>
      </c>
      <c r="H527">
        <v>63</v>
      </c>
      <c r="I527" s="5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50"/>
        <v>40505.25</v>
      </c>
      <c r="O527" s="8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155.95180722891567</v>
      </c>
      <c r="G528" t="s">
        <v>20</v>
      </c>
      <c r="H528">
        <v>147</v>
      </c>
      <c r="I528" s="5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50"/>
        <v>42364.25</v>
      </c>
      <c r="O528" s="8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99.619450317124731</v>
      </c>
      <c r="G529" t="s">
        <v>14</v>
      </c>
      <c r="H529">
        <v>6080</v>
      </c>
      <c r="I529" s="5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50"/>
        <v>42405.25</v>
      </c>
      <c r="O529" s="8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80.300000000000011</v>
      </c>
      <c r="G530" t="s">
        <v>14</v>
      </c>
      <c r="H530">
        <v>80</v>
      </c>
      <c r="I530" s="5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50"/>
        <v>41601.25</v>
      </c>
      <c r="O530" s="8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11.254901960784313</v>
      </c>
      <c r="G531" t="s">
        <v>14</v>
      </c>
      <c r="H531">
        <v>9</v>
      </c>
      <c r="I531" s="5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50"/>
        <v>41769.208333333336</v>
      </c>
      <c r="O531" s="8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91.740952380952379</v>
      </c>
      <c r="G532" t="s">
        <v>14</v>
      </c>
      <c r="H532">
        <v>1784</v>
      </c>
      <c r="I532" s="5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50"/>
        <v>40421.208333333336</v>
      </c>
      <c r="O532" s="8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95.521156936261391</v>
      </c>
      <c r="G533" t="s">
        <v>47</v>
      </c>
      <c r="H533">
        <v>3640</v>
      </c>
      <c r="I533" s="5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50"/>
        <v>41589.25</v>
      </c>
      <c r="O533" s="8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502.87499999999994</v>
      </c>
      <c r="G534" t="s">
        <v>20</v>
      </c>
      <c r="H534">
        <v>126</v>
      </c>
      <c r="I534" s="5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50"/>
        <v>43125.25</v>
      </c>
      <c r="O534" s="8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159.24394463667818</v>
      </c>
      <c r="G535" t="s">
        <v>20</v>
      </c>
      <c r="H535">
        <v>2218</v>
      </c>
      <c r="I535" s="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50"/>
        <v>41479.208333333336</v>
      </c>
      <c r="O535" s="8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15.022446689113355</v>
      </c>
      <c r="G536" t="s">
        <v>14</v>
      </c>
      <c r="H536">
        <v>243</v>
      </c>
      <c r="I536" s="5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50"/>
        <v>43329.208333333328</v>
      </c>
      <c r="O536" s="8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482.03846153846149</v>
      </c>
      <c r="G537" t="s">
        <v>20</v>
      </c>
      <c r="H537">
        <v>202</v>
      </c>
      <c r="I537" s="5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50"/>
        <v>43259.208333333328</v>
      </c>
      <c r="O537" s="8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149.96938775510205</v>
      </c>
      <c r="G538" t="s">
        <v>20</v>
      </c>
      <c r="H538">
        <v>140</v>
      </c>
      <c r="I538" s="5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50"/>
        <v>40414.208333333336</v>
      </c>
      <c r="O538" s="8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117.22156398104266</v>
      </c>
      <c r="G539" t="s">
        <v>20</v>
      </c>
      <c r="H539">
        <v>1052</v>
      </c>
      <c r="I539" s="5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50"/>
        <v>43342.208333333328</v>
      </c>
      <c r="O539" s="8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37.695968274950431</v>
      </c>
      <c r="G540" t="s">
        <v>14</v>
      </c>
      <c r="H540">
        <v>1296</v>
      </c>
      <c r="I540" s="5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50"/>
        <v>41539.208333333336</v>
      </c>
      <c r="O540" s="8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72.653061224489804</v>
      </c>
      <c r="G541" t="s">
        <v>14</v>
      </c>
      <c r="H541">
        <v>77</v>
      </c>
      <c r="I541" s="5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50"/>
        <v>43647.208333333328</v>
      </c>
      <c r="O541" s="8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265.98113207547169</v>
      </c>
      <c r="G542" t="s">
        <v>20</v>
      </c>
      <c r="H542">
        <v>247</v>
      </c>
      <c r="I542" s="5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50"/>
        <v>43225.208333333328</v>
      </c>
      <c r="O542" s="8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24.205617977528089</v>
      </c>
      <c r="G543" t="s">
        <v>14</v>
      </c>
      <c r="H543">
        <v>395</v>
      </c>
      <c r="I543" s="5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50"/>
        <v>42165.208333333328</v>
      </c>
      <c r="O543" s="8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2.5064935064935066</v>
      </c>
      <c r="G544" t="s">
        <v>14</v>
      </c>
      <c r="H544">
        <v>49</v>
      </c>
      <c r="I544" s="5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50"/>
        <v>42391.25</v>
      </c>
      <c r="O544" s="8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16.329799764428738</v>
      </c>
      <c r="G545" t="s">
        <v>14</v>
      </c>
      <c r="H545">
        <v>180</v>
      </c>
      <c r="I545" s="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50"/>
        <v>41528.208333333336</v>
      </c>
      <c r="O545" s="8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276.5</v>
      </c>
      <c r="G546" t="s">
        <v>20</v>
      </c>
      <c r="H546">
        <v>84</v>
      </c>
      <c r="I546" s="5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50"/>
        <v>42377.25</v>
      </c>
      <c r="O546" s="8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88.803571428571431</v>
      </c>
      <c r="G547" t="s">
        <v>14</v>
      </c>
      <c r="H547">
        <v>2690</v>
      </c>
      <c r="I547" s="5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50"/>
        <v>43824.25</v>
      </c>
      <c r="O547" s="8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163.57142857142856</v>
      </c>
      <c r="G548" t="s">
        <v>20</v>
      </c>
      <c r="H548">
        <v>88</v>
      </c>
      <c r="I548" s="5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50"/>
        <v>43360.208333333328</v>
      </c>
      <c r="O548" s="8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969</v>
      </c>
      <c r="G549" t="s">
        <v>20</v>
      </c>
      <c r="H549">
        <v>156</v>
      </c>
      <c r="I549" s="5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50"/>
        <v>42029.25</v>
      </c>
      <c r="O549" s="8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270.91376701966715</v>
      </c>
      <c r="G550" t="s">
        <v>20</v>
      </c>
      <c r="H550">
        <v>2985</v>
      </c>
      <c r="I550" s="5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50"/>
        <v>42461.208333333328</v>
      </c>
      <c r="O550" s="8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284.21355932203392</v>
      </c>
      <c r="G551" t="s">
        <v>20</v>
      </c>
      <c r="H551">
        <v>762</v>
      </c>
      <c r="I551" s="5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50"/>
        <v>41422.208333333336</v>
      </c>
      <c r="O551" s="8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4</v>
      </c>
      <c r="G552" t="s">
        <v>74</v>
      </c>
      <c r="H552">
        <v>1</v>
      </c>
      <c r="I552" s="5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50"/>
        <v>40968.25</v>
      </c>
      <c r="O552" s="8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58.6329816768462</v>
      </c>
      <c r="G553" t="s">
        <v>14</v>
      </c>
      <c r="H553">
        <v>2779</v>
      </c>
      <c r="I553" s="5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50"/>
        <v>41993.25</v>
      </c>
      <c r="O553" s="8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98.51111111111112</v>
      </c>
      <c r="G554" t="s">
        <v>14</v>
      </c>
      <c r="H554">
        <v>92</v>
      </c>
      <c r="I554" s="5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50"/>
        <v>42700.25</v>
      </c>
      <c r="O554" s="8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43.975381008206334</v>
      </c>
      <c r="G555" t="s">
        <v>14</v>
      </c>
      <c r="H555">
        <v>1028</v>
      </c>
      <c r="I555" s="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50"/>
        <v>40545.25</v>
      </c>
      <c r="O555" s="8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151.66315789473683</v>
      </c>
      <c r="G556" t="s">
        <v>20</v>
      </c>
      <c r="H556">
        <v>554</v>
      </c>
      <c r="I556" s="5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50"/>
        <v>42723.25</v>
      </c>
      <c r="O556" s="8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223.63492063492063</v>
      </c>
      <c r="G557" t="s">
        <v>20</v>
      </c>
      <c r="H557">
        <v>135</v>
      </c>
      <c r="I557" s="5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50"/>
        <v>41731.208333333336</v>
      </c>
      <c r="O557" s="8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239.75</v>
      </c>
      <c r="G558" t="s">
        <v>20</v>
      </c>
      <c r="H558">
        <v>122</v>
      </c>
      <c r="I558" s="5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50"/>
        <v>40792.208333333336</v>
      </c>
      <c r="O558" s="8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199.33333333333334</v>
      </c>
      <c r="G559" t="s">
        <v>20</v>
      </c>
      <c r="H559">
        <v>221</v>
      </c>
      <c r="I559" s="5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50"/>
        <v>42279.208333333328</v>
      </c>
      <c r="O559" s="8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137.34482758620689</v>
      </c>
      <c r="G560" t="s">
        <v>20</v>
      </c>
      <c r="H560">
        <v>126</v>
      </c>
      <c r="I560" s="5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50"/>
        <v>42424.25</v>
      </c>
      <c r="O560" s="8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100.9696106362773</v>
      </c>
      <c r="G561" t="s">
        <v>20</v>
      </c>
      <c r="H561">
        <v>1022</v>
      </c>
      <c r="I561" s="5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50"/>
        <v>42584.208333333328</v>
      </c>
      <c r="O561" s="8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794.16</v>
      </c>
      <c r="G562" t="s">
        <v>20</v>
      </c>
      <c r="H562">
        <v>3177</v>
      </c>
      <c r="I562" s="5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50"/>
        <v>40865.25</v>
      </c>
      <c r="O562" s="8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369.7</v>
      </c>
      <c r="G563" t="s">
        <v>20</v>
      </c>
      <c r="H563">
        <v>198</v>
      </c>
      <c r="I563" s="5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50"/>
        <v>40833.208333333336</v>
      </c>
      <c r="O563" s="8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12.818181818181817</v>
      </c>
      <c r="G564" t="s">
        <v>14</v>
      </c>
      <c r="H564">
        <v>26</v>
      </c>
      <c r="I564" s="5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50"/>
        <v>43536.208333333328</v>
      </c>
      <c r="O564" s="8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138.02702702702703</v>
      </c>
      <c r="G565" t="s">
        <v>20</v>
      </c>
      <c r="H565">
        <v>85</v>
      </c>
      <c r="I565" s="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50"/>
        <v>43417.25</v>
      </c>
      <c r="O565" s="8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83.813278008298752</v>
      </c>
      <c r="G566" t="s">
        <v>14</v>
      </c>
      <c r="H566">
        <v>1790</v>
      </c>
      <c r="I566" s="5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50"/>
        <v>42078.208333333328</v>
      </c>
      <c r="O566" s="8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204.60063224446787</v>
      </c>
      <c r="G567" t="s">
        <v>20</v>
      </c>
      <c r="H567">
        <v>3596</v>
      </c>
      <c r="I567" s="5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50"/>
        <v>40862.25</v>
      </c>
      <c r="O567" s="8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44.344086021505376</v>
      </c>
      <c r="G568" t="s">
        <v>14</v>
      </c>
      <c r="H568">
        <v>37</v>
      </c>
      <c r="I568" s="5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50"/>
        <v>42424.25</v>
      </c>
      <c r="O568" s="8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218.60294117647058</v>
      </c>
      <c r="G569" t="s">
        <v>20</v>
      </c>
      <c r="H569">
        <v>244</v>
      </c>
      <c r="I569" s="5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50"/>
        <v>41830.208333333336</v>
      </c>
      <c r="O569" s="8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186.03314917127071</v>
      </c>
      <c r="G570" t="s">
        <v>20</v>
      </c>
      <c r="H570">
        <v>5180</v>
      </c>
      <c r="I570" s="5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50"/>
        <v>40374.208333333336</v>
      </c>
      <c r="O570" s="8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237.33830845771143</v>
      </c>
      <c r="G571" t="s">
        <v>20</v>
      </c>
      <c r="H571">
        <v>589</v>
      </c>
      <c r="I571" s="5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50"/>
        <v>40554.25</v>
      </c>
      <c r="O571" s="8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305.65384615384613</v>
      </c>
      <c r="G572" t="s">
        <v>20</v>
      </c>
      <c r="H572">
        <v>2725</v>
      </c>
      <c r="I572" s="5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50"/>
        <v>41993.25</v>
      </c>
      <c r="O572" s="8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94.142857142857139</v>
      </c>
      <c r="G573" t="s">
        <v>14</v>
      </c>
      <c r="H573">
        <v>35</v>
      </c>
      <c r="I573" s="5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50"/>
        <v>42174.208333333328</v>
      </c>
      <c r="O573" s="8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54.400000000000006</v>
      </c>
      <c r="G574" t="s">
        <v>74</v>
      </c>
      <c r="H574">
        <v>94</v>
      </c>
      <c r="I574" s="5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50"/>
        <v>42275.208333333328</v>
      </c>
      <c r="O574" s="8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111.88059701492537</v>
      </c>
      <c r="G575" t="s">
        <v>20</v>
      </c>
      <c r="H575">
        <v>300</v>
      </c>
      <c r="I575" s="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50"/>
        <v>41761.208333333336</v>
      </c>
      <c r="O575" s="8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369.14814814814815</v>
      </c>
      <c r="G576" t="s">
        <v>20</v>
      </c>
      <c r="H576">
        <v>144</v>
      </c>
      <c r="I576" s="5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50"/>
        <v>43806.25</v>
      </c>
      <c r="O576" s="8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62.930372148859547</v>
      </c>
      <c r="G577" t="s">
        <v>14</v>
      </c>
      <c r="H577">
        <v>558</v>
      </c>
      <c r="I577" s="5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50"/>
        <v>41779.208333333336</v>
      </c>
      <c r="O577" s="8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ref="F578:F641" si="54">(E578/D578)*100</f>
        <v>64.927835051546396</v>
      </c>
      <c r="G578" t="s">
        <v>14</v>
      </c>
      <c r="H578">
        <v>64</v>
      </c>
      <c r="I578" s="5">
        <f t="shared" ref="I578:I641" si="55">IF(H578=0, 0, ROUND((E578/H578),2))</f>
        <v>98.41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ref="N578:N641" si="56">(((L578/60)/60)/24)+DATE(1970,1,1)</f>
        <v>43040.208333333328</v>
      </c>
      <c r="O578" s="8">
        <f t="shared" ref="O578:O641" si="57">(((M578/60)/60)/24)+DATE(1970,1,1)</f>
        <v>43057.25</v>
      </c>
      <c r="P578" t="b">
        <v>0</v>
      </c>
      <c r="Q578" t="b">
        <v>0</v>
      </c>
      <c r="R578" t="s">
        <v>33</v>
      </c>
      <c r="S578" t="str">
        <f t="shared" ref="S578:S641" si="58">_xlfn.TEXTBEFORE(R578,"/")</f>
        <v>theater</v>
      </c>
      <c r="T578" t="str">
        <f t="shared" ref="T578:T641" si="59">_xlfn.TEXTAFTER(R578,"/")</f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54"/>
        <v>18.853658536585368</v>
      </c>
      <c r="G579" t="s">
        <v>74</v>
      </c>
      <c r="H579">
        <v>37</v>
      </c>
      <c r="I579" s="5">
        <f t="shared" si="55"/>
        <v>41.78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si="56"/>
        <v>40613.25</v>
      </c>
      <c r="O579" s="8">
        <f t="shared" si="57"/>
        <v>40639.208333333336</v>
      </c>
      <c r="P579" t="b">
        <v>0</v>
      </c>
      <c r="Q579" t="b">
        <v>0</v>
      </c>
      <c r="R579" t="s">
        <v>159</v>
      </c>
      <c r="S579" t="str">
        <f t="shared" si="58"/>
        <v>music</v>
      </c>
      <c r="T579" t="str">
        <f t="shared" si="59"/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16.754404145077721</v>
      </c>
      <c r="G580" t="s">
        <v>14</v>
      </c>
      <c r="H580">
        <v>245</v>
      </c>
      <c r="I580" s="5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56"/>
        <v>40878.25</v>
      </c>
      <c r="O580" s="8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101.11290322580646</v>
      </c>
      <c r="G581" t="s">
        <v>20</v>
      </c>
      <c r="H581">
        <v>87</v>
      </c>
      <c r="I581" s="5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6"/>
        <v>40762.208333333336</v>
      </c>
      <c r="O581" s="8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341.5022831050228</v>
      </c>
      <c r="G582" t="s">
        <v>20</v>
      </c>
      <c r="H582">
        <v>3116</v>
      </c>
      <c r="I582" s="5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6"/>
        <v>41696.25</v>
      </c>
      <c r="O582" s="8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64.016666666666666</v>
      </c>
      <c r="G583" t="s">
        <v>14</v>
      </c>
      <c r="H583">
        <v>71</v>
      </c>
      <c r="I583" s="5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6"/>
        <v>40662.208333333336</v>
      </c>
      <c r="O583" s="8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52.080459770114942</v>
      </c>
      <c r="G584" t="s">
        <v>14</v>
      </c>
      <c r="H584">
        <v>42</v>
      </c>
      <c r="I584" s="5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6"/>
        <v>42165.208333333328</v>
      </c>
      <c r="O584" s="8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322.40211640211641</v>
      </c>
      <c r="G585" t="s">
        <v>20</v>
      </c>
      <c r="H585">
        <v>909</v>
      </c>
      <c r="I585" s="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6"/>
        <v>40959.25</v>
      </c>
      <c r="O585" s="8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119.50810185185186</v>
      </c>
      <c r="G586" t="s">
        <v>20</v>
      </c>
      <c r="H586">
        <v>1613</v>
      </c>
      <c r="I586" s="5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6"/>
        <v>41024.208333333336</v>
      </c>
      <c r="O586" s="8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146.79775280898878</v>
      </c>
      <c r="G587" t="s">
        <v>20</v>
      </c>
      <c r="H587">
        <v>136</v>
      </c>
      <c r="I587" s="5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6"/>
        <v>40255.208333333336</v>
      </c>
      <c r="O587" s="8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950.57142857142856</v>
      </c>
      <c r="G588" t="s">
        <v>20</v>
      </c>
      <c r="H588">
        <v>130</v>
      </c>
      <c r="I588" s="5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6"/>
        <v>40499.25</v>
      </c>
      <c r="O588" s="8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72.893617021276597</v>
      </c>
      <c r="G589" t="s">
        <v>14</v>
      </c>
      <c r="H589">
        <v>156</v>
      </c>
      <c r="I589" s="5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6"/>
        <v>43484.25</v>
      </c>
      <c r="O589" s="8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79.008248730964468</v>
      </c>
      <c r="G590" t="s">
        <v>14</v>
      </c>
      <c r="H590">
        <v>1368</v>
      </c>
      <c r="I590" s="5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6"/>
        <v>40262.208333333336</v>
      </c>
      <c r="O590" s="8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64.721518987341781</v>
      </c>
      <c r="G591" t="s">
        <v>14</v>
      </c>
      <c r="H591">
        <v>102</v>
      </c>
      <c r="I591" s="5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6"/>
        <v>42190.208333333328</v>
      </c>
      <c r="O591" s="8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82.028169014084511</v>
      </c>
      <c r="G592" t="s">
        <v>14</v>
      </c>
      <c r="H592">
        <v>86</v>
      </c>
      <c r="I592" s="5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6"/>
        <v>41994.25</v>
      </c>
      <c r="O592" s="8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1037.6666666666667</v>
      </c>
      <c r="G593" t="s">
        <v>20</v>
      </c>
      <c r="H593">
        <v>102</v>
      </c>
      <c r="I593" s="5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6"/>
        <v>40373.208333333336</v>
      </c>
      <c r="O593" s="8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12.910076530612244</v>
      </c>
      <c r="G594" t="s">
        <v>14</v>
      </c>
      <c r="H594">
        <v>253</v>
      </c>
      <c r="I594" s="5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6"/>
        <v>41789.208333333336</v>
      </c>
      <c r="O594" s="8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154.84210526315789</v>
      </c>
      <c r="G595" t="s">
        <v>20</v>
      </c>
      <c r="H595">
        <v>4006</v>
      </c>
      <c r="I595" s="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6"/>
        <v>41724.208333333336</v>
      </c>
      <c r="O595" s="8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7.0991735537190088</v>
      </c>
      <c r="G596" t="s">
        <v>14</v>
      </c>
      <c r="H596">
        <v>157</v>
      </c>
      <c r="I596" s="5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6"/>
        <v>42548.208333333328</v>
      </c>
      <c r="O596" s="8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208.52773826458036</v>
      </c>
      <c r="G597" t="s">
        <v>20</v>
      </c>
      <c r="H597">
        <v>1629</v>
      </c>
      <c r="I597" s="5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6"/>
        <v>40253.208333333336</v>
      </c>
      <c r="O597" s="8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99.683544303797461</v>
      </c>
      <c r="G598" t="s">
        <v>14</v>
      </c>
      <c r="H598">
        <v>183</v>
      </c>
      <c r="I598" s="5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6"/>
        <v>42434.25</v>
      </c>
      <c r="O598" s="8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201.59756097560978</v>
      </c>
      <c r="G599" t="s">
        <v>20</v>
      </c>
      <c r="H599">
        <v>2188</v>
      </c>
      <c r="I599" s="5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6"/>
        <v>43786.25</v>
      </c>
      <c r="O599" s="8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162.09032258064516</v>
      </c>
      <c r="G600" t="s">
        <v>20</v>
      </c>
      <c r="H600">
        <v>2409</v>
      </c>
      <c r="I600" s="5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6"/>
        <v>40344.208333333336</v>
      </c>
      <c r="O600" s="8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</v>
      </c>
      <c r="G601" t="s">
        <v>14</v>
      </c>
      <c r="H601">
        <v>82</v>
      </c>
      <c r="I601" s="5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6"/>
        <v>42047.25</v>
      </c>
      <c r="O601" s="8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5</v>
      </c>
      <c r="G602" t="s">
        <v>14</v>
      </c>
      <c r="H602">
        <v>1</v>
      </c>
      <c r="I602" s="5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6"/>
        <v>41485.208333333336</v>
      </c>
      <c r="O602" s="8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206.63492063492063</v>
      </c>
      <c r="G603" t="s">
        <v>20</v>
      </c>
      <c r="H603">
        <v>194</v>
      </c>
      <c r="I603" s="5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6"/>
        <v>41789.208333333336</v>
      </c>
      <c r="O603" s="8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128.23628691983123</v>
      </c>
      <c r="G604" t="s">
        <v>20</v>
      </c>
      <c r="H604">
        <v>1140</v>
      </c>
      <c r="I604" s="5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6"/>
        <v>42160.208333333328</v>
      </c>
      <c r="O604" s="8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119.66037735849055</v>
      </c>
      <c r="G605" t="s">
        <v>20</v>
      </c>
      <c r="H605">
        <v>102</v>
      </c>
      <c r="I605" s="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6"/>
        <v>43573.208333333328</v>
      </c>
      <c r="O605" s="8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170.73055242390078</v>
      </c>
      <c r="G606" t="s">
        <v>20</v>
      </c>
      <c r="H606">
        <v>2857</v>
      </c>
      <c r="I606" s="5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6"/>
        <v>40565.25</v>
      </c>
      <c r="O606" s="8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187.21212121212122</v>
      </c>
      <c r="G607" t="s">
        <v>20</v>
      </c>
      <c r="H607">
        <v>107</v>
      </c>
      <c r="I607" s="5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6"/>
        <v>42280.208333333328</v>
      </c>
      <c r="O607" s="8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188.38235294117646</v>
      </c>
      <c r="G608" t="s">
        <v>20</v>
      </c>
      <c r="H608">
        <v>160</v>
      </c>
      <c r="I608" s="5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6"/>
        <v>42436.25</v>
      </c>
      <c r="O608" s="8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131.29869186046511</v>
      </c>
      <c r="G609" t="s">
        <v>20</v>
      </c>
      <c r="H609">
        <v>2230</v>
      </c>
      <c r="I609" s="5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6"/>
        <v>41721.208333333336</v>
      </c>
      <c r="O609" s="8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283.97435897435901</v>
      </c>
      <c r="G610" t="s">
        <v>20</v>
      </c>
      <c r="H610">
        <v>316</v>
      </c>
      <c r="I610" s="5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6"/>
        <v>43530.25</v>
      </c>
      <c r="O610" s="8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120.41999999999999</v>
      </c>
      <c r="G611" t="s">
        <v>20</v>
      </c>
      <c r="H611">
        <v>117</v>
      </c>
      <c r="I611" s="5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6"/>
        <v>43481.25</v>
      </c>
      <c r="O611" s="8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419.0560747663551</v>
      </c>
      <c r="G612" t="s">
        <v>20</v>
      </c>
      <c r="H612">
        <v>6406</v>
      </c>
      <c r="I612" s="5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6"/>
        <v>41259.25</v>
      </c>
      <c r="O612" s="8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13.853658536585368</v>
      </c>
      <c r="G613" t="s">
        <v>74</v>
      </c>
      <c r="H613">
        <v>15</v>
      </c>
      <c r="I613" s="5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6"/>
        <v>41480.208333333336</v>
      </c>
      <c r="O613" s="8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139.43548387096774</v>
      </c>
      <c r="G614" t="s">
        <v>20</v>
      </c>
      <c r="H614">
        <v>192</v>
      </c>
      <c r="I614" s="5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6"/>
        <v>40474.208333333336</v>
      </c>
      <c r="O614" s="8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174</v>
      </c>
      <c r="G615" t="s">
        <v>20</v>
      </c>
      <c r="H615">
        <v>26</v>
      </c>
      <c r="I615" s="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6"/>
        <v>42973.208333333328</v>
      </c>
      <c r="O615" s="8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155.49056603773585</v>
      </c>
      <c r="G616" t="s">
        <v>20</v>
      </c>
      <c r="H616">
        <v>723</v>
      </c>
      <c r="I616" s="5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6"/>
        <v>42746.25</v>
      </c>
      <c r="O616" s="8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170.44705882352943</v>
      </c>
      <c r="G617" t="s">
        <v>20</v>
      </c>
      <c r="H617">
        <v>170</v>
      </c>
      <c r="I617" s="5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6"/>
        <v>42489.208333333328</v>
      </c>
      <c r="O617" s="8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189.515625</v>
      </c>
      <c r="G618" t="s">
        <v>20</v>
      </c>
      <c r="H618">
        <v>238</v>
      </c>
      <c r="I618" s="5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6"/>
        <v>41537.208333333336</v>
      </c>
      <c r="O618" s="8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249.71428571428572</v>
      </c>
      <c r="G619" t="s">
        <v>20</v>
      </c>
      <c r="H619">
        <v>55</v>
      </c>
      <c r="I619" s="5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6"/>
        <v>41794.208333333336</v>
      </c>
      <c r="O619" s="8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48.860523665659613</v>
      </c>
      <c r="G620" t="s">
        <v>14</v>
      </c>
      <c r="H620">
        <v>1198</v>
      </c>
      <c r="I620" s="5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6"/>
        <v>41396.208333333336</v>
      </c>
      <c r="O620" s="8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28.461970393057683</v>
      </c>
      <c r="G621" t="s">
        <v>14</v>
      </c>
      <c r="H621">
        <v>648</v>
      </c>
      <c r="I621" s="5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6"/>
        <v>40669.208333333336</v>
      </c>
      <c r="O621" s="8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268.02325581395348</v>
      </c>
      <c r="G622" t="s">
        <v>20</v>
      </c>
      <c r="H622">
        <v>128</v>
      </c>
      <c r="I622" s="5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6"/>
        <v>42559.208333333328</v>
      </c>
      <c r="O622" s="8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619.80078125</v>
      </c>
      <c r="G623" t="s">
        <v>20</v>
      </c>
      <c r="H623">
        <v>2144</v>
      </c>
      <c r="I623" s="5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6"/>
        <v>42626.208333333328</v>
      </c>
      <c r="O623" s="8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3.1301587301587301</v>
      </c>
      <c r="G624" t="s">
        <v>14</v>
      </c>
      <c r="H624">
        <v>64</v>
      </c>
      <c r="I624" s="5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6"/>
        <v>43205.208333333328</v>
      </c>
      <c r="O624" s="8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159.92152704135739</v>
      </c>
      <c r="G625" t="s">
        <v>20</v>
      </c>
      <c r="H625">
        <v>2693</v>
      </c>
      <c r="I625" s="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6"/>
        <v>42201.208333333328</v>
      </c>
      <c r="O625" s="8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279.39215686274508</v>
      </c>
      <c r="G626" t="s">
        <v>20</v>
      </c>
      <c r="H626">
        <v>432</v>
      </c>
      <c r="I626" s="5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6"/>
        <v>42029.25</v>
      </c>
      <c r="O626" s="8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77.373333333333335</v>
      </c>
      <c r="G627" t="s">
        <v>14</v>
      </c>
      <c r="H627">
        <v>62</v>
      </c>
      <c r="I627" s="5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6"/>
        <v>43857.25</v>
      </c>
      <c r="O627" s="8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206.32812500000003</v>
      </c>
      <c r="G628" t="s">
        <v>20</v>
      </c>
      <c r="H628">
        <v>189</v>
      </c>
      <c r="I628" s="5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6"/>
        <v>40449.208333333336</v>
      </c>
      <c r="O628" s="8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694.25</v>
      </c>
      <c r="G629" t="s">
        <v>20</v>
      </c>
      <c r="H629">
        <v>154</v>
      </c>
      <c r="I629" s="5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6"/>
        <v>40345.208333333336</v>
      </c>
      <c r="O629" s="8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151.78947368421052</v>
      </c>
      <c r="G630" t="s">
        <v>20</v>
      </c>
      <c r="H630">
        <v>96</v>
      </c>
      <c r="I630" s="5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6"/>
        <v>40455.208333333336</v>
      </c>
      <c r="O630" s="8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64.58207217694995</v>
      </c>
      <c r="G631" t="s">
        <v>14</v>
      </c>
      <c r="H631">
        <v>750</v>
      </c>
      <c r="I631" s="5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6"/>
        <v>42557.208333333328</v>
      </c>
      <c r="O631" s="8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62.873684210526314</v>
      </c>
      <c r="G632" t="s">
        <v>74</v>
      </c>
      <c r="H632">
        <v>87</v>
      </c>
      <c r="I632" s="5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6"/>
        <v>43586.208333333328</v>
      </c>
      <c r="O632" s="8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310.39864864864865</v>
      </c>
      <c r="G633" t="s">
        <v>20</v>
      </c>
      <c r="H633">
        <v>3063</v>
      </c>
      <c r="I633" s="5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6"/>
        <v>43550.208333333328</v>
      </c>
      <c r="O633" s="8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42.859916782246884</v>
      </c>
      <c r="G634" t="s">
        <v>47</v>
      </c>
      <c r="H634">
        <v>278</v>
      </c>
      <c r="I634" s="5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6"/>
        <v>41945.208333333336</v>
      </c>
      <c r="O634" s="8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83.119402985074629</v>
      </c>
      <c r="G635" t="s">
        <v>14</v>
      </c>
      <c r="H635">
        <v>105</v>
      </c>
      <c r="I635" s="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6"/>
        <v>42315.25</v>
      </c>
      <c r="O635" s="8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78.531302876480552</v>
      </c>
      <c r="G636" t="s">
        <v>74</v>
      </c>
      <c r="H636">
        <v>1658</v>
      </c>
      <c r="I636" s="5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6"/>
        <v>42819.208333333328</v>
      </c>
      <c r="O636" s="8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114.09352517985612</v>
      </c>
      <c r="G637" t="s">
        <v>20</v>
      </c>
      <c r="H637">
        <v>2266</v>
      </c>
      <c r="I637" s="5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6"/>
        <v>41314.25</v>
      </c>
      <c r="O637" s="8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64.537683358624179</v>
      </c>
      <c r="G638" t="s">
        <v>14</v>
      </c>
      <c r="H638">
        <v>2604</v>
      </c>
      <c r="I638" s="5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6"/>
        <v>40926.25</v>
      </c>
      <c r="O638" s="8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79.411764705882348</v>
      </c>
      <c r="G639" t="s">
        <v>14</v>
      </c>
      <c r="H639">
        <v>65</v>
      </c>
      <c r="I639" s="5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6"/>
        <v>42688.25</v>
      </c>
      <c r="O639" s="8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11.419117647058824</v>
      </c>
      <c r="G640" t="s">
        <v>14</v>
      </c>
      <c r="H640">
        <v>94</v>
      </c>
      <c r="I640" s="5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6"/>
        <v>40386.208333333336</v>
      </c>
      <c r="O640" s="8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56.186046511627907</v>
      </c>
      <c r="G641" t="s">
        <v>47</v>
      </c>
      <c r="H641">
        <v>45</v>
      </c>
      <c r="I641" s="5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6"/>
        <v>43309.208333333328</v>
      </c>
      <c r="O641" s="8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ref="F642:F705" si="60">(E642/D642)*100</f>
        <v>16.501669449081803</v>
      </c>
      <c r="G642" t="s">
        <v>14</v>
      </c>
      <c r="H642">
        <v>257</v>
      </c>
      <c r="I642" s="5">
        <f t="shared" ref="I642:I705" si="61">IF(H642=0, 0, ROUND((E642/H642),2))</f>
        <v>76.92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ref="N642:N705" si="62">(((L642/60)/60)/24)+DATE(1970,1,1)</f>
        <v>42387.25</v>
      </c>
      <c r="O642" s="8">
        <f t="shared" ref="O642:O705" si="63">(((M642/60)/60)/24)+DATE(1970,1,1)</f>
        <v>42390.25</v>
      </c>
      <c r="P642" t="b">
        <v>0</v>
      </c>
      <c r="Q642" t="b">
        <v>0</v>
      </c>
      <c r="R642" t="s">
        <v>33</v>
      </c>
      <c r="S642" t="str">
        <f t="shared" ref="S642:S705" si="64">_xlfn.TEXTBEFORE(R642,"/")</f>
        <v>theater</v>
      </c>
      <c r="T642" t="str">
        <f t="shared" ref="T642:T705" si="65">_xlfn.TEXTAFTER(R642,"/")</f>
        <v>plays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60"/>
        <v>119.96808510638297</v>
      </c>
      <c r="G643" t="s">
        <v>20</v>
      </c>
      <c r="H643">
        <v>194</v>
      </c>
      <c r="I643" s="5">
        <f t="shared" si="61"/>
        <v>58.13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si="62"/>
        <v>42786.25</v>
      </c>
      <c r="O643" s="8">
        <f t="shared" si="63"/>
        <v>42814.208333333328</v>
      </c>
      <c r="P643" t="b">
        <v>0</v>
      </c>
      <c r="Q643" t="b">
        <v>0</v>
      </c>
      <c r="R643" t="s">
        <v>33</v>
      </c>
      <c r="S643" t="str">
        <f t="shared" si="64"/>
        <v>theater</v>
      </c>
      <c r="T643" t="str">
        <f t="shared" si="65"/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145.45652173913044</v>
      </c>
      <c r="G644" t="s">
        <v>20</v>
      </c>
      <c r="H644">
        <v>129</v>
      </c>
      <c r="I644" s="5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62"/>
        <v>43451.25</v>
      </c>
      <c r="O644" s="8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221.38255033557047</v>
      </c>
      <c r="G645" t="s">
        <v>20</v>
      </c>
      <c r="H645">
        <v>375</v>
      </c>
      <c r="I645" s="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2"/>
        <v>42795.25</v>
      </c>
      <c r="O645" s="8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48.396694214876035</v>
      </c>
      <c r="G646" t="s">
        <v>14</v>
      </c>
      <c r="H646">
        <v>2928</v>
      </c>
      <c r="I646" s="5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2"/>
        <v>43452.25</v>
      </c>
      <c r="O646" s="8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92.911504424778755</v>
      </c>
      <c r="G647" t="s">
        <v>14</v>
      </c>
      <c r="H647">
        <v>4697</v>
      </c>
      <c r="I647" s="5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2"/>
        <v>43369.208333333328</v>
      </c>
      <c r="O647" s="8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88.599797365754824</v>
      </c>
      <c r="G648" t="s">
        <v>14</v>
      </c>
      <c r="H648">
        <v>2915</v>
      </c>
      <c r="I648" s="5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2"/>
        <v>41346.208333333336</v>
      </c>
      <c r="O648" s="8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41.4</v>
      </c>
      <c r="G649" t="s">
        <v>14</v>
      </c>
      <c r="H649">
        <v>18</v>
      </c>
      <c r="I649" s="5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2"/>
        <v>43199.208333333328</v>
      </c>
      <c r="O649" s="8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63.056795131845846</v>
      </c>
      <c r="G650" t="s">
        <v>74</v>
      </c>
      <c r="H650">
        <v>723</v>
      </c>
      <c r="I650" s="5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2"/>
        <v>42922.208333333328</v>
      </c>
      <c r="O650" s="8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48.482333607230892</v>
      </c>
      <c r="G651" t="s">
        <v>14</v>
      </c>
      <c r="H651">
        <v>602</v>
      </c>
      <c r="I651" s="5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2"/>
        <v>40471.208333333336</v>
      </c>
      <c r="O651" s="8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2</v>
      </c>
      <c r="G652" t="s">
        <v>14</v>
      </c>
      <c r="H652">
        <v>1</v>
      </c>
      <c r="I652" s="5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2"/>
        <v>41828.208333333336</v>
      </c>
      <c r="O652" s="8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88.47941026944585</v>
      </c>
      <c r="G653" t="s">
        <v>14</v>
      </c>
      <c r="H653">
        <v>3868</v>
      </c>
      <c r="I653" s="5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2"/>
        <v>41692.25</v>
      </c>
      <c r="O653" s="8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126.84</v>
      </c>
      <c r="G654" t="s">
        <v>20</v>
      </c>
      <c r="H654">
        <v>409</v>
      </c>
      <c r="I654" s="5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2"/>
        <v>42587.208333333328</v>
      </c>
      <c r="O654" s="8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2338.833333333333</v>
      </c>
      <c r="G655" t="s">
        <v>20</v>
      </c>
      <c r="H655">
        <v>234</v>
      </c>
      <c r="I655" s="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2"/>
        <v>42468.208333333328</v>
      </c>
      <c r="O655" s="8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508.38857142857148</v>
      </c>
      <c r="G656" t="s">
        <v>20</v>
      </c>
      <c r="H656">
        <v>3016</v>
      </c>
      <c r="I656" s="5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2"/>
        <v>42240.208333333328</v>
      </c>
      <c r="O656" s="8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191.47826086956522</v>
      </c>
      <c r="G657" t="s">
        <v>20</v>
      </c>
      <c r="H657">
        <v>264</v>
      </c>
      <c r="I657" s="5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2"/>
        <v>42796.25</v>
      </c>
      <c r="O657" s="8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42.127533783783782</v>
      </c>
      <c r="G658" t="s">
        <v>14</v>
      </c>
      <c r="H658">
        <v>504</v>
      </c>
      <c r="I658" s="5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2"/>
        <v>43097.25</v>
      </c>
      <c r="O658" s="8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</v>
      </c>
      <c r="G659" t="s">
        <v>14</v>
      </c>
      <c r="H659">
        <v>14</v>
      </c>
      <c r="I659" s="5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2"/>
        <v>43096.25</v>
      </c>
      <c r="O659" s="8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60.064638783269963</v>
      </c>
      <c r="G660" t="s">
        <v>74</v>
      </c>
      <c r="H660">
        <v>390</v>
      </c>
      <c r="I660" s="5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2"/>
        <v>42246.208333333328</v>
      </c>
      <c r="O660" s="8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47.232808616404313</v>
      </c>
      <c r="G661" t="s">
        <v>14</v>
      </c>
      <c r="H661">
        <v>750</v>
      </c>
      <c r="I661" s="5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2"/>
        <v>40570.25</v>
      </c>
      <c r="O661" s="8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81.736263736263737</v>
      </c>
      <c r="G662" t="s">
        <v>14</v>
      </c>
      <c r="H662">
        <v>77</v>
      </c>
      <c r="I662" s="5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2"/>
        <v>42237.208333333328</v>
      </c>
      <c r="O662" s="8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54.187265917603</v>
      </c>
      <c r="G663" t="s">
        <v>14</v>
      </c>
      <c r="H663">
        <v>752</v>
      </c>
      <c r="I663" s="5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2"/>
        <v>40996.208333333336</v>
      </c>
      <c r="O663" s="8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97.868131868131869</v>
      </c>
      <c r="G664" t="s">
        <v>14</v>
      </c>
      <c r="H664">
        <v>131</v>
      </c>
      <c r="I664" s="5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2"/>
        <v>43443.25</v>
      </c>
      <c r="O664" s="8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77.239999999999995</v>
      </c>
      <c r="G665" t="s">
        <v>14</v>
      </c>
      <c r="H665">
        <v>87</v>
      </c>
      <c r="I665" s="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2"/>
        <v>40458.208333333336</v>
      </c>
      <c r="O665" s="8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33.464735516372798</v>
      </c>
      <c r="G666" t="s">
        <v>14</v>
      </c>
      <c r="H666">
        <v>1063</v>
      </c>
      <c r="I666" s="5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2"/>
        <v>40959.25</v>
      </c>
      <c r="O666" s="8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239.58823529411765</v>
      </c>
      <c r="G667" t="s">
        <v>20</v>
      </c>
      <c r="H667">
        <v>272</v>
      </c>
      <c r="I667" s="5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2"/>
        <v>40733.208333333336</v>
      </c>
      <c r="O667" s="8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64.032258064516128</v>
      </c>
      <c r="G668" t="s">
        <v>74</v>
      </c>
      <c r="H668">
        <v>25</v>
      </c>
      <c r="I668" s="5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2"/>
        <v>41516.208333333336</v>
      </c>
      <c r="O668" s="8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176.15942028985506</v>
      </c>
      <c r="G669" t="s">
        <v>20</v>
      </c>
      <c r="H669">
        <v>419</v>
      </c>
      <c r="I669" s="5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2"/>
        <v>41892.208333333336</v>
      </c>
      <c r="O669" s="8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20.33818181818182</v>
      </c>
      <c r="G670" t="s">
        <v>14</v>
      </c>
      <c r="H670">
        <v>76</v>
      </c>
      <c r="I670" s="5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2"/>
        <v>41122.208333333336</v>
      </c>
      <c r="O670" s="8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358.64754098360658</v>
      </c>
      <c r="G671" t="s">
        <v>20</v>
      </c>
      <c r="H671">
        <v>1621</v>
      </c>
      <c r="I671" s="5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2"/>
        <v>42912.208333333328</v>
      </c>
      <c r="O671" s="8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468.85802469135803</v>
      </c>
      <c r="G672" t="s">
        <v>20</v>
      </c>
      <c r="H672">
        <v>1101</v>
      </c>
      <c r="I672" s="5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2"/>
        <v>42425.25</v>
      </c>
      <c r="O672" s="8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122.05635245901641</v>
      </c>
      <c r="G673" t="s">
        <v>20</v>
      </c>
      <c r="H673">
        <v>1073</v>
      </c>
      <c r="I673" s="5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2"/>
        <v>40390.208333333336</v>
      </c>
      <c r="O673" s="8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55.931783729156137</v>
      </c>
      <c r="G674" t="s">
        <v>14</v>
      </c>
      <c r="H674">
        <v>4428</v>
      </c>
      <c r="I674" s="5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2"/>
        <v>43180.208333333328</v>
      </c>
      <c r="O674" s="8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43.660714285714285</v>
      </c>
      <c r="G675" t="s">
        <v>14</v>
      </c>
      <c r="H675">
        <v>58</v>
      </c>
      <c r="I675" s="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2"/>
        <v>42475.208333333328</v>
      </c>
      <c r="O675" s="8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33.53837141183363</v>
      </c>
      <c r="G676" t="s">
        <v>74</v>
      </c>
      <c r="H676">
        <v>1218</v>
      </c>
      <c r="I676" s="5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2"/>
        <v>40774.208333333336</v>
      </c>
      <c r="O676" s="8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122.97938144329896</v>
      </c>
      <c r="G677" t="s">
        <v>20</v>
      </c>
      <c r="H677">
        <v>331</v>
      </c>
      <c r="I677" s="5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2"/>
        <v>43719.208333333328</v>
      </c>
      <c r="O677" s="8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189.74959871589084</v>
      </c>
      <c r="G678" t="s">
        <v>20</v>
      </c>
      <c r="H678">
        <v>1170</v>
      </c>
      <c r="I678" s="5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2"/>
        <v>41178.208333333336</v>
      </c>
      <c r="O678" s="8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83.622641509433961</v>
      </c>
      <c r="G679" t="s">
        <v>14</v>
      </c>
      <c r="H679">
        <v>111</v>
      </c>
      <c r="I679" s="5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2"/>
        <v>42561.208333333328</v>
      </c>
      <c r="O679" s="8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17.968844221105527</v>
      </c>
      <c r="G680" t="s">
        <v>74</v>
      </c>
      <c r="H680">
        <v>215</v>
      </c>
      <c r="I680" s="5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2"/>
        <v>43484.25</v>
      </c>
      <c r="O680" s="8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1036.5</v>
      </c>
      <c r="G681" t="s">
        <v>20</v>
      </c>
      <c r="H681">
        <v>363</v>
      </c>
      <c r="I681" s="5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2"/>
        <v>43756.208333333328</v>
      </c>
      <c r="O681" s="8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97.405219780219781</v>
      </c>
      <c r="G682" t="s">
        <v>14</v>
      </c>
      <c r="H682">
        <v>2955</v>
      </c>
      <c r="I682" s="5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2"/>
        <v>43813.25</v>
      </c>
      <c r="O682" s="8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86.386203150461711</v>
      </c>
      <c r="G683" t="s">
        <v>14</v>
      </c>
      <c r="H683">
        <v>1657</v>
      </c>
      <c r="I683" s="5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2"/>
        <v>40898.25</v>
      </c>
      <c r="O683" s="8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150.16666666666666</v>
      </c>
      <c r="G684" t="s">
        <v>20</v>
      </c>
      <c r="H684">
        <v>103</v>
      </c>
      <c r="I684" s="5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2"/>
        <v>41619.25</v>
      </c>
      <c r="O684" s="8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358.43478260869563</v>
      </c>
      <c r="G685" t="s">
        <v>20</v>
      </c>
      <c r="H685">
        <v>147</v>
      </c>
      <c r="I685" s="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2"/>
        <v>43359.208333333328</v>
      </c>
      <c r="O685" s="8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542.85714285714289</v>
      </c>
      <c r="G686" t="s">
        <v>20</v>
      </c>
      <c r="H686">
        <v>110</v>
      </c>
      <c r="I686" s="5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2"/>
        <v>40358.208333333336</v>
      </c>
      <c r="O686" s="8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67.500714285714281</v>
      </c>
      <c r="G687" t="s">
        <v>14</v>
      </c>
      <c r="H687">
        <v>926</v>
      </c>
      <c r="I687" s="5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2"/>
        <v>42239.208333333328</v>
      </c>
      <c r="O687" s="8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191.74666666666667</v>
      </c>
      <c r="G688" t="s">
        <v>20</v>
      </c>
      <c r="H688">
        <v>134</v>
      </c>
      <c r="I688" s="5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2"/>
        <v>43186.208333333328</v>
      </c>
      <c r="O688" s="8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932</v>
      </c>
      <c r="G689" t="s">
        <v>20</v>
      </c>
      <c r="H689">
        <v>269</v>
      </c>
      <c r="I689" s="5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2"/>
        <v>42806.25</v>
      </c>
      <c r="O689" s="8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429.27586206896552</v>
      </c>
      <c r="G690" t="s">
        <v>20</v>
      </c>
      <c r="H690">
        <v>175</v>
      </c>
      <c r="I690" s="5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2"/>
        <v>43475.25</v>
      </c>
      <c r="O690" s="8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100.65753424657535</v>
      </c>
      <c r="G691" t="s">
        <v>20</v>
      </c>
      <c r="H691">
        <v>69</v>
      </c>
      <c r="I691" s="5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2"/>
        <v>41576.208333333336</v>
      </c>
      <c r="O691" s="8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226.61111111111109</v>
      </c>
      <c r="G692" t="s">
        <v>20</v>
      </c>
      <c r="H692">
        <v>190</v>
      </c>
      <c r="I692" s="5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2"/>
        <v>40874.25</v>
      </c>
      <c r="O692" s="8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142.38</v>
      </c>
      <c r="G693" t="s">
        <v>20</v>
      </c>
      <c r="H693">
        <v>237</v>
      </c>
      <c r="I693" s="5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2"/>
        <v>41185.208333333336</v>
      </c>
      <c r="O693" s="8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90.633333333333326</v>
      </c>
      <c r="G694" t="s">
        <v>14</v>
      </c>
      <c r="H694">
        <v>77</v>
      </c>
      <c r="I694" s="5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2"/>
        <v>43655.208333333328</v>
      </c>
      <c r="O694" s="8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63.966740576496676</v>
      </c>
      <c r="G695" t="s">
        <v>14</v>
      </c>
      <c r="H695">
        <v>1748</v>
      </c>
      <c r="I695" s="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2"/>
        <v>43025.208333333328</v>
      </c>
      <c r="O695" s="8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84.131868131868131</v>
      </c>
      <c r="G696" t="s">
        <v>14</v>
      </c>
      <c r="H696">
        <v>79</v>
      </c>
      <c r="I696" s="5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2"/>
        <v>43066.25</v>
      </c>
      <c r="O696" s="8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133.93478260869566</v>
      </c>
      <c r="G697" t="s">
        <v>20</v>
      </c>
      <c r="H697">
        <v>196</v>
      </c>
      <c r="I697" s="5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2"/>
        <v>42322.25</v>
      </c>
      <c r="O697" s="8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59.042047531992694</v>
      </c>
      <c r="G698" t="s">
        <v>14</v>
      </c>
      <c r="H698">
        <v>889</v>
      </c>
      <c r="I698" s="5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2"/>
        <v>42114.208333333328</v>
      </c>
      <c r="O698" s="8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152.80062063615205</v>
      </c>
      <c r="G699" t="s">
        <v>20</v>
      </c>
      <c r="H699">
        <v>7295</v>
      </c>
      <c r="I699" s="5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2"/>
        <v>43190.208333333328</v>
      </c>
      <c r="O699" s="8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446.69121140142522</v>
      </c>
      <c r="G700" t="s">
        <v>20</v>
      </c>
      <c r="H700">
        <v>2893</v>
      </c>
      <c r="I700" s="5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2"/>
        <v>40871.25</v>
      </c>
      <c r="O700" s="8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84.391891891891888</v>
      </c>
      <c r="G701" t="s">
        <v>14</v>
      </c>
      <c r="H701">
        <v>56</v>
      </c>
      <c r="I701" s="5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2"/>
        <v>43641.208333333328</v>
      </c>
      <c r="O701" s="8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3</v>
      </c>
      <c r="G702" t="s">
        <v>14</v>
      </c>
      <c r="H702">
        <v>1</v>
      </c>
      <c r="I702" s="5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2"/>
        <v>40203.25</v>
      </c>
      <c r="O702" s="8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175.02692307692308</v>
      </c>
      <c r="G703" t="s">
        <v>20</v>
      </c>
      <c r="H703">
        <v>820</v>
      </c>
      <c r="I703" s="5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2"/>
        <v>40629.208333333336</v>
      </c>
      <c r="O703" s="8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54.137931034482754</v>
      </c>
      <c r="G704" t="s">
        <v>14</v>
      </c>
      <c r="H704">
        <v>83</v>
      </c>
      <c r="I704" s="5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2"/>
        <v>41477.208333333336</v>
      </c>
      <c r="O704" s="8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311.87381703470032</v>
      </c>
      <c r="G705" t="s">
        <v>20</v>
      </c>
      <c r="H705">
        <v>2038</v>
      </c>
      <c r="I705" s="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2"/>
        <v>41020.208333333336</v>
      </c>
      <c r="O705" s="8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ref="F706:F769" si="66">(E706/D706)*100</f>
        <v>122.78160919540231</v>
      </c>
      <c r="G706" t="s">
        <v>20</v>
      </c>
      <c r="H706">
        <v>116</v>
      </c>
      <c r="I706" s="5">
        <f t="shared" ref="I706:I769" si="67">IF(H706=0, 0, ROUND((E706/H706),2))</f>
        <v>92.09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ref="N706:N769" si="68">(((L706/60)/60)/24)+DATE(1970,1,1)</f>
        <v>42555.208333333328</v>
      </c>
      <c r="O706" s="8">
        <f t="shared" ref="O706:O769" si="69">(((M706/60)/60)/24)+DATE(1970,1,1)</f>
        <v>42570.208333333328</v>
      </c>
      <c r="P706" t="b">
        <v>0</v>
      </c>
      <c r="Q706" t="b">
        <v>0</v>
      </c>
      <c r="R706" t="s">
        <v>71</v>
      </c>
      <c r="S706" t="str">
        <f t="shared" ref="S706:S769" si="70">_xlfn.TEXTBEFORE(R706,"/")</f>
        <v>film &amp; video</v>
      </c>
      <c r="T706" t="str">
        <f t="shared" ref="T706:T769" si="71">_xlfn.TEXTAFTER(R706,"/")</f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66"/>
        <v>99.026517383618156</v>
      </c>
      <c r="G707" t="s">
        <v>14</v>
      </c>
      <c r="H707">
        <v>2025</v>
      </c>
      <c r="I707" s="5">
        <f t="shared" si="67"/>
        <v>82.99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si="68"/>
        <v>41619.25</v>
      </c>
      <c r="O707" s="8">
        <f t="shared" si="69"/>
        <v>41623.25</v>
      </c>
      <c r="P707" t="b">
        <v>0</v>
      </c>
      <c r="Q707" t="b">
        <v>0</v>
      </c>
      <c r="R707" t="s">
        <v>68</v>
      </c>
      <c r="S707" t="str">
        <f t="shared" si="70"/>
        <v>publishing</v>
      </c>
      <c r="T707" t="str">
        <f t="shared" si="71"/>
        <v>nonfiction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127.84686346863469</v>
      </c>
      <c r="G708" t="s">
        <v>20</v>
      </c>
      <c r="H708">
        <v>1345</v>
      </c>
      <c r="I708" s="5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68"/>
        <v>43471.25</v>
      </c>
      <c r="O708" s="8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158.61643835616439</v>
      </c>
      <c r="G709" t="s">
        <v>20</v>
      </c>
      <c r="H709">
        <v>168</v>
      </c>
      <c r="I709" s="5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68"/>
        <v>43442.25</v>
      </c>
      <c r="O709" s="8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707.05882352941171</v>
      </c>
      <c r="G710" t="s">
        <v>20</v>
      </c>
      <c r="H710">
        <v>137</v>
      </c>
      <c r="I710" s="5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68"/>
        <v>42877.208333333328</v>
      </c>
      <c r="O710" s="8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142.38775510204081</v>
      </c>
      <c r="G711" t="s">
        <v>20</v>
      </c>
      <c r="H711">
        <v>186</v>
      </c>
      <c r="I711" s="5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68"/>
        <v>41018.208333333336</v>
      </c>
      <c r="O711" s="8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147.86046511627907</v>
      </c>
      <c r="G712" t="s">
        <v>20</v>
      </c>
      <c r="H712">
        <v>125</v>
      </c>
      <c r="I712" s="5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68"/>
        <v>43295.208333333328</v>
      </c>
      <c r="O712" s="8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20.322580645161288</v>
      </c>
      <c r="G713" t="s">
        <v>14</v>
      </c>
      <c r="H713">
        <v>14</v>
      </c>
      <c r="I713" s="5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68"/>
        <v>42393.25</v>
      </c>
      <c r="O713" s="8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1840.625</v>
      </c>
      <c r="G714" t="s">
        <v>20</v>
      </c>
      <c r="H714">
        <v>202</v>
      </c>
      <c r="I714" s="5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68"/>
        <v>42559.208333333328</v>
      </c>
      <c r="O714" s="8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161.94202898550725</v>
      </c>
      <c r="G715" t="s">
        <v>20</v>
      </c>
      <c r="H715">
        <v>103</v>
      </c>
      <c r="I715" s="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68"/>
        <v>42604.208333333328</v>
      </c>
      <c r="O715" s="8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472.82077922077923</v>
      </c>
      <c r="G716" t="s">
        <v>20</v>
      </c>
      <c r="H716">
        <v>1785</v>
      </c>
      <c r="I716" s="5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68"/>
        <v>41870.208333333336</v>
      </c>
      <c r="O716" s="8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24.466101694915253</v>
      </c>
      <c r="G717" t="s">
        <v>14</v>
      </c>
      <c r="H717">
        <v>656</v>
      </c>
      <c r="I717" s="5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68"/>
        <v>40397.208333333336</v>
      </c>
      <c r="O717" s="8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517.65</v>
      </c>
      <c r="G718" t="s">
        <v>20</v>
      </c>
      <c r="H718">
        <v>157</v>
      </c>
      <c r="I718" s="5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68"/>
        <v>41465.208333333336</v>
      </c>
      <c r="O718" s="8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247.64285714285714</v>
      </c>
      <c r="G719" t="s">
        <v>20</v>
      </c>
      <c r="H719">
        <v>555</v>
      </c>
      <c r="I719" s="5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68"/>
        <v>40777.208333333336</v>
      </c>
      <c r="O719" s="8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100.20481927710843</v>
      </c>
      <c r="G720" t="s">
        <v>20</v>
      </c>
      <c r="H720">
        <v>297</v>
      </c>
      <c r="I720" s="5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68"/>
        <v>41442.208333333336</v>
      </c>
      <c r="O720" s="8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153</v>
      </c>
      <c r="G721" t="s">
        <v>20</v>
      </c>
      <c r="H721">
        <v>123</v>
      </c>
      <c r="I721" s="5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68"/>
        <v>41058.208333333336</v>
      </c>
      <c r="O721" s="8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37.091954022988503</v>
      </c>
      <c r="G722" t="s">
        <v>74</v>
      </c>
      <c r="H722">
        <v>38</v>
      </c>
      <c r="I722" s="5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68"/>
        <v>43152.25</v>
      </c>
      <c r="O722" s="8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4.392394822006473</v>
      </c>
      <c r="G723" t="s">
        <v>74</v>
      </c>
      <c r="H723">
        <v>60</v>
      </c>
      <c r="I723" s="5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68"/>
        <v>43194.208333333328</v>
      </c>
      <c r="O723" s="8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156.50721649484535</v>
      </c>
      <c r="G724" t="s">
        <v>20</v>
      </c>
      <c r="H724">
        <v>3036</v>
      </c>
      <c r="I724" s="5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68"/>
        <v>43045.25</v>
      </c>
      <c r="O724" s="8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270.40816326530609</v>
      </c>
      <c r="G725" t="s">
        <v>20</v>
      </c>
      <c r="H725">
        <v>144</v>
      </c>
      <c r="I725" s="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68"/>
        <v>42431.25</v>
      </c>
      <c r="O725" s="8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134.05952380952382</v>
      </c>
      <c r="G726" t="s">
        <v>20</v>
      </c>
      <c r="H726">
        <v>121</v>
      </c>
      <c r="I726" s="5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68"/>
        <v>41934.208333333336</v>
      </c>
      <c r="O726" s="8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50.398033126293996</v>
      </c>
      <c r="G727" t="s">
        <v>14</v>
      </c>
      <c r="H727">
        <v>1596</v>
      </c>
      <c r="I727" s="5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68"/>
        <v>41958.25</v>
      </c>
      <c r="O727" s="8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88.815837937384899</v>
      </c>
      <c r="G728" t="s">
        <v>74</v>
      </c>
      <c r="H728">
        <v>524</v>
      </c>
      <c r="I728" s="5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68"/>
        <v>40476.208333333336</v>
      </c>
      <c r="O728" s="8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165</v>
      </c>
      <c r="G729" t="s">
        <v>20</v>
      </c>
      <c r="H729">
        <v>181</v>
      </c>
      <c r="I729" s="5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68"/>
        <v>43485.25</v>
      </c>
      <c r="O729" s="8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17.5</v>
      </c>
      <c r="G730" t="s">
        <v>14</v>
      </c>
      <c r="H730">
        <v>10</v>
      </c>
      <c r="I730" s="5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68"/>
        <v>42515.208333333328</v>
      </c>
      <c r="O730" s="8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185.66071428571428</v>
      </c>
      <c r="G731" t="s">
        <v>20</v>
      </c>
      <c r="H731">
        <v>122</v>
      </c>
      <c r="I731" s="5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68"/>
        <v>41309.25</v>
      </c>
      <c r="O731" s="8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412.6631944444444</v>
      </c>
      <c r="G732" t="s">
        <v>20</v>
      </c>
      <c r="H732">
        <v>1071</v>
      </c>
      <c r="I732" s="5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68"/>
        <v>42147.208333333328</v>
      </c>
      <c r="O732" s="8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90.25</v>
      </c>
      <c r="G733" t="s">
        <v>74</v>
      </c>
      <c r="H733">
        <v>219</v>
      </c>
      <c r="I733" s="5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68"/>
        <v>42939.208333333328</v>
      </c>
      <c r="O733" s="8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91.984615384615381</v>
      </c>
      <c r="G734" t="s">
        <v>14</v>
      </c>
      <c r="H734">
        <v>1121</v>
      </c>
      <c r="I734" s="5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68"/>
        <v>42816.208333333328</v>
      </c>
      <c r="O734" s="8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527.00632911392404</v>
      </c>
      <c r="G735" t="s">
        <v>20</v>
      </c>
      <c r="H735">
        <v>980</v>
      </c>
      <c r="I735" s="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68"/>
        <v>41844.208333333336</v>
      </c>
      <c r="O735" s="8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319.14285714285711</v>
      </c>
      <c r="G736" t="s">
        <v>20</v>
      </c>
      <c r="H736">
        <v>536</v>
      </c>
      <c r="I736" s="5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68"/>
        <v>42763.25</v>
      </c>
      <c r="O736" s="8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354.18867924528303</v>
      </c>
      <c r="G737" t="s">
        <v>20</v>
      </c>
      <c r="H737">
        <v>1991</v>
      </c>
      <c r="I737" s="5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68"/>
        <v>42459.208333333328</v>
      </c>
      <c r="O737" s="8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32.896103896103895</v>
      </c>
      <c r="G738" t="s">
        <v>74</v>
      </c>
      <c r="H738">
        <v>29</v>
      </c>
      <c r="I738" s="5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68"/>
        <v>42055.25</v>
      </c>
      <c r="O738" s="8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135.8918918918919</v>
      </c>
      <c r="G739" t="s">
        <v>20</v>
      </c>
      <c r="H739">
        <v>180</v>
      </c>
      <c r="I739" s="5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68"/>
        <v>42685.25</v>
      </c>
      <c r="O739" s="8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2.0843373493975905</v>
      </c>
      <c r="G740" t="s">
        <v>14</v>
      </c>
      <c r="H740">
        <v>15</v>
      </c>
      <c r="I740" s="5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68"/>
        <v>41959.25</v>
      </c>
      <c r="O740" s="8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61</v>
      </c>
      <c r="G741" t="s">
        <v>14</v>
      </c>
      <c r="H741">
        <v>191</v>
      </c>
      <c r="I741" s="5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68"/>
        <v>41089.208333333336</v>
      </c>
      <c r="O741" s="8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30.037735849056602</v>
      </c>
      <c r="G742" t="s">
        <v>14</v>
      </c>
      <c r="H742">
        <v>16</v>
      </c>
      <c r="I742" s="5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68"/>
        <v>42769.25</v>
      </c>
      <c r="O742" s="8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1179.1666666666665</v>
      </c>
      <c r="G743" t="s">
        <v>20</v>
      </c>
      <c r="H743">
        <v>130</v>
      </c>
      <c r="I743" s="5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68"/>
        <v>40321.208333333336</v>
      </c>
      <c r="O743" s="8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1126.0833333333335</v>
      </c>
      <c r="G744" t="s">
        <v>20</v>
      </c>
      <c r="H744">
        <v>122</v>
      </c>
      <c r="I744" s="5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68"/>
        <v>40197.25</v>
      </c>
      <c r="O744" s="8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12.923076923076923</v>
      </c>
      <c r="G745" t="s">
        <v>14</v>
      </c>
      <c r="H745">
        <v>17</v>
      </c>
      <c r="I745" s="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68"/>
        <v>42298.208333333328</v>
      </c>
      <c r="O745" s="8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712</v>
      </c>
      <c r="G746" t="s">
        <v>20</v>
      </c>
      <c r="H746">
        <v>140</v>
      </c>
      <c r="I746" s="5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68"/>
        <v>43322.208333333328</v>
      </c>
      <c r="O746" s="8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30.304347826086957</v>
      </c>
      <c r="G747" t="s">
        <v>14</v>
      </c>
      <c r="H747">
        <v>34</v>
      </c>
      <c r="I747" s="5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68"/>
        <v>40328.208333333336</v>
      </c>
      <c r="O747" s="8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212.50896057347671</v>
      </c>
      <c r="G748" t="s">
        <v>20</v>
      </c>
      <c r="H748">
        <v>3388</v>
      </c>
      <c r="I748" s="5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68"/>
        <v>40825.208333333336</v>
      </c>
      <c r="O748" s="8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228.85714285714286</v>
      </c>
      <c r="G749" t="s">
        <v>20</v>
      </c>
      <c r="H749">
        <v>280</v>
      </c>
      <c r="I749" s="5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68"/>
        <v>40423.208333333336</v>
      </c>
      <c r="O749" s="8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34.959979476654695</v>
      </c>
      <c r="G750" t="s">
        <v>74</v>
      </c>
      <c r="H750">
        <v>614</v>
      </c>
      <c r="I750" s="5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68"/>
        <v>40238.25</v>
      </c>
      <c r="O750" s="8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157.29069767441862</v>
      </c>
      <c r="G751" t="s">
        <v>20</v>
      </c>
      <c r="H751">
        <v>366</v>
      </c>
      <c r="I751" s="5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68"/>
        <v>41920.208333333336</v>
      </c>
      <c r="O751" s="8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1</v>
      </c>
      <c r="G752" t="s">
        <v>14</v>
      </c>
      <c r="H752">
        <v>1</v>
      </c>
      <c r="I752" s="5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68"/>
        <v>40360.208333333336</v>
      </c>
      <c r="O752" s="8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232.30555555555554</v>
      </c>
      <c r="G753" t="s">
        <v>20</v>
      </c>
      <c r="H753">
        <v>270</v>
      </c>
      <c r="I753" s="5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68"/>
        <v>42446.208333333328</v>
      </c>
      <c r="O753" s="8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92.448275862068968</v>
      </c>
      <c r="G754" t="s">
        <v>74</v>
      </c>
      <c r="H754">
        <v>114</v>
      </c>
      <c r="I754" s="5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68"/>
        <v>40395.208333333336</v>
      </c>
      <c r="O754" s="8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256.70212765957444</v>
      </c>
      <c r="G755" t="s">
        <v>20</v>
      </c>
      <c r="H755">
        <v>137</v>
      </c>
      <c r="I755" s="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68"/>
        <v>40321.208333333336</v>
      </c>
      <c r="O755" s="8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168.47017045454547</v>
      </c>
      <c r="G756" t="s">
        <v>20</v>
      </c>
      <c r="H756">
        <v>3205</v>
      </c>
      <c r="I756" s="5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68"/>
        <v>41210.208333333336</v>
      </c>
      <c r="O756" s="8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166.57777777777778</v>
      </c>
      <c r="G757" t="s">
        <v>20</v>
      </c>
      <c r="H757">
        <v>288</v>
      </c>
      <c r="I757" s="5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68"/>
        <v>43096.25</v>
      </c>
      <c r="O757" s="8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772.07692307692309</v>
      </c>
      <c r="G758" t="s">
        <v>20</v>
      </c>
      <c r="H758">
        <v>148</v>
      </c>
      <c r="I758" s="5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68"/>
        <v>42024.25</v>
      </c>
      <c r="O758" s="8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406.85714285714283</v>
      </c>
      <c r="G759" t="s">
        <v>20</v>
      </c>
      <c r="H759">
        <v>114</v>
      </c>
      <c r="I759" s="5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68"/>
        <v>40675.208333333336</v>
      </c>
      <c r="O759" s="8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564.20608108108115</v>
      </c>
      <c r="G760" t="s">
        <v>20</v>
      </c>
      <c r="H760">
        <v>1518</v>
      </c>
      <c r="I760" s="5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68"/>
        <v>41936.208333333336</v>
      </c>
      <c r="O760" s="8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68.426865671641792</v>
      </c>
      <c r="G761" t="s">
        <v>14</v>
      </c>
      <c r="H761">
        <v>1274</v>
      </c>
      <c r="I761" s="5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68"/>
        <v>43136.25</v>
      </c>
      <c r="O761" s="8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34.351966873706004</v>
      </c>
      <c r="G762" t="s">
        <v>14</v>
      </c>
      <c r="H762">
        <v>210</v>
      </c>
      <c r="I762" s="5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68"/>
        <v>43678.208333333328</v>
      </c>
      <c r="O762" s="8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655.4545454545455</v>
      </c>
      <c r="G763" t="s">
        <v>20</v>
      </c>
      <c r="H763">
        <v>166</v>
      </c>
      <c r="I763" s="5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68"/>
        <v>42938.208333333328</v>
      </c>
      <c r="O763" s="8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177.25714285714284</v>
      </c>
      <c r="G764" t="s">
        <v>20</v>
      </c>
      <c r="H764">
        <v>100</v>
      </c>
      <c r="I764" s="5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68"/>
        <v>41241.25</v>
      </c>
      <c r="O764" s="8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113.17857142857144</v>
      </c>
      <c r="G765" t="s">
        <v>20</v>
      </c>
      <c r="H765">
        <v>235</v>
      </c>
      <c r="I765" s="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68"/>
        <v>41037.208333333336</v>
      </c>
      <c r="O765" s="8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728.18181818181824</v>
      </c>
      <c r="G766" t="s">
        <v>20</v>
      </c>
      <c r="H766">
        <v>148</v>
      </c>
      <c r="I766" s="5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68"/>
        <v>40676.208333333336</v>
      </c>
      <c r="O766" s="8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208.33333333333334</v>
      </c>
      <c r="G767" t="s">
        <v>20</v>
      </c>
      <c r="H767">
        <v>198</v>
      </c>
      <c r="I767" s="5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68"/>
        <v>42840.208333333328</v>
      </c>
      <c r="O767" s="8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31.171232876712331</v>
      </c>
      <c r="G768" t="s">
        <v>14</v>
      </c>
      <c r="H768">
        <v>248</v>
      </c>
      <c r="I768" s="5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68"/>
        <v>43362.208333333328</v>
      </c>
      <c r="O768" s="8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56.967078189300416</v>
      </c>
      <c r="G769" t="s">
        <v>14</v>
      </c>
      <c r="H769">
        <v>513</v>
      </c>
      <c r="I769" s="5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68"/>
        <v>42283.208333333328</v>
      </c>
      <c r="O769" s="8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ref="F770:F833" si="72">(E770/D770)*100</f>
        <v>231</v>
      </c>
      <c r="G770" t="s">
        <v>20</v>
      </c>
      <c r="H770">
        <v>150</v>
      </c>
      <c r="I770" s="5">
        <f t="shared" ref="I770:I833" si="73">IF(H770=0, 0, ROUND((E770/H770),2))</f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ref="N770:N833" si="74">(((L770/60)/60)/24)+DATE(1970,1,1)</f>
        <v>41619.25</v>
      </c>
      <c r="O770" s="8">
        <f t="shared" ref="O770:O833" si="75">(((M770/60)/60)/24)+DATE(1970,1,1)</f>
        <v>41634.25</v>
      </c>
      <c r="P770" t="b">
        <v>0</v>
      </c>
      <c r="Q770" t="b">
        <v>0</v>
      </c>
      <c r="R770" t="s">
        <v>33</v>
      </c>
      <c r="S770" t="str">
        <f t="shared" ref="S770:S833" si="76">_xlfn.TEXTBEFORE(R770,"/")</f>
        <v>theater</v>
      </c>
      <c r="T770" t="str">
        <f t="shared" ref="T770:T833" si="77">_xlfn.TEXTAFTER(R770,"/")</f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72"/>
        <v>86.867834394904463</v>
      </c>
      <c r="G771" t="s">
        <v>14</v>
      </c>
      <c r="H771">
        <v>3410</v>
      </c>
      <c r="I771" s="5">
        <f t="shared" si="73"/>
        <v>32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si="74"/>
        <v>41501.208333333336</v>
      </c>
      <c r="O771" s="8">
        <f t="shared" si="75"/>
        <v>41527.208333333336</v>
      </c>
      <c r="P771" t="b">
        <v>0</v>
      </c>
      <c r="Q771" t="b">
        <v>0</v>
      </c>
      <c r="R771" t="s">
        <v>89</v>
      </c>
      <c r="S771" t="str">
        <f t="shared" si="76"/>
        <v>games</v>
      </c>
      <c r="T771" t="str">
        <f t="shared" si="77"/>
        <v>video games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270.74418604651163</v>
      </c>
      <c r="G772" t="s">
        <v>20</v>
      </c>
      <c r="H772">
        <v>216</v>
      </c>
      <c r="I772" s="5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74"/>
        <v>41743.208333333336</v>
      </c>
      <c r="O772" s="8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49.446428571428569</v>
      </c>
      <c r="G773" t="s">
        <v>74</v>
      </c>
      <c r="H773">
        <v>26</v>
      </c>
      <c r="I773" s="5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4"/>
        <v>43491.25</v>
      </c>
      <c r="O773" s="8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113.3596256684492</v>
      </c>
      <c r="G774" t="s">
        <v>20</v>
      </c>
      <c r="H774">
        <v>5139</v>
      </c>
      <c r="I774" s="5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4"/>
        <v>43505.25</v>
      </c>
      <c r="O774" s="8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190.55555555555554</v>
      </c>
      <c r="G775" t="s">
        <v>20</v>
      </c>
      <c r="H775">
        <v>2353</v>
      </c>
      <c r="I775" s="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4"/>
        <v>42838.208333333328</v>
      </c>
      <c r="O775" s="8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135.5</v>
      </c>
      <c r="G776" t="s">
        <v>20</v>
      </c>
      <c r="H776">
        <v>78</v>
      </c>
      <c r="I776" s="5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4"/>
        <v>42513.208333333328</v>
      </c>
      <c r="O776" s="8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10.297872340425531</v>
      </c>
      <c r="G777" t="s">
        <v>14</v>
      </c>
      <c r="H777">
        <v>10</v>
      </c>
      <c r="I777" s="5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4"/>
        <v>41949.25</v>
      </c>
      <c r="O777" s="8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65.544223826714799</v>
      </c>
      <c r="G778" t="s">
        <v>14</v>
      </c>
      <c r="H778">
        <v>2201</v>
      </c>
      <c r="I778" s="5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4"/>
        <v>43650.208333333328</v>
      </c>
      <c r="O778" s="8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49.026652452025587</v>
      </c>
      <c r="G779" t="s">
        <v>14</v>
      </c>
      <c r="H779">
        <v>676</v>
      </c>
      <c r="I779" s="5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4"/>
        <v>40809.208333333336</v>
      </c>
      <c r="O779" s="8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787.92307692307691</v>
      </c>
      <c r="G780" t="s">
        <v>20</v>
      </c>
      <c r="H780">
        <v>174</v>
      </c>
      <c r="I780" s="5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4"/>
        <v>40768.208333333336</v>
      </c>
      <c r="O780" s="8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80.306347746090154</v>
      </c>
      <c r="G781" t="s">
        <v>14</v>
      </c>
      <c r="H781">
        <v>831</v>
      </c>
      <c r="I781" s="5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4"/>
        <v>42230.208333333328</v>
      </c>
      <c r="O781" s="8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106.29411764705883</v>
      </c>
      <c r="G782" t="s">
        <v>20</v>
      </c>
      <c r="H782">
        <v>164</v>
      </c>
      <c r="I782" s="5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4"/>
        <v>42573.208333333328</v>
      </c>
      <c r="O782" s="8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50.735632183908038</v>
      </c>
      <c r="G783" t="s">
        <v>74</v>
      </c>
      <c r="H783">
        <v>56</v>
      </c>
      <c r="I783" s="5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4"/>
        <v>40482.208333333336</v>
      </c>
      <c r="O783" s="8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215.31372549019611</v>
      </c>
      <c r="G784" t="s">
        <v>20</v>
      </c>
      <c r="H784">
        <v>161</v>
      </c>
      <c r="I784" s="5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4"/>
        <v>40603.25</v>
      </c>
      <c r="O784" s="8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141.22972972972974</v>
      </c>
      <c r="G785" t="s">
        <v>20</v>
      </c>
      <c r="H785">
        <v>138</v>
      </c>
      <c r="I785" s="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4"/>
        <v>41625.25</v>
      </c>
      <c r="O785" s="8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115.33745781777279</v>
      </c>
      <c r="G786" t="s">
        <v>20</v>
      </c>
      <c r="H786">
        <v>3308</v>
      </c>
      <c r="I786" s="5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4"/>
        <v>42435.25</v>
      </c>
      <c r="O786" s="8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193.11940298507463</v>
      </c>
      <c r="G787" t="s">
        <v>20</v>
      </c>
      <c r="H787">
        <v>127</v>
      </c>
      <c r="I787" s="5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4"/>
        <v>43582.208333333328</v>
      </c>
      <c r="O787" s="8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729.73333333333335</v>
      </c>
      <c r="G788" t="s">
        <v>20</v>
      </c>
      <c r="H788">
        <v>207</v>
      </c>
      <c r="I788" s="5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4"/>
        <v>43186.208333333328</v>
      </c>
      <c r="O788" s="8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99.66339869281046</v>
      </c>
      <c r="G789" t="s">
        <v>14</v>
      </c>
      <c r="H789">
        <v>859</v>
      </c>
      <c r="I789" s="5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4"/>
        <v>40684.208333333336</v>
      </c>
      <c r="O789" s="8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88.166666666666671</v>
      </c>
      <c r="G790" t="s">
        <v>47</v>
      </c>
      <c r="H790">
        <v>31</v>
      </c>
      <c r="I790" s="5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4"/>
        <v>41202.208333333336</v>
      </c>
      <c r="O790" s="8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37.233333333333334</v>
      </c>
      <c r="G791" t="s">
        <v>14</v>
      </c>
      <c r="H791">
        <v>45</v>
      </c>
      <c r="I791" s="5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4"/>
        <v>41786.208333333336</v>
      </c>
      <c r="O791" s="8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30.540075309306079</v>
      </c>
      <c r="G792" t="s">
        <v>74</v>
      </c>
      <c r="H792">
        <v>1113</v>
      </c>
      <c r="I792" s="5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4"/>
        <v>40223.25</v>
      </c>
      <c r="O792" s="8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25.714285714285712</v>
      </c>
      <c r="G793" t="s">
        <v>14</v>
      </c>
      <c r="H793">
        <v>6</v>
      </c>
      <c r="I793" s="5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4"/>
        <v>42715.25</v>
      </c>
      <c r="O793" s="8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34</v>
      </c>
      <c r="G794" t="s">
        <v>14</v>
      </c>
      <c r="H794">
        <v>7</v>
      </c>
      <c r="I794" s="5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4"/>
        <v>41451.208333333336</v>
      </c>
      <c r="O794" s="8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1185.909090909091</v>
      </c>
      <c r="G795" t="s">
        <v>20</v>
      </c>
      <c r="H795">
        <v>181</v>
      </c>
      <c r="I795" s="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4"/>
        <v>41450.208333333336</v>
      </c>
      <c r="O795" s="8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125.39393939393939</v>
      </c>
      <c r="G796" t="s">
        <v>20</v>
      </c>
      <c r="H796">
        <v>110</v>
      </c>
      <c r="I796" s="5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4"/>
        <v>43091.25</v>
      </c>
      <c r="O796" s="8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14.394366197183098</v>
      </c>
      <c r="G797" t="s">
        <v>14</v>
      </c>
      <c r="H797">
        <v>31</v>
      </c>
      <c r="I797" s="5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4"/>
        <v>42675.208333333328</v>
      </c>
      <c r="O797" s="8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54.807692307692314</v>
      </c>
      <c r="G798" t="s">
        <v>14</v>
      </c>
      <c r="H798">
        <v>78</v>
      </c>
      <c r="I798" s="5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4"/>
        <v>41859.208333333336</v>
      </c>
      <c r="O798" s="8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109.63157894736841</v>
      </c>
      <c r="G799" t="s">
        <v>20</v>
      </c>
      <c r="H799">
        <v>185</v>
      </c>
      <c r="I799" s="5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4"/>
        <v>43464.25</v>
      </c>
      <c r="O799" s="8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188.47058823529412</v>
      </c>
      <c r="G800" t="s">
        <v>20</v>
      </c>
      <c r="H800">
        <v>121</v>
      </c>
      <c r="I800" s="5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4"/>
        <v>41060.208333333336</v>
      </c>
      <c r="O800" s="8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87.008284023668637</v>
      </c>
      <c r="G801" t="s">
        <v>14</v>
      </c>
      <c r="H801">
        <v>1225</v>
      </c>
      <c r="I801" s="5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4"/>
        <v>42399.25</v>
      </c>
      <c r="O801" s="8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1</v>
      </c>
      <c r="G802" t="s">
        <v>14</v>
      </c>
      <c r="H802">
        <v>1</v>
      </c>
      <c r="I802" s="5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4"/>
        <v>42167.208333333328</v>
      </c>
      <c r="O802" s="8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202.9130434782609</v>
      </c>
      <c r="G803" t="s">
        <v>20</v>
      </c>
      <c r="H803">
        <v>106</v>
      </c>
      <c r="I803" s="5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4"/>
        <v>43830.25</v>
      </c>
      <c r="O803" s="8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197.03225806451613</v>
      </c>
      <c r="G804" t="s">
        <v>20</v>
      </c>
      <c r="H804">
        <v>142</v>
      </c>
      <c r="I804" s="5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4"/>
        <v>43650.208333333328</v>
      </c>
      <c r="O804" s="8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107</v>
      </c>
      <c r="G805" t="s">
        <v>20</v>
      </c>
      <c r="H805">
        <v>233</v>
      </c>
      <c r="I805" s="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4"/>
        <v>43492.25</v>
      </c>
      <c r="O805" s="8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268.73076923076923</v>
      </c>
      <c r="G806" t="s">
        <v>20</v>
      </c>
      <c r="H806">
        <v>218</v>
      </c>
      <c r="I806" s="5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4"/>
        <v>43102.25</v>
      </c>
      <c r="O806" s="8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50.845360824742272</v>
      </c>
      <c r="G807" t="s">
        <v>14</v>
      </c>
      <c r="H807">
        <v>67</v>
      </c>
      <c r="I807" s="5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4"/>
        <v>41958.25</v>
      </c>
      <c r="O807" s="8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1180.2857142857142</v>
      </c>
      <c r="G808" t="s">
        <v>20</v>
      </c>
      <c r="H808">
        <v>76</v>
      </c>
      <c r="I808" s="5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4"/>
        <v>40973.25</v>
      </c>
      <c r="O808" s="8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264</v>
      </c>
      <c r="G809" t="s">
        <v>20</v>
      </c>
      <c r="H809">
        <v>43</v>
      </c>
      <c r="I809" s="5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4"/>
        <v>43753.208333333328</v>
      </c>
      <c r="O809" s="8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30.44230769230769</v>
      </c>
      <c r="G810" t="s">
        <v>14</v>
      </c>
      <c r="H810">
        <v>19</v>
      </c>
      <c r="I810" s="5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4"/>
        <v>42507.208333333328</v>
      </c>
      <c r="O810" s="8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62.880681818181813</v>
      </c>
      <c r="G811" t="s">
        <v>14</v>
      </c>
      <c r="H811">
        <v>2108</v>
      </c>
      <c r="I811" s="5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4"/>
        <v>41135.208333333336</v>
      </c>
      <c r="O811" s="8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193.125</v>
      </c>
      <c r="G812" t="s">
        <v>20</v>
      </c>
      <c r="H812">
        <v>221</v>
      </c>
      <c r="I812" s="5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4"/>
        <v>43067.25</v>
      </c>
      <c r="O812" s="8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77.102702702702715</v>
      </c>
      <c r="G813" t="s">
        <v>14</v>
      </c>
      <c r="H813">
        <v>679</v>
      </c>
      <c r="I813" s="5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4"/>
        <v>42378.25</v>
      </c>
      <c r="O813" s="8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225.52763819095478</v>
      </c>
      <c r="G814" t="s">
        <v>20</v>
      </c>
      <c r="H814">
        <v>2805</v>
      </c>
      <c r="I814" s="5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4"/>
        <v>43206.208333333328</v>
      </c>
      <c r="O814" s="8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239.40625</v>
      </c>
      <c r="G815" t="s">
        <v>20</v>
      </c>
      <c r="H815">
        <v>68</v>
      </c>
      <c r="I815" s="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4"/>
        <v>41148.208333333336</v>
      </c>
      <c r="O815" s="8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92.1875</v>
      </c>
      <c r="G816" t="s">
        <v>14</v>
      </c>
      <c r="H816">
        <v>36</v>
      </c>
      <c r="I816" s="5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4"/>
        <v>42517.208333333328</v>
      </c>
      <c r="O816" s="8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130.23333333333335</v>
      </c>
      <c r="G817" t="s">
        <v>20</v>
      </c>
      <c r="H817">
        <v>183</v>
      </c>
      <c r="I817" s="5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4"/>
        <v>43068.25</v>
      </c>
      <c r="O817" s="8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615.21739130434787</v>
      </c>
      <c r="G818" t="s">
        <v>20</v>
      </c>
      <c r="H818">
        <v>133</v>
      </c>
      <c r="I818" s="5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4"/>
        <v>41680.25</v>
      </c>
      <c r="O818" s="8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368.79532163742692</v>
      </c>
      <c r="G819" t="s">
        <v>20</v>
      </c>
      <c r="H819">
        <v>2489</v>
      </c>
      <c r="I819" s="5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4"/>
        <v>43589.208333333328</v>
      </c>
      <c r="O819" s="8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1094.8571428571429</v>
      </c>
      <c r="G820" t="s">
        <v>20</v>
      </c>
      <c r="H820">
        <v>69</v>
      </c>
      <c r="I820" s="5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4"/>
        <v>43486.25</v>
      </c>
      <c r="O820" s="8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50.662921348314605</v>
      </c>
      <c r="G821" t="s">
        <v>14</v>
      </c>
      <c r="H821">
        <v>47</v>
      </c>
      <c r="I821" s="5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4"/>
        <v>41237.25</v>
      </c>
      <c r="O821" s="8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800.6</v>
      </c>
      <c r="G822" t="s">
        <v>20</v>
      </c>
      <c r="H822">
        <v>279</v>
      </c>
      <c r="I822" s="5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4"/>
        <v>43310.208333333328</v>
      </c>
      <c r="O822" s="8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291.28571428571428</v>
      </c>
      <c r="G823" t="s">
        <v>20</v>
      </c>
      <c r="H823">
        <v>210</v>
      </c>
      <c r="I823" s="5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4"/>
        <v>42794.25</v>
      </c>
      <c r="O823" s="8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349.9666666666667</v>
      </c>
      <c r="G824" t="s">
        <v>20</v>
      </c>
      <c r="H824">
        <v>2100</v>
      </c>
      <c r="I824" s="5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4"/>
        <v>41698.25</v>
      </c>
      <c r="O824" s="8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357.07317073170731</v>
      </c>
      <c r="G825" t="s">
        <v>20</v>
      </c>
      <c r="H825">
        <v>252</v>
      </c>
      <c r="I825" s="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4"/>
        <v>41892.208333333336</v>
      </c>
      <c r="O825" s="8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126.48941176470588</v>
      </c>
      <c r="G826" t="s">
        <v>20</v>
      </c>
      <c r="H826">
        <v>1280</v>
      </c>
      <c r="I826" s="5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4"/>
        <v>40348.208333333336</v>
      </c>
      <c r="O826" s="8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387.5</v>
      </c>
      <c r="G827" t="s">
        <v>20</v>
      </c>
      <c r="H827">
        <v>157</v>
      </c>
      <c r="I827" s="5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4"/>
        <v>42941.208333333328</v>
      </c>
      <c r="O827" s="8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457.03571428571428</v>
      </c>
      <c r="G828" t="s">
        <v>20</v>
      </c>
      <c r="H828">
        <v>194</v>
      </c>
      <c r="I828" s="5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4"/>
        <v>40525.25</v>
      </c>
      <c r="O828" s="8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266.69565217391306</v>
      </c>
      <c r="G829" t="s">
        <v>20</v>
      </c>
      <c r="H829">
        <v>82</v>
      </c>
      <c r="I829" s="5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4"/>
        <v>40666.208333333336</v>
      </c>
      <c r="O829" s="8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69</v>
      </c>
      <c r="G830" t="s">
        <v>14</v>
      </c>
      <c r="H830">
        <v>70</v>
      </c>
      <c r="I830" s="5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4"/>
        <v>43340.208333333328</v>
      </c>
      <c r="O830" s="8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51.34375</v>
      </c>
      <c r="G831" t="s">
        <v>14</v>
      </c>
      <c r="H831">
        <v>154</v>
      </c>
      <c r="I831" s="5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4"/>
        <v>42164.208333333328</v>
      </c>
      <c r="O831" s="8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</v>
      </c>
      <c r="G832" t="s">
        <v>14</v>
      </c>
      <c r="H832">
        <v>22</v>
      </c>
      <c r="I832" s="5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4"/>
        <v>43103.25</v>
      </c>
      <c r="O832" s="8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108.97734294541709</v>
      </c>
      <c r="G833" t="s">
        <v>20</v>
      </c>
      <c r="H833">
        <v>4233</v>
      </c>
      <c r="I833" s="5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4"/>
        <v>40994.208333333336</v>
      </c>
      <c r="O833" s="8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ref="F834:F897" si="78">(E834/D834)*100</f>
        <v>315.17592592592592</v>
      </c>
      <c r="G834" t="s">
        <v>20</v>
      </c>
      <c r="H834">
        <v>1297</v>
      </c>
      <c r="I834" s="5">
        <f t="shared" ref="I834:I897" si="79">IF(H834=0, 0, ROUND((E834/H834),2))</f>
        <v>104.98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ref="N834:N897" si="80">(((L834/60)/60)/24)+DATE(1970,1,1)</f>
        <v>42299.208333333328</v>
      </c>
      <c r="O834" s="8">
        <f t="shared" ref="O834:O897" si="81">(((M834/60)/60)/24)+DATE(1970,1,1)</f>
        <v>42333.25</v>
      </c>
      <c r="P834" t="b">
        <v>1</v>
      </c>
      <c r="Q834" t="b">
        <v>0</v>
      </c>
      <c r="R834" t="s">
        <v>206</v>
      </c>
      <c r="S834" t="str">
        <f t="shared" ref="S834:S897" si="82">_xlfn.TEXTBEFORE(R834,"/")</f>
        <v>publishing</v>
      </c>
      <c r="T834" t="str">
        <f t="shared" ref="T834:T897" si="83">_xlfn.TEXTAFTER(R834,"/")</f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78"/>
        <v>157.69117647058823</v>
      </c>
      <c r="G835" t="s">
        <v>20</v>
      </c>
      <c r="H835">
        <v>165</v>
      </c>
      <c r="I835" s="5">
        <f t="shared" si="79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si="80"/>
        <v>40588.25</v>
      </c>
      <c r="O835" s="8">
        <f t="shared" si="81"/>
        <v>40599.25</v>
      </c>
      <c r="P835" t="b">
        <v>0</v>
      </c>
      <c r="Q835" t="b">
        <v>0</v>
      </c>
      <c r="R835" t="s">
        <v>206</v>
      </c>
      <c r="S835" t="str">
        <f t="shared" si="82"/>
        <v>publishing</v>
      </c>
      <c r="T835" t="str">
        <f t="shared" si="83"/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153.8082191780822</v>
      </c>
      <c r="G836" t="s">
        <v>20</v>
      </c>
      <c r="H836">
        <v>119</v>
      </c>
      <c r="I836" s="5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80"/>
        <v>41448.208333333336</v>
      </c>
      <c r="O836" s="8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89.738979118329468</v>
      </c>
      <c r="G837" t="s">
        <v>14</v>
      </c>
      <c r="H837">
        <v>1758</v>
      </c>
      <c r="I837" s="5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80"/>
        <v>42063.25</v>
      </c>
      <c r="O837" s="8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75.135802469135797</v>
      </c>
      <c r="G838" t="s">
        <v>14</v>
      </c>
      <c r="H838">
        <v>94</v>
      </c>
      <c r="I838" s="5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80"/>
        <v>40214.25</v>
      </c>
      <c r="O838" s="8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852.88135593220341</v>
      </c>
      <c r="G839" t="s">
        <v>20</v>
      </c>
      <c r="H839">
        <v>1797</v>
      </c>
      <c r="I839" s="5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80"/>
        <v>40629.208333333336</v>
      </c>
      <c r="O839" s="8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138.90625</v>
      </c>
      <c r="G840" t="s">
        <v>20</v>
      </c>
      <c r="H840">
        <v>261</v>
      </c>
      <c r="I840" s="5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80"/>
        <v>43370.208333333328</v>
      </c>
      <c r="O840" s="8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190.18181818181819</v>
      </c>
      <c r="G841" t="s">
        <v>20</v>
      </c>
      <c r="H841">
        <v>157</v>
      </c>
      <c r="I841" s="5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80"/>
        <v>41715.208333333336</v>
      </c>
      <c r="O841" s="8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100.24333619948409</v>
      </c>
      <c r="G842" t="s">
        <v>20</v>
      </c>
      <c r="H842">
        <v>3533</v>
      </c>
      <c r="I842" s="5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80"/>
        <v>41836.208333333336</v>
      </c>
      <c r="O842" s="8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142.75824175824175</v>
      </c>
      <c r="G843" t="s">
        <v>20</v>
      </c>
      <c r="H843">
        <v>155</v>
      </c>
      <c r="I843" s="5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80"/>
        <v>42419.25</v>
      </c>
      <c r="O843" s="8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563.13333333333333</v>
      </c>
      <c r="G844" t="s">
        <v>20</v>
      </c>
      <c r="H844">
        <v>132</v>
      </c>
      <c r="I844" s="5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80"/>
        <v>43266.208333333328</v>
      </c>
      <c r="O844" s="8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30.715909090909086</v>
      </c>
      <c r="G845" t="s">
        <v>14</v>
      </c>
      <c r="H845">
        <v>33</v>
      </c>
      <c r="I845" s="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80"/>
        <v>43338.208333333328</v>
      </c>
      <c r="O845" s="8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99.39772727272728</v>
      </c>
      <c r="G846" t="s">
        <v>74</v>
      </c>
      <c r="H846">
        <v>94</v>
      </c>
      <c r="I846" s="5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80"/>
        <v>40930.25</v>
      </c>
      <c r="O846" s="8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197.54935622317598</v>
      </c>
      <c r="G847" t="s">
        <v>20</v>
      </c>
      <c r="H847">
        <v>1354</v>
      </c>
      <c r="I847" s="5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80"/>
        <v>43235.208333333328</v>
      </c>
      <c r="O847" s="8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508.5</v>
      </c>
      <c r="G848" t="s">
        <v>20</v>
      </c>
      <c r="H848">
        <v>48</v>
      </c>
      <c r="I848" s="5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80"/>
        <v>43302.208333333328</v>
      </c>
      <c r="O848" s="8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237.74468085106383</v>
      </c>
      <c r="G849" t="s">
        <v>20</v>
      </c>
      <c r="H849">
        <v>110</v>
      </c>
      <c r="I849" s="5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80"/>
        <v>43107.25</v>
      </c>
      <c r="O849" s="8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338.46875</v>
      </c>
      <c r="G850" t="s">
        <v>20</v>
      </c>
      <c r="H850">
        <v>172</v>
      </c>
      <c r="I850" s="5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80"/>
        <v>40341.208333333336</v>
      </c>
      <c r="O850" s="8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133.08955223880596</v>
      </c>
      <c r="G851" t="s">
        <v>20</v>
      </c>
      <c r="H851">
        <v>307</v>
      </c>
      <c r="I851" s="5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80"/>
        <v>40948.25</v>
      </c>
      <c r="O851" s="8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1</v>
      </c>
      <c r="G852" t="s">
        <v>14</v>
      </c>
      <c r="H852">
        <v>1</v>
      </c>
      <c r="I852" s="5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80"/>
        <v>40866.25</v>
      </c>
      <c r="O852" s="8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207.79999999999998</v>
      </c>
      <c r="G853" t="s">
        <v>20</v>
      </c>
      <c r="H853">
        <v>160</v>
      </c>
      <c r="I853" s="5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80"/>
        <v>41031.208333333336</v>
      </c>
      <c r="O853" s="8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51.122448979591837</v>
      </c>
      <c r="G854" t="s">
        <v>14</v>
      </c>
      <c r="H854">
        <v>31</v>
      </c>
      <c r="I854" s="5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80"/>
        <v>40740.208333333336</v>
      </c>
      <c r="O854" s="8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652.05847953216369</v>
      </c>
      <c r="G855" t="s">
        <v>20</v>
      </c>
      <c r="H855">
        <v>1467</v>
      </c>
      <c r="I855" s="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80"/>
        <v>40714.208333333336</v>
      </c>
      <c r="O855" s="8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113.63099415204678</v>
      </c>
      <c r="G856" t="s">
        <v>20</v>
      </c>
      <c r="H856">
        <v>2662</v>
      </c>
      <c r="I856" s="5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80"/>
        <v>43787.25</v>
      </c>
      <c r="O856" s="8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102.37606837606839</v>
      </c>
      <c r="G857" t="s">
        <v>20</v>
      </c>
      <c r="H857">
        <v>452</v>
      </c>
      <c r="I857" s="5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80"/>
        <v>40712.208333333336</v>
      </c>
      <c r="O857" s="8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356.58333333333331</v>
      </c>
      <c r="G858" t="s">
        <v>20</v>
      </c>
      <c r="H858">
        <v>158</v>
      </c>
      <c r="I858" s="5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80"/>
        <v>41023.208333333336</v>
      </c>
      <c r="O858" s="8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139.86792452830187</v>
      </c>
      <c r="G859" t="s">
        <v>20</v>
      </c>
      <c r="H859">
        <v>225</v>
      </c>
      <c r="I859" s="5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80"/>
        <v>40944.25</v>
      </c>
      <c r="O859" s="8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69.45</v>
      </c>
      <c r="G860" t="s">
        <v>14</v>
      </c>
      <c r="H860">
        <v>35</v>
      </c>
      <c r="I860" s="5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80"/>
        <v>43211.208333333328</v>
      </c>
      <c r="O860" s="8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35.534246575342465</v>
      </c>
      <c r="G861" t="s">
        <v>14</v>
      </c>
      <c r="H861">
        <v>63</v>
      </c>
      <c r="I861" s="5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80"/>
        <v>41334.25</v>
      </c>
      <c r="O861" s="8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251.65</v>
      </c>
      <c r="G862" t="s">
        <v>20</v>
      </c>
      <c r="H862">
        <v>65</v>
      </c>
      <c r="I862" s="5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80"/>
        <v>43515.25</v>
      </c>
      <c r="O862" s="8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105.87500000000001</v>
      </c>
      <c r="G863" t="s">
        <v>20</v>
      </c>
      <c r="H863">
        <v>163</v>
      </c>
      <c r="I863" s="5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80"/>
        <v>40258.208333333336</v>
      </c>
      <c r="O863" s="8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187.42857142857144</v>
      </c>
      <c r="G864" t="s">
        <v>20</v>
      </c>
      <c r="H864">
        <v>85</v>
      </c>
      <c r="I864" s="5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80"/>
        <v>40756.208333333336</v>
      </c>
      <c r="O864" s="8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386.78571428571428</v>
      </c>
      <c r="G865" t="s">
        <v>20</v>
      </c>
      <c r="H865">
        <v>217</v>
      </c>
      <c r="I865" s="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80"/>
        <v>42172.208333333328</v>
      </c>
      <c r="O865" s="8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347.07142857142856</v>
      </c>
      <c r="G866" t="s">
        <v>20</v>
      </c>
      <c r="H866">
        <v>150</v>
      </c>
      <c r="I866" s="5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80"/>
        <v>42601.208333333328</v>
      </c>
      <c r="O866" s="8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185.82098765432099</v>
      </c>
      <c r="G867" t="s">
        <v>20</v>
      </c>
      <c r="H867">
        <v>3272</v>
      </c>
      <c r="I867" s="5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80"/>
        <v>41897.208333333336</v>
      </c>
      <c r="O867" s="8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43.241247264770237</v>
      </c>
      <c r="G868" t="s">
        <v>74</v>
      </c>
      <c r="H868">
        <v>898</v>
      </c>
      <c r="I868" s="5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80"/>
        <v>40671.208333333336</v>
      </c>
      <c r="O868" s="8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162.4375</v>
      </c>
      <c r="G869" t="s">
        <v>20</v>
      </c>
      <c r="H869">
        <v>300</v>
      </c>
      <c r="I869" s="5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80"/>
        <v>43382.208333333328</v>
      </c>
      <c r="O869" s="8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184.84285714285716</v>
      </c>
      <c r="G870" t="s">
        <v>20</v>
      </c>
      <c r="H870">
        <v>126</v>
      </c>
      <c r="I870" s="5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80"/>
        <v>41559.208333333336</v>
      </c>
      <c r="O870" s="8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23.703520691785052</v>
      </c>
      <c r="G871" t="s">
        <v>14</v>
      </c>
      <c r="H871">
        <v>526</v>
      </c>
      <c r="I871" s="5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80"/>
        <v>40350.208333333336</v>
      </c>
      <c r="O871" s="8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89.870129870129873</v>
      </c>
      <c r="G872" t="s">
        <v>14</v>
      </c>
      <c r="H872">
        <v>121</v>
      </c>
      <c r="I872" s="5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80"/>
        <v>42240.208333333328</v>
      </c>
      <c r="O872" s="8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272.6041958041958</v>
      </c>
      <c r="G873" t="s">
        <v>20</v>
      </c>
      <c r="H873">
        <v>2320</v>
      </c>
      <c r="I873" s="5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80"/>
        <v>43040.208333333328</v>
      </c>
      <c r="O873" s="8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170.04255319148936</v>
      </c>
      <c r="G874" t="s">
        <v>20</v>
      </c>
      <c r="H874">
        <v>81</v>
      </c>
      <c r="I874" s="5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80"/>
        <v>43346.208333333328</v>
      </c>
      <c r="O874" s="8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188.28503562945369</v>
      </c>
      <c r="G875" t="s">
        <v>20</v>
      </c>
      <c r="H875">
        <v>1887</v>
      </c>
      <c r="I875" s="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80"/>
        <v>41647.25</v>
      </c>
      <c r="O875" s="8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346.93532338308455</v>
      </c>
      <c r="G876" t="s">
        <v>20</v>
      </c>
      <c r="H876">
        <v>4358</v>
      </c>
      <c r="I876" s="5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80"/>
        <v>40291.208333333336</v>
      </c>
      <c r="O876" s="8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69.177215189873422</v>
      </c>
      <c r="G877" t="s">
        <v>14</v>
      </c>
      <c r="H877">
        <v>67</v>
      </c>
      <c r="I877" s="5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80"/>
        <v>40556.25</v>
      </c>
      <c r="O877" s="8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25.433734939759034</v>
      </c>
      <c r="G878" t="s">
        <v>14</v>
      </c>
      <c r="H878">
        <v>57</v>
      </c>
      <c r="I878" s="5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80"/>
        <v>43624.208333333328</v>
      </c>
      <c r="O878" s="8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77.400977995110026</v>
      </c>
      <c r="G879" t="s">
        <v>14</v>
      </c>
      <c r="H879">
        <v>1229</v>
      </c>
      <c r="I879" s="5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80"/>
        <v>42577.208333333328</v>
      </c>
      <c r="O879" s="8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37.481481481481481</v>
      </c>
      <c r="G880" t="s">
        <v>14</v>
      </c>
      <c r="H880">
        <v>12</v>
      </c>
      <c r="I880" s="5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80"/>
        <v>43845.25</v>
      </c>
      <c r="O880" s="8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543.79999999999995</v>
      </c>
      <c r="G881" t="s">
        <v>20</v>
      </c>
      <c r="H881">
        <v>53</v>
      </c>
      <c r="I881" s="5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80"/>
        <v>42788.25</v>
      </c>
      <c r="O881" s="8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228.52189349112427</v>
      </c>
      <c r="G882" t="s">
        <v>20</v>
      </c>
      <c r="H882">
        <v>2414</v>
      </c>
      <c r="I882" s="5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80"/>
        <v>43667.208333333328</v>
      </c>
      <c r="O882" s="8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38.948339483394832</v>
      </c>
      <c r="G883" t="s">
        <v>14</v>
      </c>
      <c r="H883">
        <v>452</v>
      </c>
      <c r="I883" s="5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80"/>
        <v>42194.208333333328</v>
      </c>
      <c r="O883" s="8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370</v>
      </c>
      <c r="G884" t="s">
        <v>20</v>
      </c>
      <c r="H884">
        <v>80</v>
      </c>
      <c r="I884" s="5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80"/>
        <v>42025.25</v>
      </c>
      <c r="O884" s="8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237.91176470588232</v>
      </c>
      <c r="G885" t="s">
        <v>20</v>
      </c>
      <c r="H885">
        <v>193</v>
      </c>
      <c r="I885" s="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80"/>
        <v>40323.208333333336</v>
      </c>
      <c r="O885" s="8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64.036299765807954</v>
      </c>
      <c r="G886" t="s">
        <v>14</v>
      </c>
      <c r="H886">
        <v>1886</v>
      </c>
      <c r="I886" s="5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80"/>
        <v>41763.208333333336</v>
      </c>
      <c r="O886" s="8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118.27777777777777</v>
      </c>
      <c r="G887" t="s">
        <v>20</v>
      </c>
      <c r="H887">
        <v>52</v>
      </c>
      <c r="I887" s="5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80"/>
        <v>40335.208333333336</v>
      </c>
      <c r="O887" s="8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84.824037184594957</v>
      </c>
      <c r="G888" t="s">
        <v>14</v>
      </c>
      <c r="H888">
        <v>1825</v>
      </c>
      <c r="I888" s="5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80"/>
        <v>40416.208333333336</v>
      </c>
      <c r="O888" s="8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29.346153846153843</v>
      </c>
      <c r="G889" t="s">
        <v>14</v>
      </c>
      <c r="H889">
        <v>31</v>
      </c>
      <c r="I889" s="5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80"/>
        <v>42202.208333333328</v>
      </c>
      <c r="O889" s="8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209.89655172413794</v>
      </c>
      <c r="G890" t="s">
        <v>20</v>
      </c>
      <c r="H890">
        <v>290</v>
      </c>
      <c r="I890" s="5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80"/>
        <v>42836.208333333328</v>
      </c>
      <c r="O890" s="8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169.78571428571431</v>
      </c>
      <c r="G891" t="s">
        <v>20</v>
      </c>
      <c r="H891">
        <v>122</v>
      </c>
      <c r="I891" s="5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80"/>
        <v>41710.208333333336</v>
      </c>
      <c r="O891" s="8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115.95907738095239</v>
      </c>
      <c r="G892" t="s">
        <v>20</v>
      </c>
      <c r="H892">
        <v>1470</v>
      </c>
      <c r="I892" s="5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80"/>
        <v>43640.208333333328</v>
      </c>
      <c r="O892" s="8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258.59999999999997</v>
      </c>
      <c r="G893" t="s">
        <v>20</v>
      </c>
      <c r="H893">
        <v>165</v>
      </c>
      <c r="I893" s="5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80"/>
        <v>40880.25</v>
      </c>
      <c r="O893" s="8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230.58333333333331</v>
      </c>
      <c r="G894" t="s">
        <v>20</v>
      </c>
      <c r="H894">
        <v>182</v>
      </c>
      <c r="I894" s="5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80"/>
        <v>40319.208333333336</v>
      </c>
      <c r="O894" s="8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128.21428571428572</v>
      </c>
      <c r="G895" t="s">
        <v>20</v>
      </c>
      <c r="H895">
        <v>199</v>
      </c>
      <c r="I895" s="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80"/>
        <v>42170.208333333328</v>
      </c>
      <c r="O895" s="8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188.70588235294116</v>
      </c>
      <c r="G896" t="s">
        <v>20</v>
      </c>
      <c r="H896">
        <v>56</v>
      </c>
      <c r="I896" s="5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80"/>
        <v>41466.208333333336</v>
      </c>
      <c r="O896" s="8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6.9511889862327907</v>
      </c>
      <c r="G897" t="s">
        <v>14</v>
      </c>
      <c r="H897">
        <v>107</v>
      </c>
      <c r="I897" s="5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80"/>
        <v>43134.25</v>
      </c>
      <c r="O897" s="8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ref="F898:F961" si="84">(E898/D898)*100</f>
        <v>774.43434343434342</v>
      </c>
      <c r="G898" t="s">
        <v>20</v>
      </c>
      <c r="H898">
        <v>1460</v>
      </c>
      <c r="I898" s="5">
        <f t="shared" ref="I898:I961" si="85">IF(H898=0, 0, ROUND((E898/H898),2))</f>
        <v>105.03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ref="N898:N961" si="86">(((L898/60)/60)/24)+DATE(1970,1,1)</f>
        <v>40738.208333333336</v>
      </c>
      <c r="O898" s="8">
        <f t="shared" ref="O898:O961" si="87">(((M898/60)/60)/24)+DATE(1970,1,1)</f>
        <v>40741.208333333336</v>
      </c>
      <c r="P898" t="b">
        <v>0</v>
      </c>
      <c r="Q898" t="b">
        <v>1</v>
      </c>
      <c r="R898" t="s">
        <v>17</v>
      </c>
      <c r="S898" t="str">
        <f t="shared" ref="S898:S961" si="88">_xlfn.TEXTBEFORE(R898,"/")</f>
        <v>food</v>
      </c>
      <c r="T898" t="str">
        <f t="shared" ref="T898:T961" si="89">_xlfn.TEXTAFTER(R898,"/")</f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84"/>
        <v>27.693181818181817</v>
      </c>
      <c r="G899" t="s">
        <v>14</v>
      </c>
      <c r="H899">
        <v>27</v>
      </c>
      <c r="I899" s="5">
        <f t="shared" si="85"/>
        <v>90.26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si="86"/>
        <v>43583.208333333328</v>
      </c>
      <c r="O899" s="8">
        <f t="shared" si="87"/>
        <v>43585.208333333328</v>
      </c>
      <c r="P899" t="b">
        <v>0</v>
      </c>
      <c r="Q899" t="b">
        <v>0</v>
      </c>
      <c r="R899" t="s">
        <v>33</v>
      </c>
      <c r="S899" t="str">
        <f t="shared" si="88"/>
        <v>theater</v>
      </c>
      <c r="T899" t="str">
        <f t="shared" si="89"/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52.479620323841424</v>
      </c>
      <c r="G900" t="s">
        <v>14</v>
      </c>
      <c r="H900">
        <v>1221</v>
      </c>
      <c r="I900" s="5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86"/>
        <v>43815.25</v>
      </c>
      <c r="O900" s="8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407.09677419354841</v>
      </c>
      <c r="G901" t="s">
        <v>20</v>
      </c>
      <c r="H901">
        <v>123</v>
      </c>
      <c r="I901" s="5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6"/>
        <v>41554.208333333336</v>
      </c>
      <c r="O901" s="8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2</v>
      </c>
      <c r="G902" t="s">
        <v>14</v>
      </c>
      <c r="H902">
        <v>1</v>
      </c>
      <c r="I902" s="5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6"/>
        <v>41901.208333333336</v>
      </c>
      <c r="O902" s="8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156.17857142857144</v>
      </c>
      <c r="G903" t="s">
        <v>20</v>
      </c>
      <c r="H903">
        <v>159</v>
      </c>
      <c r="I903" s="5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6"/>
        <v>43298.208333333328</v>
      </c>
      <c r="O903" s="8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252.42857142857144</v>
      </c>
      <c r="G904" t="s">
        <v>20</v>
      </c>
      <c r="H904">
        <v>110</v>
      </c>
      <c r="I904" s="5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6"/>
        <v>42399.25</v>
      </c>
      <c r="O904" s="8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</v>
      </c>
      <c r="G905" t="s">
        <v>47</v>
      </c>
      <c r="H905">
        <v>14</v>
      </c>
      <c r="I905" s="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6"/>
        <v>41034.208333333336</v>
      </c>
      <c r="O905" s="8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12.230769230769232</v>
      </c>
      <c r="G906" t="s">
        <v>14</v>
      </c>
      <c r="H906">
        <v>16</v>
      </c>
      <c r="I906" s="5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6"/>
        <v>41186.208333333336</v>
      </c>
      <c r="O906" s="8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163.98734177215189</v>
      </c>
      <c r="G907" t="s">
        <v>20</v>
      </c>
      <c r="H907">
        <v>236</v>
      </c>
      <c r="I907" s="5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6"/>
        <v>41536.208333333336</v>
      </c>
      <c r="O907" s="8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162.98181818181817</v>
      </c>
      <c r="G908" t="s">
        <v>20</v>
      </c>
      <c r="H908">
        <v>191</v>
      </c>
      <c r="I908" s="5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6"/>
        <v>42868.208333333328</v>
      </c>
      <c r="O908" s="8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20.252747252747252</v>
      </c>
      <c r="G909" t="s">
        <v>14</v>
      </c>
      <c r="H909">
        <v>41</v>
      </c>
      <c r="I909" s="5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6"/>
        <v>40660.208333333336</v>
      </c>
      <c r="O909" s="8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319.24083769633506</v>
      </c>
      <c r="G910" t="s">
        <v>20</v>
      </c>
      <c r="H910">
        <v>3934</v>
      </c>
      <c r="I910" s="5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6"/>
        <v>41031.208333333336</v>
      </c>
      <c r="O910" s="8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478.94444444444446</v>
      </c>
      <c r="G911" t="s">
        <v>20</v>
      </c>
      <c r="H911">
        <v>80</v>
      </c>
      <c r="I911" s="5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6"/>
        <v>43255.208333333328</v>
      </c>
      <c r="O911" s="8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19.556634304207122</v>
      </c>
      <c r="G912" t="s">
        <v>74</v>
      </c>
      <c r="H912">
        <v>296</v>
      </c>
      <c r="I912" s="5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6"/>
        <v>42026.25</v>
      </c>
      <c r="O912" s="8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198.94827586206895</v>
      </c>
      <c r="G913" t="s">
        <v>20</v>
      </c>
      <c r="H913">
        <v>462</v>
      </c>
      <c r="I913" s="5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6"/>
        <v>43717.208333333328</v>
      </c>
      <c r="O913" s="8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795</v>
      </c>
      <c r="G914" t="s">
        <v>20</v>
      </c>
      <c r="H914">
        <v>179</v>
      </c>
      <c r="I914" s="5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6"/>
        <v>41157.208333333336</v>
      </c>
      <c r="O914" s="8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50.621082621082621</v>
      </c>
      <c r="G915" t="s">
        <v>14</v>
      </c>
      <c r="H915">
        <v>523</v>
      </c>
      <c r="I915" s="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6"/>
        <v>43597.208333333328</v>
      </c>
      <c r="O915" s="8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57.4375</v>
      </c>
      <c r="G916" t="s">
        <v>14</v>
      </c>
      <c r="H916">
        <v>141</v>
      </c>
      <c r="I916" s="5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6"/>
        <v>41490.208333333336</v>
      </c>
      <c r="O916" s="8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155.62827640984909</v>
      </c>
      <c r="G917" t="s">
        <v>20</v>
      </c>
      <c r="H917">
        <v>1866</v>
      </c>
      <c r="I917" s="5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6"/>
        <v>42976.208333333328</v>
      </c>
      <c r="O917" s="8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36.297297297297298</v>
      </c>
      <c r="G918" t="s">
        <v>14</v>
      </c>
      <c r="H918">
        <v>52</v>
      </c>
      <c r="I918" s="5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6"/>
        <v>41991.25</v>
      </c>
      <c r="O918" s="8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58.25</v>
      </c>
      <c r="G919" t="s">
        <v>47</v>
      </c>
      <c r="H919">
        <v>27</v>
      </c>
      <c r="I919" s="5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6"/>
        <v>40722.208333333336</v>
      </c>
      <c r="O919" s="8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237.39473684210526</v>
      </c>
      <c r="G920" t="s">
        <v>20</v>
      </c>
      <c r="H920">
        <v>156</v>
      </c>
      <c r="I920" s="5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6"/>
        <v>41117.208333333336</v>
      </c>
      <c r="O920" s="8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58.75</v>
      </c>
      <c r="G921" t="s">
        <v>14</v>
      </c>
      <c r="H921">
        <v>225</v>
      </c>
      <c r="I921" s="5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6"/>
        <v>43022.208333333328</v>
      </c>
      <c r="O921" s="8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182.56603773584905</v>
      </c>
      <c r="G922" t="s">
        <v>20</v>
      </c>
      <c r="H922">
        <v>255</v>
      </c>
      <c r="I922" s="5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6"/>
        <v>43503.25</v>
      </c>
      <c r="O922" s="8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0.75436408977556113</v>
      </c>
      <c r="G923" t="s">
        <v>14</v>
      </c>
      <c r="H923">
        <v>38</v>
      </c>
      <c r="I923" s="5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6"/>
        <v>40951.25</v>
      </c>
      <c r="O923" s="8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175.95330739299609</v>
      </c>
      <c r="G924" t="s">
        <v>20</v>
      </c>
      <c r="H924">
        <v>2261</v>
      </c>
      <c r="I924" s="5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6"/>
        <v>43443.25</v>
      </c>
      <c r="O924" s="8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237.88235294117646</v>
      </c>
      <c r="G925" t="s">
        <v>20</v>
      </c>
      <c r="H925">
        <v>40</v>
      </c>
      <c r="I925" s="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6"/>
        <v>40373.208333333336</v>
      </c>
      <c r="O925" s="8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488.05076142131981</v>
      </c>
      <c r="G926" t="s">
        <v>20</v>
      </c>
      <c r="H926">
        <v>2289</v>
      </c>
      <c r="I926" s="5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6"/>
        <v>43769.208333333328</v>
      </c>
      <c r="O926" s="8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224.06666666666669</v>
      </c>
      <c r="G927" t="s">
        <v>20</v>
      </c>
      <c r="H927">
        <v>65</v>
      </c>
      <c r="I927" s="5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6"/>
        <v>43000.208333333328</v>
      </c>
      <c r="O927" s="8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18.126436781609197</v>
      </c>
      <c r="G928" t="s">
        <v>14</v>
      </c>
      <c r="H928">
        <v>15</v>
      </c>
      <c r="I928" s="5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6"/>
        <v>42502.208333333328</v>
      </c>
      <c r="O928" s="8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45.847222222222221</v>
      </c>
      <c r="G929" t="s">
        <v>14</v>
      </c>
      <c r="H929">
        <v>37</v>
      </c>
      <c r="I929" s="5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6"/>
        <v>41102.208333333336</v>
      </c>
      <c r="O929" s="8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117.31541218637993</v>
      </c>
      <c r="G930" t="s">
        <v>20</v>
      </c>
      <c r="H930">
        <v>3777</v>
      </c>
      <c r="I930" s="5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6"/>
        <v>41637.25</v>
      </c>
      <c r="O930" s="8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217.30909090909088</v>
      </c>
      <c r="G931" t="s">
        <v>20</v>
      </c>
      <c r="H931">
        <v>184</v>
      </c>
      <c r="I931" s="5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6"/>
        <v>42858.208333333328</v>
      </c>
      <c r="O931" s="8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112.28571428571428</v>
      </c>
      <c r="G932" t="s">
        <v>20</v>
      </c>
      <c r="H932">
        <v>85</v>
      </c>
      <c r="I932" s="5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6"/>
        <v>42060.25</v>
      </c>
      <c r="O932" s="8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72.51898734177216</v>
      </c>
      <c r="G933" t="s">
        <v>14</v>
      </c>
      <c r="H933">
        <v>112</v>
      </c>
      <c r="I933" s="5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6"/>
        <v>41818.208333333336</v>
      </c>
      <c r="O933" s="8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212.30434782608697</v>
      </c>
      <c r="G934" t="s">
        <v>20</v>
      </c>
      <c r="H934">
        <v>144</v>
      </c>
      <c r="I934" s="5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6"/>
        <v>41709.208333333336</v>
      </c>
      <c r="O934" s="8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239.74657534246577</v>
      </c>
      <c r="G935" t="s">
        <v>20</v>
      </c>
      <c r="H935">
        <v>1902</v>
      </c>
      <c r="I935" s="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6"/>
        <v>41372.208333333336</v>
      </c>
      <c r="O935" s="8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181.93548387096774</v>
      </c>
      <c r="G936" t="s">
        <v>20</v>
      </c>
      <c r="H936">
        <v>105</v>
      </c>
      <c r="I936" s="5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6"/>
        <v>42422.25</v>
      </c>
      <c r="O936" s="8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164.13114754098362</v>
      </c>
      <c r="G937" t="s">
        <v>20</v>
      </c>
      <c r="H937">
        <v>132</v>
      </c>
      <c r="I937" s="5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6"/>
        <v>42209.208333333328</v>
      </c>
      <c r="O937" s="8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1.6375968992248062</v>
      </c>
      <c r="G938" t="s">
        <v>14</v>
      </c>
      <c r="H938">
        <v>21</v>
      </c>
      <c r="I938" s="5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6"/>
        <v>43668.208333333328</v>
      </c>
      <c r="O938" s="8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49.64385964912281</v>
      </c>
      <c r="G939" t="s">
        <v>74</v>
      </c>
      <c r="H939">
        <v>976</v>
      </c>
      <c r="I939" s="5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6"/>
        <v>42334.25</v>
      </c>
      <c r="O939" s="8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109.70652173913042</v>
      </c>
      <c r="G940" t="s">
        <v>20</v>
      </c>
      <c r="H940">
        <v>96</v>
      </c>
      <c r="I940" s="5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6"/>
        <v>43263.208333333328</v>
      </c>
      <c r="O940" s="8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49.217948717948715</v>
      </c>
      <c r="G941" t="s">
        <v>14</v>
      </c>
      <c r="H941">
        <v>67</v>
      </c>
      <c r="I941" s="5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6"/>
        <v>40670.208333333336</v>
      </c>
      <c r="O941" s="8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62.232323232323225</v>
      </c>
      <c r="G942" t="s">
        <v>47</v>
      </c>
      <c r="H942">
        <v>66</v>
      </c>
      <c r="I942" s="5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6"/>
        <v>41244.25</v>
      </c>
      <c r="O942" s="8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13.05813953488372</v>
      </c>
      <c r="G943" t="s">
        <v>14</v>
      </c>
      <c r="H943">
        <v>78</v>
      </c>
      <c r="I943" s="5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6"/>
        <v>40552.25</v>
      </c>
      <c r="O943" s="8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64.635416666666671</v>
      </c>
      <c r="G944" t="s">
        <v>14</v>
      </c>
      <c r="H944">
        <v>67</v>
      </c>
      <c r="I944" s="5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6"/>
        <v>40568.25</v>
      </c>
      <c r="O944" s="8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159.58666666666667</v>
      </c>
      <c r="G945" t="s">
        <v>20</v>
      </c>
      <c r="H945">
        <v>114</v>
      </c>
      <c r="I945" s="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6"/>
        <v>41906.208333333336</v>
      </c>
      <c r="O945" s="8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81.42</v>
      </c>
      <c r="G946" t="s">
        <v>14</v>
      </c>
      <c r="H946">
        <v>263</v>
      </c>
      <c r="I946" s="5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6"/>
        <v>42776.25</v>
      </c>
      <c r="O946" s="8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32.444767441860463</v>
      </c>
      <c r="G947" t="s">
        <v>14</v>
      </c>
      <c r="H947">
        <v>1691</v>
      </c>
      <c r="I947" s="5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6"/>
        <v>41004.208333333336</v>
      </c>
      <c r="O947" s="8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</v>
      </c>
      <c r="G948" t="s">
        <v>14</v>
      </c>
      <c r="H948">
        <v>181</v>
      </c>
      <c r="I948" s="5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6"/>
        <v>40710.208333333336</v>
      </c>
      <c r="O948" s="8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26.694444444444443</v>
      </c>
      <c r="G949" t="s">
        <v>14</v>
      </c>
      <c r="H949">
        <v>13</v>
      </c>
      <c r="I949" s="5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6"/>
        <v>41908.208333333336</v>
      </c>
      <c r="O949" s="8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62.957446808510639</v>
      </c>
      <c r="G950" t="s">
        <v>74</v>
      </c>
      <c r="H950">
        <v>160</v>
      </c>
      <c r="I950" s="5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6"/>
        <v>41985.25</v>
      </c>
      <c r="O950" s="8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161.35593220338984</v>
      </c>
      <c r="G951" t="s">
        <v>20</v>
      </c>
      <c r="H951">
        <v>203</v>
      </c>
      <c r="I951" s="5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6"/>
        <v>42112.208333333328</v>
      </c>
      <c r="O951" s="8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5</v>
      </c>
      <c r="G952" t="s">
        <v>14</v>
      </c>
      <c r="H952">
        <v>1</v>
      </c>
      <c r="I952" s="5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6"/>
        <v>43571.208333333328</v>
      </c>
      <c r="O952" s="8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1096.9379310344827</v>
      </c>
      <c r="G953" t="s">
        <v>20</v>
      </c>
      <c r="H953">
        <v>1559</v>
      </c>
      <c r="I953" s="5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6"/>
        <v>42730.25</v>
      </c>
      <c r="O953" s="8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70.094158075601371</v>
      </c>
      <c r="G954" t="s">
        <v>74</v>
      </c>
      <c r="H954">
        <v>2266</v>
      </c>
      <c r="I954" s="5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6"/>
        <v>42591.208333333328</v>
      </c>
      <c r="O954" s="8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60</v>
      </c>
      <c r="G955" t="s">
        <v>14</v>
      </c>
      <c r="H955">
        <v>21</v>
      </c>
      <c r="I955" s="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6"/>
        <v>42358.25</v>
      </c>
      <c r="O955" s="8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367.0985915492958</v>
      </c>
      <c r="G956" t="s">
        <v>20</v>
      </c>
      <c r="H956">
        <v>1548</v>
      </c>
      <c r="I956" s="5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6"/>
        <v>41174.208333333336</v>
      </c>
      <c r="O956" s="8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1109</v>
      </c>
      <c r="G957" t="s">
        <v>20</v>
      </c>
      <c r="H957">
        <v>80</v>
      </c>
      <c r="I957" s="5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6"/>
        <v>41238.25</v>
      </c>
      <c r="O957" s="8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19.028784648187631</v>
      </c>
      <c r="G958" t="s">
        <v>14</v>
      </c>
      <c r="H958">
        <v>830</v>
      </c>
      <c r="I958" s="5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6"/>
        <v>42360.25</v>
      </c>
      <c r="O958" s="8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126.87755102040816</v>
      </c>
      <c r="G959" t="s">
        <v>20</v>
      </c>
      <c r="H959">
        <v>131</v>
      </c>
      <c r="I959" s="5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6"/>
        <v>40955.25</v>
      </c>
      <c r="O959" s="8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734.63636363636363</v>
      </c>
      <c r="G960" t="s">
        <v>20</v>
      </c>
      <c r="H960">
        <v>112</v>
      </c>
      <c r="I960" s="5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6"/>
        <v>40350.208333333336</v>
      </c>
      <c r="O960" s="8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4.5731034482758623</v>
      </c>
      <c r="G961" t="s">
        <v>14</v>
      </c>
      <c r="H961">
        <v>130</v>
      </c>
      <c r="I961" s="5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6"/>
        <v>40357.208333333336</v>
      </c>
      <c r="O961" s="8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ref="F962:F997" si="90">(E962/D962)*100</f>
        <v>85.054545454545448</v>
      </c>
      <c r="G962" t="s">
        <v>14</v>
      </c>
      <c r="H962">
        <v>55</v>
      </c>
      <c r="I962" s="5">
        <f t="shared" ref="I962:I997" si="91">IF(H962=0, 0, ROUND((E962/H962),2))</f>
        <v>85.05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ref="N962:N997" si="92">(((L962/60)/60)/24)+DATE(1970,1,1)</f>
        <v>42408.25</v>
      </c>
      <c r="O962" s="8">
        <f t="shared" ref="O962:O997" si="93">(((M962/60)/60)/24)+DATE(1970,1,1)</f>
        <v>42445.208333333328</v>
      </c>
      <c r="P962" t="b">
        <v>0</v>
      </c>
      <c r="Q962" t="b">
        <v>0</v>
      </c>
      <c r="R962" t="s">
        <v>28</v>
      </c>
      <c r="S962" t="str">
        <f t="shared" ref="S962:S997" si="94">_xlfn.TEXTBEFORE(R962,"/")</f>
        <v>technology</v>
      </c>
      <c r="T962" t="str">
        <f t="shared" ref="T962:T997" si="95">_xlfn.TEXTAFTER(R962,"/")</f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90"/>
        <v>119.29824561403508</v>
      </c>
      <c r="G963" t="s">
        <v>20</v>
      </c>
      <c r="H963">
        <v>155</v>
      </c>
      <c r="I963" s="5">
        <f t="shared" si="91"/>
        <v>43.87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si="92"/>
        <v>40591.25</v>
      </c>
      <c r="O963" s="8">
        <f t="shared" si="93"/>
        <v>40595.25</v>
      </c>
      <c r="P963" t="b">
        <v>0</v>
      </c>
      <c r="Q963" t="b">
        <v>0</v>
      </c>
      <c r="R963" t="s">
        <v>206</v>
      </c>
      <c r="S963" t="str">
        <f t="shared" si="94"/>
        <v>publishing</v>
      </c>
      <c r="T963" t="str">
        <f t="shared" si="95"/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296.02777777777777</v>
      </c>
      <c r="G964" t="s">
        <v>20</v>
      </c>
      <c r="H964">
        <v>266</v>
      </c>
      <c r="I964" s="5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92"/>
        <v>41592.25</v>
      </c>
      <c r="O964" s="8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84.694915254237287</v>
      </c>
      <c r="G965" t="s">
        <v>14</v>
      </c>
      <c r="H965">
        <v>114</v>
      </c>
      <c r="I965" s="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2"/>
        <v>40607.25</v>
      </c>
      <c r="O965" s="8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355.7837837837838</v>
      </c>
      <c r="G966" t="s">
        <v>20</v>
      </c>
      <c r="H966">
        <v>155</v>
      </c>
      <c r="I966" s="5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2"/>
        <v>42135.208333333328</v>
      </c>
      <c r="O966" s="8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386.40909090909093</v>
      </c>
      <c r="G967" t="s">
        <v>20</v>
      </c>
      <c r="H967">
        <v>207</v>
      </c>
      <c r="I967" s="5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2"/>
        <v>40203.25</v>
      </c>
      <c r="O967" s="8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792.23529411764707</v>
      </c>
      <c r="G968" t="s">
        <v>20</v>
      </c>
      <c r="H968">
        <v>245</v>
      </c>
      <c r="I968" s="5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2"/>
        <v>42901.208333333328</v>
      </c>
      <c r="O968" s="8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137.03393665158373</v>
      </c>
      <c r="G969" t="s">
        <v>20</v>
      </c>
      <c r="H969">
        <v>1573</v>
      </c>
      <c r="I969" s="5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2"/>
        <v>41005.208333333336</v>
      </c>
      <c r="O969" s="8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338.20833333333337</v>
      </c>
      <c r="G970" t="s">
        <v>20</v>
      </c>
      <c r="H970">
        <v>114</v>
      </c>
      <c r="I970" s="5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2"/>
        <v>40544.25</v>
      </c>
      <c r="O970" s="8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108.22784810126582</v>
      </c>
      <c r="G971" t="s">
        <v>20</v>
      </c>
      <c r="H971">
        <v>93</v>
      </c>
      <c r="I971" s="5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2"/>
        <v>43821.25</v>
      </c>
      <c r="O971" s="8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60.757639620653315</v>
      </c>
      <c r="G972" t="s">
        <v>14</v>
      </c>
      <c r="H972">
        <v>594</v>
      </c>
      <c r="I972" s="5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2"/>
        <v>40672.208333333336</v>
      </c>
      <c r="O972" s="8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27.725490196078432</v>
      </c>
      <c r="G973" t="s">
        <v>14</v>
      </c>
      <c r="H973">
        <v>24</v>
      </c>
      <c r="I973" s="5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2"/>
        <v>41555.208333333336</v>
      </c>
      <c r="O973" s="8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228.3934426229508</v>
      </c>
      <c r="G974" t="s">
        <v>20</v>
      </c>
      <c r="H974">
        <v>1681</v>
      </c>
      <c r="I974" s="5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2"/>
        <v>41792.208333333336</v>
      </c>
      <c r="O974" s="8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21.615194054500414</v>
      </c>
      <c r="G975" t="s">
        <v>14</v>
      </c>
      <c r="H975">
        <v>252</v>
      </c>
      <c r="I975" s="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2"/>
        <v>40522.25</v>
      </c>
      <c r="O975" s="8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373.875</v>
      </c>
      <c r="G976" t="s">
        <v>20</v>
      </c>
      <c r="H976">
        <v>32</v>
      </c>
      <c r="I976" s="5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2"/>
        <v>41412.208333333336</v>
      </c>
      <c r="O976" s="8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154.92592592592592</v>
      </c>
      <c r="G977" t="s">
        <v>20</v>
      </c>
      <c r="H977">
        <v>135</v>
      </c>
      <c r="I977" s="5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2"/>
        <v>42337.25</v>
      </c>
      <c r="O977" s="8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322.14999999999998</v>
      </c>
      <c r="G978" t="s">
        <v>20</v>
      </c>
      <c r="H978">
        <v>140</v>
      </c>
      <c r="I978" s="5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2"/>
        <v>40571.25</v>
      </c>
      <c r="O978" s="8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73.957142857142856</v>
      </c>
      <c r="G979" t="s">
        <v>14</v>
      </c>
      <c r="H979">
        <v>67</v>
      </c>
      <c r="I979" s="5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2"/>
        <v>43138.25</v>
      </c>
      <c r="O979" s="8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864.1</v>
      </c>
      <c r="G980" t="s">
        <v>20</v>
      </c>
      <c r="H980">
        <v>92</v>
      </c>
      <c r="I980" s="5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2"/>
        <v>42686.25</v>
      </c>
      <c r="O980" s="8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143.26245847176079</v>
      </c>
      <c r="G981" t="s">
        <v>20</v>
      </c>
      <c r="H981">
        <v>1015</v>
      </c>
      <c r="I981" s="5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2"/>
        <v>42078.208333333328</v>
      </c>
      <c r="O981" s="8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40.281762295081968</v>
      </c>
      <c r="G982" t="s">
        <v>14</v>
      </c>
      <c r="H982">
        <v>742</v>
      </c>
      <c r="I982" s="5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2"/>
        <v>42307.208333333328</v>
      </c>
      <c r="O982" s="8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178.22388059701493</v>
      </c>
      <c r="G983" t="s">
        <v>20</v>
      </c>
      <c r="H983">
        <v>323</v>
      </c>
      <c r="I983" s="5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2"/>
        <v>43094.25</v>
      </c>
      <c r="O983" s="8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84.930555555555557</v>
      </c>
      <c r="G984" t="s">
        <v>14</v>
      </c>
      <c r="H984">
        <v>75</v>
      </c>
      <c r="I984" s="5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2"/>
        <v>40743.208333333336</v>
      </c>
      <c r="O984" s="8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145.93648334624322</v>
      </c>
      <c r="G985" t="s">
        <v>20</v>
      </c>
      <c r="H985">
        <v>2326</v>
      </c>
      <c r="I985" s="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2"/>
        <v>43681.208333333328</v>
      </c>
      <c r="O985" s="8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152.46153846153848</v>
      </c>
      <c r="G986" t="s">
        <v>20</v>
      </c>
      <c r="H986">
        <v>381</v>
      </c>
      <c r="I986" s="5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2"/>
        <v>43716.208333333328</v>
      </c>
      <c r="O986" s="8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67.129542790152414</v>
      </c>
      <c r="G987" t="s">
        <v>14</v>
      </c>
      <c r="H987">
        <v>4405</v>
      </c>
      <c r="I987" s="5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2"/>
        <v>41614.25</v>
      </c>
      <c r="O987" s="8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40.307692307692307</v>
      </c>
      <c r="G988" t="s">
        <v>14</v>
      </c>
      <c r="H988">
        <v>92</v>
      </c>
      <c r="I988" s="5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2"/>
        <v>40638.208333333336</v>
      </c>
      <c r="O988" s="8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216.79032258064518</v>
      </c>
      <c r="G989" t="s">
        <v>20</v>
      </c>
      <c r="H989">
        <v>480</v>
      </c>
      <c r="I989" s="5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2"/>
        <v>42852.208333333328</v>
      </c>
      <c r="O989" s="8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52.117021276595743</v>
      </c>
      <c r="G990" t="s">
        <v>14</v>
      </c>
      <c r="H990">
        <v>64</v>
      </c>
      <c r="I990" s="5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2"/>
        <v>42686.25</v>
      </c>
      <c r="O990" s="8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499.58333333333337</v>
      </c>
      <c r="G991" t="s">
        <v>20</v>
      </c>
      <c r="H991">
        <v>226</v>
      </c>
      <c r="I991" s="5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2"/>
        <v>43571.208333333328</v>
      </c>
      <c r="O991" s="8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87.679487179487182</v>
      </c>
      <c r="G992" t="s">
        <v>14</v>
      </c>
      <c r="H992">
        <v>64</v>
      </c>
      <c r="I992" s="5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2"/>
        <v>42432.25</v>
      </c>
      <c r="O992" s="8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113.17346938775511</v>
      </c>
      <c r="G993" t="s">
        <v>20</v>
      </c>
      <c r="H993">
        <v>241</v>
      </c>
      <c r="I993" s="5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2"/>
        <v>41907.208333333336</v>
      </c>
      <c r="O993" s="8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426.54838709677421</v>
      </c>
      <c r="G994" t="s">
        <v>20</v>
      </c>
      <c r="H994">
        <v>132</v>
      </c>
      <c r="I994" s="5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2"/>
        <v>43227.208333333328</v>
      </c>
      <c r="O994" s="8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77.632653061224488</v>
      </c>
      <c r="G995" t="s">
        <v>74</v>
      </c>
      <c r="H995">
        <v>75</v>
      </c>
      <c r="I995" s="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2"/>
        <v>42362.25</v>
      </c>
      <c r="O995" s="8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52.496810772501767</v>
      </c>
      <c r="G996" t="s">
        <v>14</v>
      </c>
      <c r="H996">
        <v>842</v>
      </c>
      <c r="I996" s="5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2"/>
        <v>41929.208333333336</v>
      </c>
      <c r="O996" s="8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157.46762589928059</v>
      </c>
      <c r="G997" t="s">
        <v>20</v>
      </c>
      <c r="H997">
        <v>2043</v>
      </c>
      <c r="I997" s="5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2"/>
        <v>43408.208333333328</v>
      </c>
      <c r="O997" s="8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ref="F998:F1001" si="96">(E998/D998)*100</f>
        <v>72.939393939393938</v>
      </c>
      <c r="G998" t="s">
        <v>14</v>
      </c>
      <c r="H998">
        <v>112</v>
      </c>
      <c r="I998" s="5">
        <f t="shared" ref="I998:I1001" si="97">IF(H998=0, 0, ROUND((E998/H998),2))</f>
        <v>42.98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ref="N998:N1001" si="98">(((L998/60)/60)/24)+DATE(1970,1,1)</f>
        <v>41276.25</v>
      </c>
      <c r="O998" s="8">
        <f t="shared" ref="O998:O1001" si="99">(((M998/60)/60)/24)+DATE(1970,1,1)</f>
        <v>41306.25</v>
      </c>
      <c r="P998" t="b">
        <v>0</v>
      </c>
      <c r="Q998" t="b">
        <v>0</v>
      </c>
      <c r="R998" t="s">
        <v>33</v>
      </c>
      <c r="S998" t="str">
        <f t="shared" ref="S998:S1001" si="100">_xlfn.TEXTBEFORE(R998,"/")</f>
        <v>theater</v>
      </c>
      <c r="T998" t="str">
        <f t="shared" ref="T998:T1001" si="101">_xlfn.TEXTAFTER(R998,"/")</f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6"/>
        <v>60.565789473684205</v>
      </c>
      <c r="G999" t="s">
        <v>74</v>
      </c>
      <c r="H999">
        <v>139</v>
      </c>
      <c r="I999" s="5">
        <f t="shared" si="97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8"/>
        <v>41659.25</v>
      </c>
      <c r="O999" s="8">
        <f t="shared" si="99"/>
        <v>41664.25</v>
      </c>
      <c r="P999" t="b">
        <v>0</v>
      </c>
      <c r="Q999" t="b">
        <v>0</v>
      </c>
      <c r="R999" t="s">
        <v>33</v>
      </c>
      <c r="S999" t="str">
        <f t="shared" si="100"/>
        <v>theater</v>
      </c>
      <c r="T999" t="str">
        <f t="shared" si="101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6"/>
        <v>56.791291291291287</v>
      </c>
      <c r="G1000" t="s">
        <v>14</v>
      </c>
      <c r="H1000">
        <v>374</v>
      </c>
      <c r="I1000" s="5">
        <f t="shared" si="97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8"/>
        <v>40220.25</v>
      </c>
      <c r="O1000" s="8">
        <f t="shared" si="99"/>
        <v>40234.25</v>
      </c>
      <c r="P1000" t="b">
        <v>0</v>
      </c>
      <c r="Q1000" t="b">
        <v>1</v>
      </c>
      <c r="R1000" t="s">
        <v>60</v>
      </c>
      <c r="S1000" t="str">
        <f t="shared" si="100"/>
        <v>music</v>
      </c>
      <c r="T1000" t="str">
        <f t="shared" si="101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6"/>
        <v>56.542754275427541</v>
      </c>
      <c r="G1001" t="s">
        <v>74</v>
      </c>
      <c r="H1001">
        <v>1122</v>
      </c>
      <c r="I1001" s="5">
        <f t="shared" si="97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8"/>
        <v>42550.208333333328</v>
      </c>
      <c r="O1001" s="8">
        <f t="shared" si="99"/>
        <v>42557.208333333328</v>
      </c>
      <c r="P1001" t="b">
        <v>0</v>
      </c>
      <c r="Q1001" t="b">
        <v>0</v>
      </c>
      <c r="R1001" t="s">
        <v>17</v>
      </c>
      <c r="S1001" t="str">
        <f t="shared" si="100"/>
        <v>food</v>
      </c>
      <c r="T1001" t="str">
        <f t="shared" si="101"/>
        <v>food trucks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FF0000"/>
        <color rgb="FF00C459"/>
        <color rgb="FF0070C0"/>
      </colorScale>
    </cfRule>
  </conditionalFormatting>
  <conditionalFormatting sqref="G1:G1048576">
    <cfRule type="containsText" dxfId="15" priority="3" operator="containsText" text="canceled">
      <formula>NOT(ISERROR(SEARCH("canceled",G1)))</formula>
    </cfRule>
    <cfRule type="containsText" dxfId="14" priority="4" operator="containsText" text="live">
      <formula>NOT(ISERROR(SEARCH("live",G1)))</formula>
    </cfRule>
    <cfRule type="containsText" dxfId="13" priority="5" operator="containsText" text="successful">
      <formula>NOT(ISERROR(SEARCH("successful",G1)))</formula>
    </cfRule>
    <cfRule type="containsText" dxfId="12" priority="6" operator="containsText" text="failed">
      <formula>NOT(ISERROR(SEARCH("failed",G1)))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7A4F-F098-4A66-A4E1-AA82A263C2F5}">
  <dimension ref="A1:F14"/>
  <sheetViews>
    <sheetView workbookViewId="0">
      <selection activeCell="E21" sqref="E21"/>
    </sheetView>
  </sheetViews>
  <sheetFormatPr baseColWidth="10" defaultRowHeight="15.6" x14ac:dyDescent="0.3"/>
  <cols>
    <col min="1" max="1" width="17.69921875" bestFit="1" customWidth="1"/>
    <col min="2" max="2" width="21.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2.09765625" bestFit="1" customWidth="1"/>
  </cols>
  <sheetData>
    <row r="1" spans="1:6" x14ac:dyDescent="0.3">
      <c r="A1" s="6" t="s">
        <v>6</v>
      </c>
      <c r="B1" t="s">
        <v>2046</v>
      </c>
    </row>
    <row r="3" spans="1:6" x14ac:dyDescent="0.3">
      <c r="A3" s="6" t="s">
        <v>2045</v>
      </c>
      <c r="B3" s="6" t="s">
        <v>2044</v>
      </c>
    </row>
    <row r="4" spans="1:6" x14ac:dyDescent="0.3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">
      <c r="A5" s="7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7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3">
      <c r="A7" s="7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7" t="s">
        <v>2037</v>
      </c>
      <c r="E8">
        <v>4</v>
      </c>
      <c r="F8">
        <v>4</v>
      </c>
    </row>
    <row r="9" spans="1:6" x14ac:dyDescent="0.3">
      <c r="A9" s="7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7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7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7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7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7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2A8E-B54A-4B0C-987F-6FBE9575378A}">
  <dimension ref="A1:F30"/>
  <sheetViews>
    <sheetView workbookViewId="0">
      <selection activeCell="E2" sqref="E2"/>
    </sheetView>
  </sheetViews>
  <sheetFormatPr baseColWidth="10" defaultRowHeight="15.6" x14ac:dyDescent="0.3"/>
  <cols>
    <col min="1" max="1" width="17.69921875" bestFit="1" customWidth="1"/>
    <col min="2" max="2" width="21.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2.09765625" bestFit="1" customWidth="1"/>
  </cols>
  <sheetData>
    <row r="1" spans="1:6" x14ac:dyDescent="0.3">
      <c r="A1" s="6" t="s">
        <v>6</v>
      </c>
      <c r="B1" t="s">
        <v>2046</v>
      </c>
    </row>
    <row r="2" spans="1:6" x14ac:dyDescent="0.3">
      <c r="A2" s="6" t="s">
        <v>2031</v>
      </c>
      <c r="B2" t="s">
        <v>2046</v>
      </c>
    </row>
    <row r="4" spans="1:6" x14ac:dyDescent="0.3">
      <c r="A4" s="6" t="s">
        <v>2045</v>
      </c>
      <c r="B4" s="6" t="s">
        <v>2044</v>
      </c>
    </row>
    <row r="5" spans="1:6" x14ac:dyDescent="0.3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7" t="s">
        <v>2048</v>
      </c>
      <c r="E7">
        <v>4</v>
      </c>
      <c r="F7">
        <v>4</v>
      </c>
    </row>
    <row r="8" spans="1:6" x14ac:dyDescent="0.3">
      <c r="A8" s="7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7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7" t="s">
        <v>2051</v>
      </c>
      <c r="C10">
        <v>8</v>
      </c>
      <c r="E10">
        <v>10</v>
      </c>
      <c r="F10">
        <v>18</v>
      </c>
    </row>
    <row r="11" spans="1:6" x14ac:dyDescent="0.3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7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7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7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7" t="s">
        <v>2056</v>
      </c>
      <c r="C15">
        <v>3</v>
      </c>
      <c r="E15">
        <v>4</v>
      </c>
      <c r="F15">
        <v>7</v>
      </c>
    </row>
    <row r="16" spans="1:6" x14ac:dyDescent="0.3">
      <c r="A16" s="7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7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7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7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7" t="s">
        <v>2061</v>
      </c>
      <c r="C20">
        <v>4</v>
      </c>
      <c r="E20">
        <v>4</v>
      </c>
      <c r="F20">
        <v>8</v>
      </c>
    </row>
    <row r="21" spans="1:6" x14ac:dyDescent="0.3">
      <c r="A21" s="7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7" t="s">
        <v>2063</v>
      </c>
      <c r="C22">
        <v>9</v>
      </c>
      <c r="E22">
        <v>5</v>
      </c>
      <c r="F22">
        <v>14</v>
      </c>
    </row>
    <row r="23" spans="1:6" x14ac:dyDescent="0.3">
      <c r="A23" s="7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7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7" t="s">
        <v>2066</v>
      </c>
      <c r="C25">
        <v>7</v>
      </c>
      <c r="E25">
        <v>14</v>
      </c>
      <c r="F25">
        <v>21</v>
      </c>
    </row>
    <row r="26" spans="1:6" x14ac:dyDescent="0.3">
      <c r="A26" s="7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7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7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7" t="s">
        <v>2070</v>
      </c>
      <c r="E29">
        <v>3</v>
      </c>
      <c r="F29">
        <v>3</v>
      </c>
    </row>
    <row r="30" spans="1:6" x14ac:dyDescent="0.3">
      <c r="A30" s="7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EC2AF-8A2A-42CA-9BE9-DB960D02120A}">
  <dimension ref="A1:E18"/>
  <sheetViews>
    <sheetView workbookViewId="0">
      <selection activeCell="K33" sqref="K33"/>
    </sheetView>
  </sheetViews>
  <sheetFormatPr baseColWidth="10" defaultRowHeight="15.6" x14ac:dyDescent="0.3"/>
  <cols>
    <col min="1" max="1" width="27.3984375" bestFit="1" customWidth="1"/>
    <col min="2" max="2" width="21.5" bestFit="1" customWidth="1"/>
    <col min="3" max="3" width="5.59765625" bestFit="1" customWidth="1"/>
    <col min="4" max="4" width="9.19921875" bestFit="1" customWidth="1"/>
    <col min="5" max="6" width="12.09765625" bestFit="1" customWidth="1"/>
  </cols>
  <sheetData>
    <row r="1" spans="1:5" x14ac:dyDescent="0.3">
      <c r="A1" s="6" t="s">
        <v>2031</v>
      </c>
      <c r="B1" t="s">
        <v>2046</v>
      </c>
    </row>
    <row r="2" spans="1:5" x14ac:dyDescent="0.3">
      <c r="A2" s="6" t="s">
        <v>2085</v>
      </c>
      <c r="B2" t="s">
        <v>2046</v>
      </c>
    </row>
    <row r="4" spans="1:5" x14ac:dyDescent="0.3">
      <c r="A4" s="6" t="s">
        <v>2045</v>
      </c>
      <c r="B4" s="6" t="s">
        <v>2044</v>
      </c>
    </row>
    <row r="5" spans="1:5" x14ac:dyDescent="0.3">
      <c r="A5" s="6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3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7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D2DEE-672E-4F9D-B3D7-4E11776D3C64}">
  <dimension ref="A1:H13"/>
  <sheetViews>
    <sheetView workbookViewId="0">
      <selection activeCell="B13" sqref="B13"/>
    </sheetView>
  </sheetViews>
  <sheetFormatPr baseColWidth="10" defaultRowHeight="15.6" x14ac:dyDescent="0.3"/>
  <cols>
    <col min="1" max="1" width="28.5" bestFit="1" customWidth="1"/>
    <col min="2" max="2" width="20" style="14" bestFit="1" customWidth="1"/>
    <col min="3" max="3" width="15" style="14" bestFit="1" customWidth="1"/>
    <col min="4" max="4" width="18.3984375" style="14" bestFit="1" customWidth="1"/>
    <col min="5" max="5" width="14.19921875" style="14" bestFit="1" customWidth="1"/>
    <col min="6" max="6" width="23.3984375" style="14" bestFit="1" customWidth="1"/>
    <col min="7" max="7" width="18.3984375" style="14" bestFit="1" customWidth="1"/>
    <col min="8" max="8" width="21.69921875" style="14" bestFit="1" customWidth="1"/>
  </cols>
  <sheetData>
    <row r="1" spans="1:8" s="9" customFormat="1" ht="15.6" customHeight="1" x14ac:dyDescent="0.3">
      <c r="A1" s="10" t="s">
        <v>2086</v>
      </c>
      <c r="B1" s="11" t="s">
        <v>2087</v>
      </c>
      <c r="C1" s="11" t="s">
        <v>2088</v>
      </c>
      <c r="D1" s="11" t="s">
        <v>2089</v>
      </c>
      <c r="E1" s="11" t="s">
        <v>2090</v>
      </c>
      <c r="F1" s="11" t="s">
        <v>2091</v>
      </c>
      <c r="G1" s="11" t="s">
        <v>2092</v>
      </c>
      <c r="H1" s="11" t="s">
        <v>2093</v>
      </c>
    </row>
    <row r="2" spans="1:8" s="9" customFormat="1" ht="15.6" customHeight="1" x14ac:dyDescent="0.25">
      <c r="A2" s="9" t="s">
        <v>2094</v>
      </c>
      <c r="B2" s="12">
        <f>COUNTIFS(Crowdfunding!$G:$G,"successful",Crowdfunding!$D:$D,"&lt;1000")</f>
        <v>30</v>
      </c>
      <c r="C2" s="12">
        <f>COUNTIFS(Crowdfunding!$G:$G,"failed",Crowdfunding!$D:$D,"&lt;1000")</f>
        <v>20</v>
      </c>
      <c r="D2" s="12">
        <f>COUNTIFS(Crowdfunding!$G:$G,"canceled",Crowdfunding!$D:$D,"&lt;1000")</f>
        <v>1</v>
      </c>
      <c r="E2" s="12">
        <f>SUM(B2:D2)</f>
        <v>51</v>
      </c>
      <c r="F2" s="13">
        <f>B2/$E$2</f>
        <v>0.58823529411764708</v>
      </c>
      <c r="G2" s="13">
        <f t="shared" ref="G2:H2" si="0">C2/$E$2</f>
        <v>0.39215686274509803</v>
      </c>
      <c r="H2" s="13">
        <f t="shared" si="0"/>
        <v>1.9607843137254902E-2</v>
      </c>
    </row>
    <row r="3" spans="1:8" s="9" customFormat="1" ht="15.6" customHeight="1" x14ac:dyDescent="0.25">
      <c r="A3" s="9" t="s">
        <v>2095</v>
      </c>
      <c r="B3" s="12">
        <f>COUNTIFS(Crowdfunding!$G:$G,"successful",Crowdfunding!$D:$D,"&gt;=1000",Crowdfunding!$D:$D,"&lt;4999")</f>
        <v>191</v>
      </c>
      <c r="C3" s="12">
        <f>COUNTIFS(Crowdfunding!$G:$G,"failed",Crowdfunding!$D:$D,"&gt;=1000",Crowdfunding!$D:$D,"&lt;4999")</f>
        <v>38</v>
      </c>
      <c r="D3" s="12">
        <f>COUNTIFS(Crowdfunding!$G:$G,"canceled",Crowdfunding!$D:$D,"&gt;=1000",Crowdfunding!$D:$D,"&lt;4999")</f>
        <v>2</v>
      </c>
      <c r="E3" s="12">
        <f t="shared" ref="E3:E13" si="1">SUM(B3:D3)</f>
        <v>231</v>
      </c>
      <c r="F3" s="13">
        <f>B3/$E$3</f>
        <v>0.82683982683982682</v>
      </c>
      <c r="G3" s="13">
        <f t="shared" ref="G3:H3" si="2">C3/$E$3</f>
        <v>0.16450216450216451</v>
      </c>
      <c r="H3" s="13">
        <f t="shared" si="2"/>
        <v>8.658008658008658E-3</v>
      </c>
    </row>
    <row r="4" spans="1:8" s="9" customFormat="1" ht="15.6" customHeight="1" x14ac:dyDescent="0.25">
      <c r="A4" s="9" t="s">
        <v>2096</v>
      </c>
      <c r="B4" s="12">
        <f>COUNTIFS(Crowdfunding!$G:$G,"successful",Crowdfunding!$D:$D,"&gt;=5000",Crowdfunding!$D:$D,"&lt;9999")</f>
        <v>164</v>
      </c>
      <c r="C4" s="12">
        <f>COUNTIFS(Crowdfunding!$G:$G,"failed",Crowdfunding!$D:$D,"&gt;=5000",Crowdfunding!$D:$D,"&lt;9999")</f>
        <v>126</v>
      </c>
      <c r="D4" s="12">
        <f>COUNTIFS(Crowdfunding!$G:$G,"canceled",Crowdfunding!$D:$D,"&gt;=5000",Crowdfunding!$D:$D,"&lt;9999")</f>
        <v>25</v>
      </c>
      <c r="E4" s="12">
        <f t="shared" si="1"/>
        <v>315</v>
      </c>
      <c r="F4" s="13">
        <f>B4/$E$4</f>
        <v>0.52063492063492067</v>
      </c>
      <c r="G4" s="13">
        <f t="shared" ref="G4:H4" si="3">C4/$E$4</f>
        <v>0.4</v>
      </c>
      <c r="H4" s="13">
        <f t="shared" si="3"/>
        <v>7.9365079365079361E-2</v>
      </c>
    </row>
    <row r="5" spans="1:8" s="9" customFormat="1" ht="15.6" customHeight="1" x14ac:dyDescent="0.25">
      <c r="A5" s="9" t="s">
        <v>2097</v>
      </c>
      <c r="B5" s="12">
        <f>COUNTIFS(Crowdfunding!$G:$G,"successful",Crowdfunding!$D:$D,"&gt;=10000",Crowdfunding!$D:$D,"&lt;14999")</f>
        <v>4</v>
      </c>
      <c r="C5" s="12">
        <f>COUNTIFS(Crowdfunding!$G:$G,"failed",Crowdfunding!$D:$D,"&gt;=10000",Crowdfunding!$D:$D,"&lt;14999")</f>
        <v>5</v>
      </c>
      <c r="D5" s="12">
        <f>COUNTIFS(Crowdfunding!$G:$G,"canceled",Crowdfunding!$D:$D,"&gt;=10000",Crowdfunding!$D:$D,"&lt;14999")</f>
        <v>0</v>
      </c>
      <c r="E5" s="12">
        <f t="shared" si="1"/>
        <v>9</v>
      </c>
      <c r="F5" s="13">
        <f>B5/$E$5</f>
        <v>0.44444444444444442</v>
      </c>
      <c r="G5" s="13">
        <f t="shared" ref="G5:H5" si="4">C5/$E$5</f>
        <v>0.55555555555555558</v>
      </c>
      <c r="H5" s="13">
        <f t="shared" si="4"/>
        <v>0</v>
      </c>
    </row>
    <row r="6" spans="1:8" s="9" customFormat="1" ht="15.6" customHeight="1" x14ac:dyDescent="0.25">
      <c r="A6" s="9" t="s">
        <v>2098</v>
      </c>
      <c r="B6" s="12">
        <f>COUNTIFS(Crowdfunding!$G:$G,"successful",Crowdfunding!$D:$D,"&gt;=15000",Crowdfunding!$D:$D,"&lt;19999")</f>
        <v>10</v>
      </c>
      <c r="C6" s="12">
        <f>COUNTIFS(Crowdfunding!$G:$G,"failed",Crowdfunding!$D:$D,"&gt;=15000",Crowdfunding!$D:$D,"&lt;19999")</f>
        <v>0</v>
      </c>
      <c r="D6" s="12">
        <f>COUNTIFS(Crowdfunding!$G:$G,"canceled",Crowdfunding!$D:$D,"&gt;=15000",Crowdfunding!$D:$D,"&lt;19999")</f>
        <v>0</v>
      </c>
      <c r="E6" s="12">
        <f t="shared" si="1"/>
        <v>10</v>
      </c>
      <c r="F6" s="13">
        <f>B6/$E$6</f>
        <v>1</v>
      </c>
      <c r="G6" s="13">
        <f t="shared" ref="G6:H6" si="5">C6/$E$6</f>
        <v>0</v>
      </c>
      <c r="H6" s="13">
        <f t="shared" si="5"/>
        <v>0</v>
      </c>
    </row>
    <row r="7" spans="1:8" s="9" customFormat="1" ht="15.6" customHeight="1" x14ac:dyDescent="0.25">
      <c r="A7" s="9" t="s">
        <v>2099</v>
      </c>
      <c r="B7" s="12">
        <f>COUNTIFS(Crowdfunding!$G:$G,"successful",Crowdfunding!$D:$D,"&gt;=20000",Crowdfunding!$D:$D,"&lt;24999")</f>
        <v>7</v>
      </c>
      <c r="C7" s="12">
        <f>COUNTIFS(Crowdfunding!$G:$G,"failed",Crowdfunding!$D:$D,"&gt;=20000",Crowdfunding!$D:$D,"&lt;24999")</f>
        <v>0</v>
      </c>
      <c r="D7" s="12">
        <f>COUNTIFS(Crowdfunding!$G:$G,"canceled",Crowdfunding!$D:$D,"&gt;=20000",Crowdfunding!$D:$D,"&lt;24999")</f>
        <v>0</v>
      </c>
      <c r="E7" s="12">
        <f t="shared" si="1"/>
        <v>7</v>
      </c>
      <c r="F7" s="13">
        <f>B7/$E$7</f>
        <v>1</v>
      </c>
      <c r="G7" s="13">
        <f t="shared" ref="G7:H7" si="6">C7/$E$7</f>
        <v>0</v>
      </c>
      <c r="H7" s="13">
        <f t="shared" si="6"/>
        <v>0</v>
      </c>
    </row>
    <row r="8" spans="1:8" s="9" customFormat="1" ht="15.6" customHeight="1" x14ac:dyDescent="0.25">
      <c r="A8" s="9" t="s">
        <v>2100</v>
      </c>
      <c r="B8" s="12">
        <f>COUNTIFS(Crowdfunding!$G:$G,"successful",Crowdfunding!$D:$D,"&gt;=25000",Crowdfunding!$D:$D,"&lt;29999")</f>
        <v>11</v>
      </c>
      <c r="C8" s="12">
        <f>COUNTIFS(Crowdfunding!$G:$G,"failed",Crowdfunding!$D:$D,"&gt;=25000",Crowdfunding!$D:$D,"&lt;29999")</f>
        <v>3</v>
      </c>
      <c r="D8" s="12">
        <f>COUNTIFS(Crowdfunding!$G:$G,"canceled",Crowdfunding!$D:$D,"&gt;=25000",Crowdfunding!$D:$D,"&lt;29999")</f>
        <v>0</v>
      </c>
      <c r="E8" s="12">
        <f t="shared" si="1"/>
        <v>14</v>
      </c>
      <c r="F8" s="13">
        <f>B8/$E$8</f>
        <v>0.7857142857142857</v>
      </c>
      <c r="G8" s="13">
        <f t="shared" ref="G8:H8" si="7">C8/$E$8</f>
        <v>0.21428571428571427</v>
      </c>
      <c r="H8" s="13">
        <f t="shared" si="7"/>
        <v>0</v>
      </c>
    </row>
    <row r="9" spans="1:8" s="9" customFormat="1" ht="15.6" customHeight="1" x14ac:dyDescent="0.25">
      <c r="A9" s="9" t="s">
        <v>2101</v>
      </c>
      <c r="B9" s="12">
        <f>COUNTIFS(Crowdfunding!$G:$G,"successful",Crowdfunding!$D:$D,"&gt;=30000",Crowdfunding!$D:$D,"&lt;34999")</f>
        <v>7</v>
      </c>
      <c r="C9" s="12">
        <f>COUNTIFS(Crowdfunding!$G:$G,"failed",Crowdfunding!$D:$D,"&gt;=30000",Crowdfunding!$D:$D,"&lt;34999")</f>
        <v>0</v>
      </c>
      <c r="D9" s="12">
        <f>COUNTIFS(Crowdfunding!$G:$G,"canceled",Crowdfunding!$D:$D,"&gt;=30000",Crowdfunding!$D:$D,"&lt;34999")</f>
        <v>0</v>
      </c>
      <c r="E9" s="12">
        <f t="shared" si="1"/>
        <v>7</v>
      </c>
      <c r="F9" s="13">
        <f>B9/$E$9</f>
        <v>1</v>
      </c>
      <c r="G9" s="13">
        <f t="shared" ref="G9:H9" si="8">C9/$E$9</f>
        <v>0</v>
      </c>
      <c r="H9" s="13">
        <f t="shared" si="8"/>
        <v>0</v>
      </c>
    </row>
    <row r="10" spans="1:8" s="9" customFormat="1" ht="15.6" customHeight="1" x14ac:dyDescent="0.25">
      <c r="A10" s="9" t="s">
        <v>2102</v>
      </c>
      <c r="B10" s="12">
        <f>COUNTIFS(Crowdfunding!$G:$G,"successful",Crowdfunding!$D:$D,"&gt;=35000",Crowdfunding!$D:$D,"&lt;39999")</f>
        <v>8</v>
      </c>
      <c r="C10" s="12">
        <f>COUNTIFS(Crowdfunding!$G:$G,"failed",Crowdfunding!$D:$D,"&gt;=35000",Crowdfunding!$D:$D,"&lt;39999")</f>
        <v>3</v>
      </c>
      <c r="D10" s="12">
        <f>COUNTIFS(Crowdfunding!$G:$G,"canceled",Crowdfunding!$D:$D,"&gt;=35000",Crowdfunding!$D:$D,"&lt;39999")</f>
        <v>1</v>
      </c>
      <c r="E10" s="12">
        <f t="shared" si="1"/>
        <v>12</v>
      </c>
      <c r="F10" s="13">
        <f>B10/$E$10</f>
        <v>0.66666666666666663</v>
      </c>
      <c r="G10" s="13">
        <f t="shared" ref="G10:H10" si="9">C10/$E$10</f>
        <v>0.25</v>
      </c>
      <c r="H10" s="13">
        <f t="shared" si="9"/>
        <v>8.3333333333333329E-2</v>
      </c>
    </row>
    <row r="11" spans="1:8" s="9" customFormat="1" ht="15.6" customHeight="1" x14ac:dyDescent="0.25">
      <c r="A11" s="9" t="s">
        <v>2103</v>
      </c>
      <c r="B11" s="12">
        <f>COUNTIFS(Crowdfunding!$G:$G,"successful",Crowdfunding!$D:$D,"&gt;=40000",Crowdfunding!$D:$D,"&lt;44999")</f>
        <v>11</v>
      </c>
      <c r="C11" s="12">
        <f>COUNTIFS(Crowdfunding!$G:$G,"failed",Crowdfunding!$D:$D,"&gt;=40000",Crowdfunding!$D:$D,"&lt;44999")</f>
        <v>3</v>
      </c>
      <c r="D11" s="12">
        <f>COUNTIFS(Crowdfunding!$G:$G,"canceled",Crowdfunding!$D:$D,"&gt;=40000",Crowdfunding!$D:$D,"&lt;44999")</f>
        <v>0</v>
      </c>
      <c r="E11" s="12">
        <f t="shared" si="1"/>
        <v>14</v>
      </c>
      <c r="F11" s="13">
        <f>B11/$E$11</f>
        <v>0.7857142857142857</v>
      </c>
      <c r="G11" s="13">
        <f t="shared" ref="G11:H11" si="10">C11/$E$11</f>
        <v>0.21428571428571427</v>
      </c>
      <c r="H11" s="13">
        <f t="shared" si="10"/>
        <v>0</v>
      </c>
    </row>
    <row r="12" spans="1:8" s="9" customFormat="1" ht="15.6" customHeight="1" x14ac:dyDescent="0.25">
      <c r="A12" s="9" t="s">
        <v>2104</v>
      </c>
      <c r="B12" s="12">
        <f>COUNTIFS(Crowdfunding!$G:$G,"successful",Crowdfunding!$D:$D,"&gt;=45000",Crowdfunding!$D:$D,"&lt;49999")</f>
        <v>8</v>
      </c>
      <c r="C12" s="12">
        <f>COUNTIFS(Crowdfunding!$G:$G,"failed",Crowdfunding!$D:$D,"&gt;=45000",Crowdfunding!$D:$D,"&lt;49999")</f>
        <v>3</v>
      </c>
      <c r="D12" s="12">
        <f>COUNTIFS(Crowdfunding!$G:$G,"canceled",Crowdfunding!$D:$D,"&gt;=45000",Crowdfunding!$D:$D,"&lt;49999")</f>
        <v>0</v>
      </c>
      <c r="E12" s="12">
        <f t="shared" si="1"/>
        <v>11</v>
      </c>
      <c r="F12" s="13">
        <f>B12/$E$12</f>
        <v>0.72727272727272729</v>
      </c>
      <c r="G12" s="13">
        <f t="shared" ref="G12:H12" si="11">C12/$E$12</f>
        <v>0.27272727272727271</v>
      </c>
      <c r="H12" s="13">
        <f t="shared" si="11"/>
        <v>0</v>
      </c>
    </row>
    <row r="13" spans="1:8" s="9" customFormat="1" ht="15.6" customHeight="1" x14ac:dyDescent="0.25">
      <c r="A13" s="9" t="s">
        <v>2105</v>
      </c>
      <c r="B13" s="12">
        <f>COUNTIFS(Crowdfunding!$G:$G,"successful",Crowdfunding!$D:$D,"&gt;=50000")</f>
        <v>114</v>
      </c>
      <c r="C13" s="12">
        <f>COUNTIFS(Crowdfunding!$G:$G,"failed",Crowdfunding!$D:$D,"&gt;=50000")</f>
        <v>163</v>
      </c>
      <c r="D13" s="12">
        <f>COUNTIFS(Crowdfunding!$G:$G,"canceled",Crowdfunding!$D:$D,"&gt;=50000")</f>
        <v>28</v>
      </c>
      <c r="E13" s="12">
        <f t="shared" si="1"/>
        <v>305</v>
      </c>
      <c r="F13" s="13">
        <f>B13/$E$13</f>
        <v>0.3737704918032787</v>
      </c>
      <c r="G13" s="13">
        <f t="shared" ref="G13:H13" si="12">C13/$E$13</f>
        <v>0.53442622950819674</v>
      </c>
      <c r="H13" s="13">
        <f t="shared" si="12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3F3B9-8E6A-4FE2-944B-84AA73A831D0}">
  <dimension ref="A1:H566"/>
  <sheetViews>
    <sheetView zoomScale="145" zoomScaleNormal="145" workbookViewId="0">
      <selection activeCell="G11" sqref="G11"/>
    </sheetView>
  </sheetViews>
  <sheetFormatPr baseColWidth="10" defaultRowHeight="15.6" x14ac:dyDescent="0.3"/>
  <cols>
    <col min="1" max="1" width="9.3984375" bestFit="1" customWidth="1"/>
    <col min="2" max="2" width="13.3984375" style="14" bestFit="1" customWidth="1"/>
    <col min="3" max="3" width="8.5" style="14" bestFit="1" customWidth="1"/>
    <col min="4" max="4" width="13.3984375" style="14" bestFit="1" customWidth="1"/>
    <col min="6" max="6" width="17.59765625" bestFit="1" customWidth="1"/>
    <col min="7" max="8" width="11.8984375" style="14" bestFit="1" customWidth="1"/>
  </cols>
  <sheetData>
    <row r="1" spans="1:8" x14ac:dyDescent="0.3">
      <c r="A1" s="1" t="s">
        <v>4</v>
      </c>
      <c r="B1" s="1" t="s">
        <v>5</v>
      </c>
      <c r="C1" s="1" t="s">
        <v>4</v>
      </c>
      <c r="D1" s="1" t="s">
        <v>5</v>
      </c>
      <c r="F1" s="15" t="s">
        <v>2114</v>
      </c>
      <c r="G1" s="1" t="s">
        <v>2112</v>
      </c>
      <c r="H1" s="1" t="s">
        <v>2113</v>
      </c>
    </row>
    <row r="2" spans="1:8" x14ac:dyDescent="0.3">
      <c r="A2" t="s">
        <v>20</v>
      </c>
      <c r="B2" s="14">
        <v>158</v>
      </c>
      <c r="C2" s="14" t="s">
        <v>14</v>
      </c>
      <c r="D2" s="14">
        <v>0</v>
      </c>
      <c r="F2" s="15" t="s">
        <v>2107</v>
      </c>
      <c r="G2" s="16">
        <f>AVERAGE(B2:B566)</f>
        <v>851.14690265486729</v>
      </c>
      <c r="H2" s="18">
        <f>AVERAGE(D2:D365)</f>
        <v>585.61538461538464</v>
      </c>
    </row>
    <row r="3" spans="1:8" x14ac:dyDescent="0.3">
      <c r="A3" t="s">
        <v>20</v>
      </c>
      <c r="B3" s="14">
        <v>1425</v>
      </c>
      <c r="C3" s="14" t="s">
        <v>14</v>
      </c>
      <c r="D3" s="14">
        <v>24</v>
      </c>
      <c r="F3" s="15" t="s">
        <v>2106</v>
      </c>
      <c r="G3" s="17">
        <f>MEDIAN(B2:B566)</f>
        <v>201</v>
      </c>
      <c r="H3" s="19">
        <f>MEDIAN(D2:D365)</f>
        <v>114.5</v>
      </c>
    </row>
    <row r="4" spans="1:8" x14ac:dyDescent="0.3">
      <c r="A4" t="s">
        <v>20</v>
      </c>
      <c r="B4" s="14">
        <v>174</v>
      </c>
      <c r="C4" s="14" t="s">
        <v>14</v>
      </c>
      <c r="D4" s="14">
        <v>53</v>
      </c>
      <c r="F4" s="15" t="s">
        <v>2108</v>
      </c>
      <c r="G4" s="17">
        <f>MIN(B2:B566)</f>
        <v>16</v>
      </c>
      <c r="H4" s="19">
        <f>MIN(D2:D365)</f>
        <v>0</v>
      </c>
    </row>
    <row r="5" spans="1:8" x14ac:dyDescent="0.3">
      <c r="A5" t="s">
        <v>20</v>
      </c>
      <c r="B5" s="14">
        <v>227</v>
      </c>
      <c r="C5" s="14" t="s">
        <v>14</v>
      </c>
      <c r="D5" s="14">
        <v>18</v>
      </c>
      <c r="F5" s="15" t="s">
        <v>2109</v>
      </c>
      <c r="G5" s="17">
        <f>MAX(B2:B566)</f>
        <v>7295</v>
      </c>
      <c r="H5" s="19">
        <f>MAX(D2:D365)</f>
        <v>6080</v>
      </c>
    </row>
    <row r="6" spans="1:8" x14ac:dyDescent="0.3">
      <c r="A6" t="s">
        <v>20</v>
      </c>
      <c r="B6" s="14">
        <v>220</v>
      </c>
      <c r="C6" s="14" t="s">
        <v>14</v>
      </c>
      <c r="D6" s="14">
        <v>44</v>
      </c>
      <c r="F6" s="15" t="s">
        <v>2110</v>
      </c>
      <c r="G6" s="16">
        <f>_xlfn.VAR.P(B2:B566)</f>
        <v>1603373.7324019109</v>
      </c>
      <c r="H6" s="18">
        <f>_xlfn.VAR.P(D2:D365)</f>
        <v>921574.68174133555</v>
      </c>
    </row>
    <row r="7" spans="1:8" x14ac:dyDescent="0.3">
      <c r="A7" t="s">
        <v>20</v>
      </c>
      <c r="B7" s="14">
        <v>98</v>
      </c>
      <c r="C7" s="14" t="s">
        <v>14</v>
      </c>
      <c r="D7" s="14">
        <v>27</v>
      </c>
      <c r="F7" s="15" t="s">
        <v>2111</v>
      </c>
      <c r="G7" s="16">
        <f>_xlfn.STDEV.P(B2:B566)</f>
        <v>1266.2439466397898</v>
      </c>
      <c r="H7" s="18">
        <f>_xlfn.STDEV.P(D2:D365)</f>
        <v>959.98681331637863</v>
      </c>
    </row>
    <row r="8" spans="1:8" x14ac:dyDescent="0.3">
      <c r="A8" t="s">
        <v>20</v>
      </c>
      <c r="B8" s="14">
        <v>100</v>
      </c>
      <c r="C8" s="14" t="s">
        <v>14</v>
      </c>
      <c r="D8" s="14">
        <v>55</v>
      </c>
    </row>
    <row r="9" spans="1:8" x14ac:dyDescent="0.3">
      <c r="A9" t="s">
        <v>20</v>
      </c>
      <c r="B9" s="14">
        <v>1249</v>
      </c>
      <c r="C9" s="14" t="s">
        <v>14</v>
      </c>
      <c r="D9" s="14">
        <v>200</v>
      </c>
    </row>
    <row r="10" spans="1:8" x14ac:dyDescent="0.3">
      <c r="A10" t="s">
        <v>20</v>
      </c>
      <c r="B10" s="14">
        <v>1396</v>
      </c>
      <c r="C10" s="14" t="s">
        <v>14</v>
      </c>
      <c r="D10" s="14">
        <v>452</v>
      </c>
    </row>
    <row r="11" spans="1:8" x14ac:dyDescent="0.3">
      <c r="A11" t="s">
        <v>20</v>
      </c>
      <c r="B11" s="14">
        <v>890</v>
      </c>
      <c r="C11" s="14" t="s">
        <v>14</v>
      </c>
      <c r="D11" s="14">
        <v>674</v>
      </c>
    </row>
    <row r="12" spans="1:8" x14ac:dyDescent="0.3">
      <c r="A12" t="s">
        <v>20</v>
      </c>
      <c r="B12" s="14">
        <v>142</v>
      </c>
      <c r="C12" s="14" t="s">
        <v>14</v>
      </c>
      <c r="D12" s="14">
        <v>558</v>
      </c>
    </row>
    <row r="13" spans="1:8" x14ac:dyDescent="0.3">
      <c r="A13" t="s">
        <v>20</v>
      </c>
      <c r="B13" s="14">
        <v>2673</v>
      </c>
      <c r="C13" s="14" t="s">
        <v>14</v>
      </c>
      <c r="D13" s="14">
        <v>15</v>
      </c>
    </row>
    <row r="14" spans="1:8" x14ac:dyDescent="0.3">
      <c r="A14" t="s">
        <v>20</v>
      </c>
      <c r="B14" s="14">
        <v>163</v>
      </c>
      <c r="C14" s="14" t="s">
        <v>14</v>
      </c>
      <c r="D14" s="14">
        <v>2307</v>
      </c>
    </row>
    <row r="15" spans="1:8" x14ac:dyDescent="0.3">
      <c r="A15" t="s">
        <v>20</v>
      </c>
      <c r="B15" s="14">
        <v>2220</v>
      </c>
      <c r="C15" s="14" t="s">
        <v>14</v>
      </c>
      <c r="D15" s="14">
        <v>88</v>
      </c>
    </row>
    <row r="16" spans="1:8" x14ac:dyDescent="0.3">
      <c r="A16" t="s">
        <v>20</v>
      </c>
      <c r="B16" s="14">
        <v>1606</v>
      </c>
      <c r="C16" s="14" t="s">
        <v>14</v>
      </c>
      <c r="D16" s="14">
        <v>48</v>
      </c>
    </row>
    <row r="17" spans="1:4" x14ac:dyDescent="0.3">
      <c r="A17" t="s">
        <v>20</v>
      </c>
      <c r="B17" s="14">
        <v>129</v>
      </c>
      <c r="C17" s="14" t="s">
        <v>14</v>
      </c>
      <c r="D17" s="14">
        <v>1</v>
      </c>
    </row>
    <row r="18" spans="1:4" x14ac:dyDescent="0.3">
      <c r="A18" t="s">
        <v>20</v>
      </c>
      <c r="B18" s="14">
        <v>226</v>
      </c>
      <c r="C18" s="14" t="s">
        <v>14</v>
      </c>
      <c r="D18" s="14">
        <v>1467</v>
      </c>
    </row>
    <row r="19" spans="1:4" x14ac:dyDescent="0.3">
      <c r="A19" t="s">
        <v>20</v>
      </c>
      <c r="B19" s="14">
        <v>5419</v>
      </c>
      <c r="C19" s="14" t="s">
        <v>14</v>
      </c>
      <c r="D19" s="14">
        <v>75</v>
      </c>
    </row>
    <row r="20" spans="1:4" x14ac:dyDescent="0.3">
      <c r="A20" t="s">
        <v>20</v>
      </c>
      <c r="B20" s="14">
        <v>165</v>
      </c>
      <c r="C20" s="14" t="s">
        <v>14</v>
      </c>
      <c r="D20" s="14">
        <v>120</v>
      </c>
    </row>
    <row r="21" spans="1:4" x14ac:dyDescent="0.3">
      <c r="A21" t="s">
        <v>20</v>
      </c>
      <c r="B21" s="14">
        <v>1965</v>
      </c>
      <c r="C21" s="14" t="s">
        <v>14</v>
      </c>
      <c r="D21" s="14">
        <v>2253</v>
      </c>
    </row>
    <row r="22" spans="1:4" x14ac:dyDescent="0.3">
      <c r="A22" t="s">
        <v>20</v>
      </c>
      <c r="B22" s="14">
        <v>16</v>
      </c>
      <c r="C22" s="14" t="s">
        <v>14</v>
      </c>
      <c r="D22" s="14">
        <v>5</v>
      </c>
    </row>
    <row r="23" spans="1:4" x14ac:dyDescent="0.3">
      <c r="A23" t="s">
        <v>20</v>
      </c>
      <c r="B23" s="14">
        <v>107</v>
      </c>
      <c r="C23" s="14" t="s">
        <v>14</v>
      </c>
      <c r="D23" s="14">
        <v>38</v>
      </c>
    </row>
    <row r="24" spans="1:4" x14ac:dyDescent="0.3">
      <c r="A24" t="s">
        <v>20</v>
      </c>
      <c r="B24" s="14">
        <v>134</v>
      </c>
      <c r="C24" s="14" t="s">
        <v>14</v>
      </c>
      <c r="D24" s="14">
        <v>12</v>
      </c>
    </row>
    <row r="25" spans="1:4" x14ac:dyDescent="0.3">
      <c r="A25" t="s">
        <v>20</v>
      </c>
      <c r="B25" s="14">
        <v>198</v>
      </c>
      <c r="C25" s="14" t="s">
        <v>14</v>
      </c>
      <c r="D25" s="14">
        <v>1684</v>
      </c>
    </row>
    <row r="26" spans="1:4" x14ac:dyDescent="0.3">
      <c r="A26" t="s">
        <v>20</v>
      </c>
      <c r="B26" s="14">
        <v>111</v>
      </c>
      <c r="C26" s="14" t="s">
        <v>14</v>
      </c>
      <c r="D26" s="14">
        <v>56</v>
      </c>
    </row>
    <row r="27" spans="1:4" x14ac:dyDescent="0.3">
      <c r="A27" t="s">
        <v>20</v>
      </c>
      <c r="B27" s="14">
        <v>222</v>
      </c>
      <c r="C27" s="14" t="s">
        <v>14</v>
      </c>
      <c r="D27" s="14">
        <v>838</v>
      </c>
    </row>
    <row r="28" spans="1:4" x14ac:dyDescent="0.3">
      <c r="A28" t="s">
        <v>20</v>
      </c>
      <c r="B28" s="14">
        <v>6212</v>
      </c>
      <c r="C28" s="14" t="s">
        <v>14</v>
      </c>
      <c r="D28" s="14">
        <v>1000</v>
      </c>
    </row>
    <row r="29" spans="1:4" x14ac:dyDescent="0.3">
      <c r="A29" t="s">
        <v>20</v>
      </c>
      <c r="B29" s="14">
        <v>98</v>
      </c>
      <c r="C29" s="14" t="s">
        <v>14</v>
      </c>
      <c r="D29" s="14">
        <v>1482</v>
      </c>
    </row>
    <row r="30" spans="1:4" x14ac:dyDescent="0.3">
      <c r="A30" t="s">
        <v>20</v>
      </c>
      <c r="B30" s="14">
        <v>92</v>
      </c>
      <c r="C30" s="14" t="s">
        <v>14</v>
      </c>
      <c r="D30" s="14">
        <v>106</v>
      </c>
    </row>
    <row r="31" spans="1:4" x14ac:dyDescent="0.3">
      <c r="A31" t="s">
        <v>20</v>
      </c>
      <c r="B31" s="14">
        <v>149</v>
      </c>
      <c r="C31" s="14" t="s">
        <v>14</v>
      </c>
      <c r="D31" s="14">
        <v>679</v>
      </c>
    </row>
    <row r="32" spans="1:4" x14ac:dyDescent="0.3">
      <c r="A32" t="s">
        <v>20</v>
      </c>
      <c r="B32" s="14">
        <v>2431</v>
      </c>
      <c r="C32" s="14" t="s">
        <v>14</v>
      </c>
      <c r="D32" s="14">
        <v>1220</v>
      </c>
    </row>
    <row r="33" spans="1:4" x14ac:dyDescent="0.3">
      <c r="A33" t="s">
        <v>20</v>
      </c>
      <c r="B33" s="14">
        <v>303</v>
      </c>
      <c r="C33" s="14" t="s">
        <v>14</v>
      </c>
      <c r="D33" s="14">
        <v>1</v>
      </c>
    </row>
    <row r="34" spans="1:4" x14ac:dyDescent="0.3">
      <c r="A34" t="s">
        <v>20</v>
      </c>
      <c r="B34" s="14">
        <v>209</v>
      </c>
      <c r="C34" s="14" t="s">
        <v>14</v>
      </c>
      <c r="D34" s="14">
        <v>37</v>
      </c>
    </row>
    <row r="35" spans="1:4" x14ac:dyDescent="0.3">
      <c r="A35" t="s">
        <v>20</v>
      </c>
      <c r="B35" s="14">
        <v>131</v>
      </c>
      <c r="C35" s="14" t="s">
        <v>14</v>
      </c>
      <c r="D35" s="14">
        <v>60</v>
      </c>
    </row>
    <row r="36" spans="1:4" x14ac:dyDescent="0.3">
      <c r="A36" t="s">
        <v>20</v>
      </c>
      <c r="B36" s="14">
        <v>164</v>
      </c>
      <c r="C36" s="14" t="s">
        <v>14</v>
      </c>
      <c r="D36" s="14">
        <v>296</v>
      </c>
    </row>
    <row r="37" spans="1:4" x14ac:dyDescent="0.3">
      <c r="A37" t="s">
        <v>20</v>
      </c>
      <c r="B37" s="14">
        <v>201</v>
      </c>
      <c r="C37" s="14" t="s">
        <v>14</v>
      </c>
      <c r="D37" s="14">
        <v>3304</v>
      </c>
    </row>
    <row r="38" spans="1:4" x14ac:dyDescent="0.3">
      <c r="A38" t="s">
        <v>20</v>
      </c>
      <c r="B38" s="14">
        <v>211</v>
      </c>
      <c r="C38" s="14" t="s">
        <v>14</v>
      </c>
      <c r="D38" s="14">
        <v>73</v>
      </c>
    </row>
    <row r="39" spans="1:4" x14ac:dyDescent="0.3">
      <c r="A39" t="s">
        <v>20</v>
      </c>
      <c r="B39" s="14">
        <v>128</v>
      </c>
      <c r="C39" s="14" t="s">
        <v>14</v>
      </c>
      <c r="D39" s="14">
        <v>3387</v>
      </c>
    </row>
    <row r="40" spans="1:4" x14ac:dyDescent="0.3">
      <c r="A40" t="s">
        <v>20</v>
      </c>
      <c r="B40" s="14">
        <v>1600</v>
      </c>
      <c r="C40" s="14" t="s">
        <v>14</v>
      </c>
      <c r="D40" s="14">
        <v>662</v>
      </c>
    </row>
    <row r="41" spans="1:4" x14ac:dyDescent="0.3">
      <c r="A41" t="s">
        <v>20</v>
      </c>
      <c r="B41" s="14">
        <v>249</v>
      </c>
      <c r="C41" s="14" t="s">
        <v>14</v>
      </c>
      <c r="D41" s="14">
        <v>774</v>
      </c>
    </row>
    <row r="42" spans="1:4" x14ac:dyDescent="0.3">
      <c r="A42" t="s">
        <v>20</v>
      </c>
      <c r="B42" s="14">
        <v>236</v>
      </c>
      <c r="C42" s="14" t="s">
        <v>14</v>
      </c>
      <c r="D42" s="14">
        <v>672</v>
      </c>
    </row>
    <row r="43" spans="1:4" x14ac:dyDescent="0.3">
      <c r="A43" t="s">
        <v>20</v>
      </c>
      <c r="B43" s="14">
        <v>4065</v>
      </c>
      <c r="C43" s="14" t="s">
        <v>14</v>
      </c>
      <c r="D43" s="14">
        <v>940</v>
      </c>
    </row>
    <row r="44" spans="1:4" x14ac:dyDescent="0.3">
      <c r="A44" t="s">
        <v>20</v>
      </c>
      <c r="B44" s="14">
        <v>246</v>
      </c>
      <c r="C44" s="14" t="s">
        <v>14</v>
      </c>
      <c r="D44" s="14">
        <v>117</v>
      </c>
    </row>
    <row r="45" spans="1:4" x14ac:dyDescent="0.3">
      <c r="A45" t="s">
        <v>20</v>
      </c>
      <c r="B45" s="14">
        <v>2475</v>
      </c>
      <c r="C45" s="14" t="s">
        <v>14</v>
      </c>
      <c r="D45" s="14">
        <v>115</v>
      </c>
    </row>
    <row r="46" spans="1:4" x14ac:dyDescent="0.3">
      <c r="A46" t="s">
        <v>20</v>
      </c>
      <c r="B46" s="14">
        <v>76</v>
      </c>
      <c r="C46" s="14" t="s">
        <v>14</v>
      </c>
      <c r="D46" s="14">
        <v>326</v>
      </c>
    </row>
    <row r="47" spans="1:4" x14ac:dyDescent="0.3">
      <c r="A47" t="s">
        <v>20</v>
      </c>
      <c r="B47" s="14">
        <v>54</v>
      </c>
      <c r="C47" s="14" t="s">
        <v>14</v>
      </c>
      <c r="D47" s="14">
        <v>1</v>
      </c>
    </row>
    <row r="48" spans="1:4" x14ac:dyDescent="0.3">
      <c r="A48" t="s">
        <v>20</v>
      </c>
      <c r="B48" s="14">
        <v>88</v>
      </c>
      <c r="C48" s="14" t="s">
        <v>14</v>
      </c>
      <c r="D48" s="14">
        <v>1467</v>
      </c>
    </row>
    <row r="49" spans="1:4" x14ac:dyDescent="0.3">
      <c r="A49" t="s">
        <v>20</v>
      </c>
      <c r="B49" s="14">
        <v>85</v>
      </c>
      <c r="C49" s="14" t="s">
        <v>14</v>
      </c>
      <c r="D49" s="14">
        <v>5681</v>
      </c>
    </row>
    <row r="50" spans="1:4" x14ac:dyDescent="0.3">
      <c r="A50" t="s">
        <v>20</v>
      </c>
      <c r="B50" s="14">
        <v>170</v>
      </c>
      <c r="C50" s="14" t="s">
        <v>14</v>
      </c>
      <c r="D50" s="14">
        <v>1059</v>
      </c>
    </row>
    <row r="51" spans="1:4" x14ac:dyDescent="0.3">
      <c r="A51" t="s">
        <v>20</v>
      </c>
      <c r="B51" s="14">
        <v>330</v>
      </c>
      <c r="C51" s="14" t="s">
        <v>14</v>
      </c>
      <c r="D51" s="14">
        <v>1194</v>
      </c>
    </row>
    <row r="52" spans="1:4" x14ac:dyDescent="0.3">
      <c r="A52" t="s">
        <v>20</v>
      </c>
      <c r="B52" s="14">
        <v>127</v>
      </c>
      <c r="C52" s="14" t="s">
        <v>14</v>
      </c>
      <c r="D52" s="14">
        <v>30</v>
      </c>
    </row>
    <row r="53" spans="1:4" x14ac:dyDescent="0.3">
      <c r="A53" t="s">
        <v>20</v>
      </c>
      <c r="B53" s="14">
        <v>411</v>
      </c>
      <c r="C53" s="14" t="s">
        <v>14</v>
      </c>
      <c r="D53" s="14">
        <v>75</v>
      </c>
    </row>
    <row r="54" spans="1:4" x14ac:dyDescent="0.3">
      <c r="A54" t="s">
        <v>20</v>
      </c>
      <c r="B54" s="14">
        <v>180</v>
      </c>
      <c r="C54" s="14" t="s">
        <v>14</v>
      </c>
      <c r="D54" s="14">
        <v>955</v>
      </c>
    </row>
    <row r="55" spans="1:4" x14ac:dyDescent="0.3">
      <c r="A55" t="s">
        <v>20</v>
      </c>
      <c r="B55" s="14">
        <v>374</v>
      </c>
      <c r="C55" s="14" t="s">
        <v>14</v>
      </c>
      <c r="D55" s="14">
        <v>67</v>
      </c>
    </row>
    <row r="56" spans="1:4" x14ac:dyDescent="0.3">
      <c r="A56" t="s">
        <v>20</v>
      </c>
      <c r="B56" s="14">
        <v>71</v>
      </c>
      <c r="C56" s="14" t="s">
        <v>14</v>
      </c>
      <c r="D56" s="14">
        <v>5</v>
      </c>
    </row>
    <row r="57" spans="1:4" x14ac:dyDescent="0.3">
      <c r="A57" t="s">
        <v>20</v>
      </c>
      <c r="B57" s="14">
        <v>203</v>
      </c>
      <c r="C57" s="14" t="s">
        <v>14</v>
      </c>
      <c r="D57" s="14">
        <v>26</v>
      </c>
    </row>
    <row r="58" spans="1:4" x14ac:dyDescent="0.3">
      <c r="A58" t="s">
        <v>20</v>
      </c>
      <c r="B58" s="14">
        <v>113</v>
      </c>
      <c r="C58" s="14" t="s">
        <v>14</v>
      </c>
      <c r="D58" s="14">
        <v>1130</v>
      </c>
    </row>
    <row r="59" spans="1:4" x14ac:dyDescent="0.3">
      <c r="A59" t="s">
        <v>20</v>
      </c>
      <c r="B59" s="14">
        <v>96</v>
      </c>
      <c r="C59" s="14" t="s">
        <v>14</v>
      </c>
      <c r="D59" s="14">
        <v>782</v>
      </c>
    </row>
    <row r="60" spans="1:4" x14ac:dyDescent="0.3">
      <c r="A60" t="s">
        <v>20</v>
      </c>
      <c r="B60" s="14">
        <v>498</v>
      </c>
      <c r="C60" s="14" t="s">
        <v>14</v>
      </c>
      <c r="D60" s="14">
        <v>210</v>
      </c>
    </row>
    <row r="61" spans="1:4" x14ac:dyDescent="0.3">
      <c r="A61" t="s">
        <v>20</v>
      </c>
      <c r="B61" s="14">
        <v>180</v>
      </c>
      <c r="C61" s="14" t="s">
        <v>14</v>
      </c>
      <c r="D61" s="14">
        <v>136</v>
      </c>
    </row>
    <row r="62" spans="1:4" x14ac:dyDescent="0.3">
      <c r="A62" t="s">
        <v>20</v>
      </c>
      <c r="B62" s="14">
        <v>27</v>
      </c>
      <c r="C62" s="14" t="s">
        <v>14</v>
      </c>
      <c r="D62" s="14">
        <v>86</v>
      </c>
    </row>
    <row r="63" spans="1:4" x14ac:dyDescent="0.3">
      <c r="A63" t="s">
        <v>20</v>
      </c>
      <c r="B63" s="14">
        <v>2331</v>
      </c>
      <c r="C63" s="14" t="s">
        <v>14</v>
      </c>
      <c r="D63" s="14">
        <v>19</v>
      </c>
    </row>
    <row r="64" spans="1:4" x14ac:dyDescent="0.3">
      <c r="A64" t="s">
        <v>20</v>
      </c>
      <c r="B64" s="14">
        <v>113</v>
      </c>
      <c r="C64" s="14" t="s">
        <v>14</v>
      </c>
      <c r="D64" s="14">
        <v>886</v>
      </c>
    </row>
    <row r="65" spans="1:4" x14ac:dyDescent="0.3">
      <c r="A65" t="s">
        <v>20</v>
      </c>
      <c r="B65" s="14">
        <v>164</v>
      </c>
      <c r="C65" s="14" t="s">
        <v>14</v>
      </c>
      <c r="D65" s="14">
        <v>35</v>
      </c>
    </row>
    <row r="66" spans="1:4" x14ac:dyDescent="0.3">
      <c r="A66" t="s">
        <v>20</v>
      </c>
      <c r="B66" s="14">
        <v>164</v>
      </c>
      <c r="C66" s="14" t="s">
        <v>14</v>
      </c>
      <c r="D66" s="14">
        <v>24</v>
      </c>
    </row>
    <row r="67" spans="1:4" x14ac:dyDescent="0.3">
      <c r="A67" t="s">
        <v>20</v>
      </c>
      <c r="B67" s="14">
        <v>336</v>
      </c>
      <c r="C67" s="14" t="s">
        <v>14</v>
      </c>
      <c r="D67" s="14">
        <v>86</v>
      </c>
    </row>
    <row r="68" spans="1:4" x14ac:dyDescent="0.3">
      <c r="A68" t="s">
        <v>20</v>
      </c>
      <c r="B68" s="14">
        <v>1917</v>
      </c>
      <c r="C68" s="14" t="s">
        <v>14</v>
      </c>
      <c r="D68" s="14">
        <v>243</v>
      </c>
    </row>
    <row r="69" spans="1:4" x14ac:dyDescent="0.3">
      <c r="A69" t="s">
        <v>20</v>
      </c>
      <c r="B69" s="14">
        <v>95</v>
      </c>
      <c r="C69" s="14" t="s">
        <v>14</v>
      </c>
      <c r="D69" s="14">
        <v>65</v>
      </c>
    </row>
    <row r="70" spans="1:4" x14ac:dyDescent="0.3">
      <c r="A70" t="s">
        <v>20</v>
      </c>
      <c r="B70" s="14">
        <v>147</v>
      </c>
      <c r="C70" s="14" t="s">
        <v>14</v>
      </c>
      <c r="D70" s="14">
        <v>100</v>
      </c>
    </row>
    <row r="71" spans="1:4" x14ac:dyDescent="0.3">
      <c r="A71" t="s">
        <v>20</v>
      </c>
      <c r="B71" s="14">
        <v>86</v>
      </c>
      <c r="C71" s="14" t="s">
        <v>14</v>
      </c>
      <c r="D71" s="14">
        <v>168</v>
      </c>
    </row>
    <row r="72" spans="1:4" x14ac:dyDescent="0.3">
      <c r="A72" t="s">
        <v>20</v>
      </c>
      <c r="B72" s="14">
        <v>83</v>
      </c>
      <c r="C72" s="14" t="s">
        <v>14</v>
      </c>
      <c r="D72" s="14">
        <v>13</v>
      </c>
    </row>
    <row r="73" spans="1:4" x14ac:dyDescent="0.3">
      <c r="A73" t="s">
        <v>20</v>
      </c>
      <c r="B73" s="14">
        <v>676</v>
      </c>
      <c r="C73" s="14" t="s">
        <v>14</v>
      </c>
      <c r="D73" s="14">
        <v>1</v>
      </c>
    </row>
    <row r="74" spans="1:4" x14ac:dyDescent="0.3">
      <c r="A74" t="s">
        <v>20</v>
      </c>
      <c r="B74" s="14">
        <v>361</v>
      </c>
      <c r="C74" s="14" t="s">
        <v>14</v>
      </c>
      <c r="D74" s="14">
        <v>40</v>
      </c>
    </row>
    <row r="75" spans="1:4" x14ac:dyDescent="0.3">
      <c r="A75" t="s">
        <v>20</v>
      </c>
      <c r="B75" s="14">
        <v>131</v>
      </c>
      <c r="C75" s="14" t="s">
        <v>14</v>
      </c>
      <c r="D75" s="14">
        <v>226</v>
      </c>
    </row>
    <row r="76" spans="1:4" x14ac:dyDescent="0.3">
      <c r="A76" t="s">
        <v>20</v>
      </c>
      <c r="B76" s="14">
        <v>126</v>
      </c>
      <c r="C76" s="14" t="s">
        <v>14</v>
      </c>
      <c r="D76" s="14">
        <v>1625</v>
      </c>
    </row>
    <row r="77" spans="1:4" x14ac:dyDescent="0.3">
      <c r="A77" t="s">
        <v>20</v>
      </c>
      <c r="B77" s="14">
        <v>275</v>
      </c>
      <c r="C77" s="14" t="s">
        <v>14</v>
      </c>
      <c r="D77" s="14">
        <v>143</v>
      </c>
    </row>
    <row r="78" spans="1:4" x14ac:dyDescent="0.3">
      <c r="A78" t="s">
        <v>20</v>
      </c>
      <c r="B78" s="14">
        <v>67</v>
      </c>
      <c r="C78" s="14" t="s">
        <v>14</v>
      </c>
      <c r="D78" s="14">
        <v>934</v>
      </c>
    </row>
    <row r="79" spans="1:4" x14ac:dyDescent="0.3">
      <c r="A79" t="s">
        <v>20</v>
      </c>
      <c r="B79" s="14">
        <v>154</v>
      </c>
      <c r="C79" s="14" t="s">
        <v>14</v>
      </c>
      <c r="D79" s="14">
        <v>17</v>
      </c>
    </row>
    <row r="80" spans="1:4" x14ac:dyDescent="0.3">
      <c r="A80" t="s">
        <v>20</v>
      </c>
      <c r="B80" s="14">
        <v>1782</v>
      </c>
      <c r="C80" s="14" t="s">
        <v>14</v>
      </c>
      <c r="D80" s="14">
        <v>2179</v>
      </c>
    </row>
    <row r="81" spans="1:4" x14ac:dyDescent="0.3">
      <c r="A81" t="s">
        <v>20</v>
      </c>
      <c r="B81" s="14">
        <v>903</v>
      </c>
      <c r="C81" s="14" t="s">
        <v>14</v>
      </c>
      <c r="D81" s="14">
        <v>931</v>
      </c>
    </row>
    <row r="82" spans="1:4" x14ac:dyDescent="0.3">
      <c r="A82" t="s">
        <v>20</v>
      </c>
      <c r="B82" s="14">
        <v>94</v>
      </c>
      <c r="C82" s="14" t="s">
        <v>14</v>
      </c>
      <c r="D82" s="14">
        <v>92</v>
      </c>
    </row>
    <row r="83" spans="1:4" x14ac:dyDescent="0.3">
      <c r="A83" t="s">
        <v>20</v>
      </c>
      <c r="B83" s="14">
        <v>180</v>
      </c>
      <c r="C83" s="14" t="s">
        <v>14</v>
      </c>
      <c r="D83" s="14">
        <v>57</v>
      </c>
    </row>
    <row r="84" spans="1:4" x14ac:dyDescent="0.3">
      <c r="A84" t="s">
        <v>20</v>
      </c>
      <c r="B84" s="14">
        <v>533</v>
      </c>
      <c r="C84" s="14" t="s">
        <v>14</v>
      </c>
      <c r="D84" s="14">
        <v>41</v>
      </c>
    </row>
    <row r="85" spans="1:4" x14ac:dyDescent="0.3">
      <c r="A85" t="s">
        <v>20</v>
      </c>
      <c r="B85" s="14">
        <v>2443</v>
      </c>
      <c r="C85" s="14" t="s">
        <v>14</v>
      </c>
      <c r="D85" s="14">
        <v>1</v>
      </c>
    </row>
    <row r="86" spans="1:4" x14ac:dyDescent="0.3">
      <c r="A86" t="s">
        <v>20</v>
      </c>
      <c r="B86" s="14">
        <v>89</v>
      </c>
      <c r="C86" s="14" t="s">
        <v>14</v>
      </c>
      <c r="D86" s="14">
        <v>101</v>
      </c>
    </row>
    <row r="87" spans="1:4" x14ac:dyDescent="0.3">
      <c r="A87" t="s">
        <v>20</v>
      </c>
      <c r="B87" s="14">
        <v>159</v>
      </c>
      <c r="C87" s="14" t="s">
        <v>14</v>
      </c>
      <c r="D87" s="14">
        <v>1335</v>
      </c>
    </row>
    <row r="88" spans="1:4" x14ac:dyDescent="0.3">
      <c r="A88" t="s">
        <v>20</v>
      </c>
      <c r="B88" s="14">
        <v>50</v>
      </c>
      <c r="C88" s="14" t="s">
        <v>14</v>
      </c>
      <c r="D88" s="14">
        <v>15</v>
      </c>
    </row>
    <row r="89" spans="1:4" x14ac:dyDescent="0.3">
      <c r="A89" t="s">
        <v>20</v>
      </c>
      <c r="B89" s="14">
        <v>186</v>
      </c>
      <c r="C89" s="14" t="s">
        <v>14</v>
      </c>
      <c r="D89" s="14">
        <v>454</v>
      </c>
    </row>
    <row r="90" spans="1:4" x14ac:dyDescent="0.3">
      <c r="A90" t="s">
        <v>20</v>
      </c>
      <c r="B90" s="14">
        <v>1071</v>
      </c>
      <c r="C90" s="14" t="s">
        <v>14</v>
      </c>
      <c r="D90" s="14">
        <v>3182</v>
      </c>
    </row>
    <row r="91" spans="1:4" x14ac:dyDescent="0.3">
      <c r="A91" t="s">
        <v>20</v>
      </c>
      <c r="B91" s="14">
        <v>117</v>
      </c>
      <c r="C91" s="14" t="s">
        <v>14</v>
      </c>
      <c r="D91" s="14">
        <v>15</v>
      </c>
    </row>
    <row r="92" spans="1:4" x14ac:dyDescent="0.3">
      <c r="A92" t="s">
        <v>20</v>
      </c>
      <c r="B92" s="14">
        <v>70</v>
      </c>
      <c r="C92" s="14" t="s">
        <v>14</v>
      </c>
      <c r="D92" s="14">
        <v>133</v>
      </c>
    </row>
    <row r="93" spans="1:4" x14ac:dyDescent="0.3">
      <c r="A93" t="s">
        <v>20</v>
      </c>
      <c r="B93" s="14">
        <v>135</v>
      </c>
      <c r="C93" s="14" t="s">
        <v>14</v>
      </c>
      <c r="D93" s="14">
        <v>2062</v>
      </c>
    </row>
    <row r="94" spans="1:4" x14ac:dyDescent="0.3">
      <c r="A94" t="s">
        <v>20</v>
      </c>
      <c r="B94" s="14">
        <v>768</v>
      </c>
      <c r="C94" s="14" t="s">
        <v>14</v>
      </c>
      <c r="D94" s="14">
        <v>29</v>
      </c>
    </row>
    <row r="95" spans="1:4" x14ac:dyDescent="0.3">
      <c r="A95" t="s">
        <v>20</v>
      </c>
      <c r="B95" s="14">
        <v>199</v>
      </c>
      <c r="C95" s="14" t="s">
        <v>14</v>
      </c>
      <c r="D95" s="14">
        <v>132</v>
      </c>
    </row>
    <row r="96" spans="1:4" x14ac:dyDescent="0.3">
      <c r="A96" t="s">
        <v>20</v>
      </c>
      <c r="B96" s="14">
        <v>107</v>
      </c>
      <c r="C96" s="14" t="s">
        <v>14</v>
      </c>
      <c r="D96" s="14">
        <v>137</v>
      </c>
    </row>
    <row r="97" spans="1:4" x14ac:dyDescent="0.3">
      <c r="A97" t="s">
        <v>20</v>
      </c>
      <c r="B97" s="14">
        <v>195</v>
      </c>
      <c r="C97" s="14" t="s">
        <v>14</v>
      </c>
      <c r="D97" s="14">
        <v>908</v>
      </c>
    </row>
    <row r="98" spans="1:4" x14ac:dyDescent="0.3">
      <c r="A98" t="s">
        <v>20</v>
      </c>
      <c r="B98" s="14">
        <v>3376</v>
      </c>
      <c r="C98" s="14" t="s">
        <v>14</v>
      </c>
      <c r="D98" s="14">
        <v>10</v>
      </c>
    </row>
    <row r="99" spans="1:4" x14ac:dyDescent="0.3">
      <c r="A99" t="s">
        <v>20</v>
      </c>
      <c r="B99" s="14">
        <v>41</v>
      </c>
      <c r="C99" s="14" t="s">
        <v>14</v>
      </c>
      <c r="D99" s="14">
        <v>1910</v>
      </c>
    </row>
    <row r="100" spans="1:4" x14ac:dyDescent="0.3">
      <c r="A100" t="s">
        <v>20</v>
      </c>
      <c r="B100" s="14">
        <v>1821</v>
      </c>
      <c r="C100" s="14" t="s">
        <v>14</v>
      </c>
      <c r="D100" s="14">
        <v>38</v>
      </c>
    </row>
    <row r="101" spans="1:4" x14ac:dyDescent="0.3">
      <c r="A101" t="s">
        <v>20</v>
      </c>
      <c r="B101" s="14">
        <v>164</v>
      </c>
      <c r="C101" s="14" t="s">
        <v>14</v>
      </c>
      <c r="D101" s="14">
        <v>104</v>
      </c>
    </row>
    <row r="102" spans="1:4" x14ac:dyDescent="0.3">
      <c r="A102" t="s">
        <v>20</v>
      </c>
      <c r="B102" s="14">
        <v>157</v>
      </c>
      <c r="C102" s="14" t="s">
        <v>14</v>
      </c>
      <c r="D102" s="14">
        <v>49</v>
      </c>
    </row>
    <row r="103" spans="1:4" x14ac:dyDescent="0.3">
      <c r="A103" t="s">
        <v>20</v>
      </c>
      <c r="B103" s="14">
        <v>246</v>
      </c>
      <c r="C103" s="14" t="s">
        <v>14</v>
      </c>
      <c r="D103" s="14">
        <v>1</v>
      </c>
    </row>
    <row r="104" spans="1:4" x14ac:dyDescent="0.3">
      <c r="A104" t="s">
        <v>20</v>
      </c>
      <c r="B104" s="14">
        <v>1396</v>
      </c>
      <c r="C104" s="14" t="s">
        <v>14</v>
      </c>
      <c r="D104" s="14">
        <v>245</v>
      </c>
    </row>
    <row r="105" spans="1:4" x14ac:dyDescent="0.3">
      <c r="A105" t="s">
        <v>20</v>
      </c>
      <c r="B105" s="14">
        <v>2506</v>
      </c>
      <c r="C105" s="14" t="s">
        <v>14</v>
      </c>
      <c r="D105" s="14">
        <v>32</v>
      </c>
    </row>
    <row r="106" spans="1:4" x14ac:dyDescent="0.3">
      <c r="A106" t="s">
        <v>20</v>
      </c>
      <c r="B106" s="14">
        <v>244</v>
      </c>
      <c r="C106" s="14" t="s">
        <v>14</v>
      </c>
      <c r="D106" s="14">
        <v>7</v>
      </c>
    </row>
    <row r="107" spans="1:4" x14ac:dyDescent="0.3">
      <c r="A107" t="s">
        <v>20</v>
      </c>
      <c r="B107" s="14">
        <v>146</v>
      </c>
      <c r="C107" s="14" t="s">
        <v>14</v>
      </c>
      <c r="D107" s="14">
        <v>803</v>
      </c>
    </row>
    <row r="108" spans="1:4" x14ac:dyDescent="0.3">
      <c r="A108" t="s">
        <v>20</v>
      </c>
      <c r="B108" s="14">
        <v>1267</v>
      </c>
      <c r="C108" s="14" t="s">
        <v>14</v>
      </c>
      <c r="D108" s="14">
        <v>16</v>
      </c>
    </row>
    <row r="109" spans="1:4" x14ac:dyDescent="0.3">
      <c r="A109" t="s">
        <v>20</v>
      </c>
      <c r="B109" s="14">
        <v>1561</v>
      </c>
      <c r="C109" s="14" t="s">
        <v>14</v>
      </c>
      <c r="D109" s="14">
        <v>31</v>
      </c>
    </row>
    <row r="110" spans="1:4" x14ac:dyDescent="0.3">
      <c r="A110" t="s">
        <v>20</v>
      </c>
      <c r="B110" s="14">
        <v>48</v>
      </c>
      <c r="C110" s="14" t="s">
        <v>14</v>
      </c>
      <c r="D110" s="14">
        <v>108</v>
      </c>
    </row>
    <row r="111" spans="1:4" x14ac:dyDescent="0.3">
      <c r="A111" t="s">
        <v>20</v>
      </c>
      <c r="B111" s="14">
        <v>2739</v>
      </c>
      <c r="C111" s="14" t="s">
        <v>14</v>
      </c>
      <c r="D111" s="14">
        <v>30</v>
      </c>
    </row>
    <row r="112" spans="1:4" x14ac:dyDescent="0.3">
      <c r="A112" t="s">
        <v>20</v>
      </c>
      <c r="B112" s="14">
        <v>3537</v>
      </c>
      <c r="C112" s="14" t="s">
        <v>14</v>
      </c>
      <c r="D112" s="14">
        <v>17</v>
      </c>
    </row>
    <row r="113" spans="1:4" x14ac:dyDescent="0.3">
      <c r="A113" t="s">
        <v>20</v>
      </c>
      <c r="B113" s="14">
        <v>2107</v>
      </c>
      <c r="C113" s="14" t="s">
        <v>14</v>
      </c>
      <c r="D113" s="14">
        <v>80</v>
      </c>
    </row>
    <row r="114" spans="1:4" x14ac:dyDescent="0.3">
      <c r="A114" t="s">
        <v>20</v>
      </c>
      <c r="B114" s="14">
        <v>3318</v>
      </c>
      <c r="C114" s="14" t="s">
        <v>14</v>
      </c>
      <c r="D114" s="14">
        <v>2468</v>
      </c>
    </row>
    <row r="115" spans="1:4" x14ac:dyDescent="0.3">
      <c r="A115" t="s">
        <v>20</v>
      </c>
      <c r="B115" s="14">
        <v>340</v>
      </c>
      <c r="C115" s="14" t="s">
        <v>14</v>
      </c>
      <c r="D115" s="14">
        <v>26</v>
      </c>
    </row>
    <row r="116" spans="1:4" x14ac:dyDescent="0.3">
      <c r="A116" t="s">
        <v>20</v>
      </c>
      <c r="B116" s="14">
        <v>1442</v>
      </c>
      <c r="C116" s="14" t="s">
        <v>14</v>
      </c>
      <c r="D116" s="14">
        <v>73</v>
      </c>
    </row>
    <row r="117" spans="1:4" x14ac:dyDescent="0.3">
      <c r="A117" t="s">
        <v>20</v>
      </c>
      <c r="B117" s="14">
        <v>126</v>
      </c>
      <c r="C117" s="14" t="s">
        <v>14</v>
      </c>
      <c r="D117" s="14">
        <v>128</v>
      </c>
    </row>
    <row r="118" spans="1:4" x14ac:dyDescent="0.3">
      <c r="A118" t="s">
        <v>20</v>
      </c>
      <c r="B118" s="14">
        <v>524</v>
      </c>
      <c r="C118" s="14" t="s">
        <v>14</v>
      </c>
      <c r="D118" s="14">
        <v>33</v>
      </c>
    </row>
    <row r="119" spans="1:4" x14ac:dyDescent="0.3">
      <c r="A119" t="s">
        <v>20</v>
      </c>
      <c r="B119" s="14">
        <v>1989</v>
      </c>
      <c r="C119" s="14" t="s">
        <v>14</v>
      </c>
      <c r="D119" s="14">
        <v>1072</v>
      </c>
    </row>
    <row r="120" spans="1:4" x14ac:dyDescent="0.3">
      <c r="A120" t="s">
        <v>20</v>
      </c>
      <c r="B120" s="14">
        <v>157</v>
      </c>
      <c r="C120" s="14" t="s">
        <v>14</v>
      </c>
      <c r="D120" s="14">
        <v>393</v>
      </c>
    </row>
    <row r="121" spans="1:4" x14ac:dyDescent="0.3">
      <c r="A121" t="s">
        <v>20</v>
      </c>
      <c r="B121" s="14">
        <v>4498</v>
      </c>
      <c r="C121" s="14" t="s">
        <v>14</v>
      </c>
      <c r="D121" s="14">
        <v>1257</v>
      </c>
    </row>
    <row r="122" spans="1:4" x14ac:dyDescent="0.3">
      <c r="A122" t="s">
        <v>20</v>
      </c>
      <c r="B122" s="14">
        <v>80</v>
      </c>
      <c r="C122" s="14" t="s">
        <v>14</v>
      </c>
      <c r="D122" s="14">
        <v>328</v>
      </c>
    </row>
    <row r="123" spans="1:4" x14ac:dyDescent="0.3">
      <c r="A123" t="s">
        <v>20</v>
      </c>
      <c r="B123" s="14">
        <v>43</v>
      </c>
      <c r="C123" s="14" t="s">
        <v>14</v>
      </c>
      <c r="D123" s="14">
        <v>147</v>
      </c>
    </row>
    <row r="124" spans="1:4" x14ac:dyDescent="0.3">
      <c r="A124" t="s">
        <v>20</v>
      </c>
      <c r="B124" s="14">
        <v>2053</v>
      </c>
      <c r="C124" s="14" t="s">
        <v>14</v>
      </c>
      <c r="D124" s="14">
        <v>830</v>
      </c>
    </row>
    <row r="125" spans="1:4" x14ac:dyDescent="0.3">
      <c r="A125" t="s">
        <v>20</v>
      </c>
      <c r="B125" s="14">
        <v>168</v>
      </c>
      <c r="C125" s="14" t="s">
        <v>14</v>
      </c>
      <c r="D125" s="14">
        <v>331</v>
      </c>
    </row>
    <row r="126" spans="1:4" x14ac:dyDescent="0.3">
      <c r="A126" t="s">
        <v>20</v>
      </c>
      <c r="B126" s="14">
        <v>4289</v>
      </c>
      <c r="C126" s="14" t="s">
        <v>14</v>
      </c>
      <c r="D126" s="14">
        <v>25</v>
      </c>
    </row>
    <row r="127" spans="1:4" x14ac:dyDescent="0.3">
      <c r="A127" t="s">
        <v>20</v>
      </c>
      <c r="B127" s="14">
        <v>165</v>
      </c>
      <c r="C127" s="14" t="s">
        <v>14</v>
      </c>
      <c r="D127" s="14">
        <v>3483</v>
      </c>
    </row>
    <row r="128" spans="1:4" x14ac:dyDescent="0.3">
      <c r="A128" t="s">
        <v>20</v>
      </c>
      <c r="B128" s="14">
        <v>1815</v>
      </c>
      <c r="C128" s="14" t="s">
        <v>14</v>
      </c>
      <c r="D128" s="14">
        <v>923</v>
      </c>
    </row>
    <row r="129" spans="1:4" x14ac:dyDescent="0.3">
      <c r="A129" t="s">
        <v>20</v>
      </c>
      <c r="B129" s="14">
        <v>397</v>
      </c>
      <c r="C129" s="14" t="s">
        <v>14</v>
      </c>
      <c r="D129" s="14">
        <v>1</v>
      </c>
    </row>
    <row r="130" spans="1:4" x14ac:dyDescent="0.3">
      <c r="A130" t="s">
        <v>20</v>
      </c>
      <c r="B130" s="14">
        <v>1539</v>
      </c>
      <c r="C130" s="14" t="s">
        <v>14</v>
      </c>
      <c r="D130" s="14">
        <v>33</v>
      </c>
    </row>
    <row r="131" spans="1:4" x14ac:dyDescent="0.3">
      <c r="A131" t="s">
        <v>20</v>
      </c>
      <c r="B131" s="14">
        <v>138</v>
      </c>
      <c r="C131" s="14" t="s">
        <v>14</v>
      </c>
      <c r="D131" s="14">
        <v>40</v>
      </c>
    </row>
    <row r="132" spans="1:4" x14ac:dyDescent="0.3">
      <c r="A132" t="s">
        <v>20</v>
      </c>
      <c r="B132" s="14">
        <v>3594</v>
      </c>
      <c r="C132" s="14" t="s">
        <v>14</v>
      </c>
      <c r="D132" s="14">
        <v>23</v>
      </c>
    </row>
    <row r="133" spans="1:4" x14ac:dyDescent="0.3">
      <c r="A133" t="s">
        <v>20</v>
      </c>
      <c r="B133" s="14">
        <v>5880</v>
      </c>
      <c r="C133" s="14" t="s">
        <v>14</v>
      </c>
      <c r="D133" s="14">
        <v>75</v>
      </c>
    </row>
    <row r="134" spans="1:4" x14ac:dyDescent="0.3">
      <c r="A134" t="s">
        <v>20</v>
      </c>
      <c r="B134" s="14">
        <v>112</v>
      </c>
      <c r="C134" s="14" t="s">
        <v>14</v>
      </c>
      <c r="D134" s="14">
        <v>2176</v>
      </c>
    </row>
    <row r="135" spans="1:4" x14ac:dyDescent="0.3">
      <c r="A135" t="s">
        <v>20</v>
      </c>
      <c r="B135" s="14">
        <v>943</v>
      </c>
      <c r="C135" s="14" t="s">
        <v>14</v>
      </c>
      <c r="D135" s="14">
        <v>441</v>
      </c>
    </row>
    <row r="136" spans="1:4" x14ac:dyDescent="0.3">
      <c r="A136" t="s">
        <v>20</v>
      </c>
      <c r="B136" s="14">
        <v>2468</v>
      </c>
      <c r="C136" s="14" t="s">
        <v>14</v>
      </c>
      <c r="D136" s="14">
        <v>25</v>
      </c>
    </row>
    <row r="137" spans="1:4" x14ac:dyDescent="0.3">
      <c r="A137" t="s">
        <v>20</v>
      </c>
      <c r="B137" s="14">
        <v>2551</v>
      </c>
      <c r="C137" s="14" t="s">
        <v>14</v>
      </c>
      <c r="D137" s="14">
        <v>127</v>
      </c>
    </row>
    <row r="138" spans="1:4" x14ac:dyDescent="0.3">
      <c r="A138" t="s">
        <v>20</v>
      </c>
      <c r="B138" s="14">
        <v>101</v>
      </c>
      <c r="C138" s="14" t="s">
        <v>14</v>
      </c>
      <c r="D138" s="14">
        <v>355</v>
      </c>
    </row>
    <row r="139" spans="1:4" x14ac:dyDescent="0.3">
      <c r="A139" t="s">
        <v>20</v>
      </c>
      <c r="B139" s="14">
        <v>92</v>
      </c>
      <c r="C139" s="14" t="s">
        <v>14</v>
      </c>
      <c r="D139" s="14">
        <v>44</v>
      </c>
    </row>
    <row r="140" spans="1:4" x14ac:dyDescent="0.3">
      <c r="A140" t="s">
        <v>20</v>
      </c>
      <c r="B140" s="14">
        <v>62</v>
      </c>
      <c r="C140" s="14" t="s">
        <v>14</v>
      </c>
      <c r="D140" s="14">
        <v>67</v>
      </c>
    </row>
    <row r="141" spans="1:4" x14ac:dyDescent="0.3">
      <c r="A141" t="s">
        <v>20</v>
      </c>
      <c r="B141" s="14">
        <v>149</v>
      </c>
      <c r="C141" s="14" t="s">
        <v>14</v>
      </c>
      <c r="D141" s="14">
        <v>1068</v>
      </c>
    </row>
    <row r="142" spans="1:4" x14ac:dyDescent="0.3">
      <c r="A142" t="s">
        <v>20</v>
      </c>
      <c r="B142" s="14">
        <v>329</v>
      </c>
      <c r="C142" s="14" t="s">
        <v>14</v>
      </c>
      <c r="D142" s="14">
        <v>424</v>
      </c>
    </row>
    <row r="143" spans="1:4" x14ac:dyDescent="0.3">
      <c r="A143" t="s">
        <v>20</v>
      </c>
      <c r="B143" s="14">
        <v>97</v>
      </c>
      <c r="C143" s="14" t="s">
        <v>14</v>
      </c>
      <c r="D143" s="14">
        <v>151</v>
      </c>
    </row>
    <row r="144" spans="1:4" x14ac:dyDescent="0.3">
      <c r="A144" t="s">
        <v>20</v>
      </c>
      <c r="B144" s="14">
        <v>1784</v>
      </c>
      <c r="C144" s="14" t="s">
        <v>14</v>
      </c>
      <c r="D144" s="14">
        <v>1608</v>
      </c>
    </row>
    <row r="145" spans="1:4" x14ac:dyDescent="0.3">
      <c r="A145" t="s">
        <v>20</v>
      </c>
      <c r="B145" s="14">
        <v>1684</v>
      </c>
      <c r="C145" s="14" t="s">
        <v>14</v>
      </c>
      <c r="D145" s="14">
        <v>941</v>
      </c>
    </row>
    <row r="146" spans="1:4" x14ac:dyDescent="0.3">
      <c r="A146" t="s">
        <v>20</v>
      </c>
      <c r="B146" s="14">
        <v>250</v>
      </c>
      <c r="C146" s="14" t="s">
        <v>14</v>
      </c>
      <c r="D146" s="14">
        <v>1</v>
      </c>
    </row>
    <row r="147" spans="1:4" x14ac:dyDescent="0.3">
      <c r="A147" t="s">
        <v>20</v>
      </c>
      <c r="B147" s="14">
        <v>238</v>
      </c>
      <c r="C147" s="14" t="s">
        <v>14</v>
      </c>
      <c r="D147" s="14">
        <v>40</v>
      </c>
    </row>
    <row r="148" spans="1:4" x14ac:dyDescent="0.3">
      <c r="A148" t="s">
        <v>20</v>
      </c>
      <c r="B148" s="14">
        <v>53</v>
      </c>
      <c r="C148" s="14" t="s">
        <v>14</v>
      </c>
      <c r="D148" s="14">
        <v>3015</v>
      </c>
    </row>
    <row r="149" spans="1:4" x14ac:dyDescent="0.3">
      <c r="A149" t="s">
        <v>20</v>
      </c>
      <c r="B149" s="14">
        <v>214</v>
      </c>
      <c r="C149" s="14" t="s">
        <v>14</v>
      </c>
      <c r="D149" s="14">
        <v>435</v>
      </c>
    </row>
    <row r="150" spans="1:4" x14ac:dyDescent="0.3">
      <c r="A150" t="s">
        <v>20</v>
      </c>
      <c r="B150" s="14">
        <v>222</v>
      </c>
      <c r="C150" s="14" t="s">
        <v>14</v>
      </c>
      <c r="D150" s="14">
        <v>714</v>
      </c>
    </row>
    <row r="151" spans="1:4" x14ac:dyDescent="0.3">
      <c r="A151" t="s">
        <v>20</v>
      </c>
      <c r="B151" s="14">
        <v>1884</v>
      </c>
      <c r="C151" s="14" t="s">
        <v>14</v>
      </c>
      <c r="D151" s="14">
        <v>5497</v>
      </c>
    </row>
    <row r="152" spans="1:4" x14ac:dyDescent="0.3">
      <c r="A152" t="s">
        <v>20</v>
      </c>
      <c r="B152" s="14">
        <v>218</v>
      </c>
      <c r="C152" s="14" t="s">
        <v>14</v>
      </c>
      <c r="D152" s="14">
        <v>418</v>
      </c>
    </row>
    <row r="153" spans="1:4" x14ac:dyDescent="0.3">
      <c r="A153" t="s">
        <v>20</v>
      </c>
      <c r="B153" s="14">
        <v>6465</v>
      </c>
      <c r="C153" s="14" t="s">
        <v>14</v>
      </c>
      <c r="D153" s="14">
        <v>1439</v>
      </c>
    </row>
    <row r="154" spans="1:4" x14ac:dyDescent="0.3">
      <c r="A154" t="s">
        <v>20</v>
      </c>
      <c r="B154" s="14">
        <v>59</v>
      </c>
      <c r="C154" s="14" t="s">
        <v>14</v>
      </c>
      <c r="D154" s="14">
        <v>15</v>
      </c>
    </row>
    <row r="155" spans="1:4" x14ac:dyDescent="0.3">
      <c r="A155" t="s">
        <v>20</v>
      </c>
      <c r="B155" s="14">
        <v>88</v>
      </c>
      <c r="C155" s="14" t="s">
        <v>14</v>
      </c>
      <c r="D155" s="14">
        <v>1999</v>
      </c>
    </row>
    <row r="156" spans="1:4" x14ac:dyDescent="0.3">
      <c r="A156" t="s">
        <v>20</v>
      </c>
      <c r="B156" s="14">
        <v>1697</v>
      </c>
      <c r="C156" s="14" t="s">
        <v>14</v>
      </c>
      <c r="D156" s="14">
        <v>118</v>
      </c>
    </row>
    <row r="157" spans="1:4" x14ac:dyDescent="0.3">
      <c r="A157" t="s">
        <v>20</v>
      </c>
      <c r="B157" s="14">
        <v>92</v>
      </c>
      <c r="C157" s="14" t="s">
        <v>14</v>
      </c>
      <c r="D157" s="14">
        <v>162</v>
      </c>
    </row>
    <row r="158" spans="1:4" x14ac:dyDescent="0.3">
      <c r="A158" t="s">
        <v>20</v>
      </c>
      <c r="B158" s="14">
        <v>186</v>
      </c>
      <c r="C158" s="14" t="s">
        <v>14</v>
      </c>
      <c r="D158" s="14">
        <v>83</v>
      </c>
    </row>
    <row r="159" spans="1:4" x14ac:dyDescent="0.3">
      <c r="A159" t="s">
        <v>20</v>
      </c>
      <c r="B159" s="14">
        <v>138</v>
      </c>
      <c r="C159" s="14" t="s">
        <v>14</v>
      </c>
      <c r="D159" s="14">
        <v>747</v>
      </c>
    </row>
    <row r="160" spans="1:4" x14ac:dyDescent="0.3">
      <c r="A160" t="s">
        <v>20</v>
      </c>
      <c r="B160" s="14">
        <v>261</v>
      </c>
      <c r="C160" s="14" t="s">
        <v>14</v>
      </c>
      <c r="D160" s="14">
        <v>84</v>
      </c>
    </row>
    <row r="161" spans="1:4" x14ac:dyDescent="0.3">
      <c r="A161" t="s">
        <v>20</v>
      </c>
      <c r="B161" s="14">
        <v>107</v>
      </c>
      <c r="C161" s="14" t="s">
        <v>14</v>
      </c>
      <c r="D161" s="14">
        <v>91</v>
      </c>
    </row>
    <row r="162" spans="1:4" x14ac:dyDescent="0.3">
      <c r="A162" t="s">
        <v>20</v>
      </c>
      <c r="B162" s="14">
        <v>199</v>
      </c>
      <c r="C162" s="14" t="s">
        <v>14</v>
      </c>
      <c r="D162" s="14">
        <v>792</v>
      </c>
    </row>
    <row r="163" spans="1:4" x14ac:dyDescent="0.3">
      <c r="A163" t="s">
        <v>20</v>
      </c>
      <c r="B163" s="14">
        <v>5512</v>
      </c>
      <c r="C163" s="14" t="s">
        <v>14</v>
      </c>
      <c r="D163" s="14">
        <v>32</v>
      </c>
    </row>
    <row r="164" spans="1:4" x14ac:dyDescent="0.3">
      <c r="A164" t="s">
        <v>20</v>
      </c>
      <c r="B164" s="14">
        <v>86</v>
      </c>
      <c r="C164" s="14" t="s">
        <v>14</v>
      </c>
      <c r="D164" s="14">
        <v>186</v>
      </c>
    </row>
    <row r="165" spans="1:4" x14ac:dyDescent="0.3">
      <c r="A165" t="s">
        <v>20</v>
      </c>
      <c r="B165" s="14">
        <v>2768</v>
      </c>
      <c r="C165" s="14" t="s">
        <v>14</v>
      </c>
      <c r="D165" s="14">
        <v>605</v>
      </c>
    </row>
    <row r="166" spans="1:4" x14ac:dyDescent="0.3">
      <c r="A166" t="s">
        <v>20</v>
      </c>
      <c r="B166" s="14">
        <v>48</v>
      </c>
      <c r="C166" s="14" t="s">
        <v>14</v>
      </c>
      <c r="D166" s="14">
        <v>1</v>
      </c>
    </row>
    <row r="167" spans="1:4" x14ac:dyDescent="0.3">
      <c r="A167" t="s">
        <v>20</v>
      </c>
      <c r="B167" s="14">
        <v>87</v>
      </c>
      <c r="C167" s="14" t="s">
        <v>14</v>
      </c>
      <c r="D167" s="14">
        <v>31</v>
      </c>
    </row>
    <row r="168" spans="1:4" x14ac:dyDescent="0.3">
      <c r="A168" t="s">
        <v>20</v>
      </c>
      <c r="B168" s="14">
        <v>1894</v>
      </c>
      <c r="C168" s="14" t="s">
        <v>14</v>
      </c>
      <c r="D168" s="14">
        <v>1181</v>
      </c>
    </row>
    <row r="169" spans="1:4" x14ac:dyDescent="0.3">
      <c r="A169" t="s">
        <v>20</v>
      </c>
      <c r="B169" s="14">
        <v>282</v>
      </c>
      <c r="C169" s="14" t="s">
        <v>14</v>
      </c>
      <c r="D169" s="14">
        <v>39</v>
      </c>
    </row>
    <row r="170" spans="1:4" x14ac:dyDescent="0.3">
      <c r="A170" t="s">
        <v>20</v>
      </c>
      <c r="B170" s="14">
        <v>116</v>
      </c>
      <c r="C170" s="14" t="s">
        <v>14</v>
      </c>
      <c r="D170" s="14">
        <v>46</v>
      </c>
    </row>
    <row r="171" spans="1:4" x14ac:dyDescent="0.3">
      <c r="A171" t="s">
        <v>20</v>
      </c>
      <c r="B171" s="14">
        <v>83</v>
      </c>
      <c r="C171" s="14" t="s">
        <v>14</v>
      </c>
      <c r="D171" s="14">
        <v>105</v>
      </c>
    </row>
    <row r="172" spans="1:4" x14ac:dyDescent="0.3">
      <c r="A172" t="s">
        <v>20</v>
      </c>
      <c r="B172" s="14">
        <v>91</v>
      </c>
      <c r="C172" s="14" t="s">
        <v>14</v>
      </c>
      <c r="D172" s="14">
        <v>535</v>
      </c>
    </row>
    <row r="173" spans="1:4" x14ac:dyDescent="0.3">
      <c r="A173" t="s">
        <v>20</v>
      </c>
      <c r="B173" s="14">
        <v>546</v>
      </c>
      <c r="C173" s="14" t="s">
        <v>14</v>
      </c>
      <c r="D173" s="14">
        <v>16</v>
      </c>
    </row>
    <row r="174" spans="1:4" x14ac:dyDescent="0.3">
      <c r="A174" t="s">
        <v>20</v>
      </c>
      <c r="B174" s="14">
        <v>393</v>
      </c>
      <c r="C174" s="14" t="s">
        <v>14</v>
      </c>
      <c r="D174" s="14">
        <v>575</v>
      </c>
    </row>
    <row r="175" spans="1:4" x14ac:dyDescent="0.3">
      <c r="A175" t="s">
        <v>20</v>
      </c>
      <c r="B175" s="14">
        <v>133</v>
      </c>
      <c r="C175" s="14" t="s">
        <v>14</v>
      </c>
      <c r="D175" s="14">
        <v>1120</v>
      </c>
    </row>
    <row r="176" spans="1:4" x14ac:dyDescent="0.3">
      <c r="A176" t="s">
        <v>20</v>
      </c>
      <c r="B176" s="14">
        <v>254</v>
      </c>
      <c r="C176" s="14" t="s">
        <v>14</v>
      </c>
      <c r="D176" s="14">
        <v>113</v>
      </c>
    </row>
    <row r="177" spans="1:4" x14ac:dyDescent="0.3">
      <c r="A177" t="s">
        <v>20</v>
      </c>
      <c r="B177" s="14">
        <v>176</v>
      </c>
      <c r="C177" s="14" t="s">
        <v>14</v>
      </c>
      <c r="D177" s="14">
        <v>1538</v>
      </c>
    </row>
    <row r="178" spans="1:4" x14ac:dyDescent="0.3">
      <c r="A178" t="s">
        <v>20</v>
      </c>
      <c r="B178" s="14">
        <v>337</v>
      </c>
      <c r="C178" s="14" t="s">
        <v>14</v>
      </c>
      <c r="D178" s="14">
        <v>9</v>
      </c>
    </row>
    <row r="179" spans="1:4" x14ac:dyDescent="0.3">
      <c r="A179" t="s">
        <v>20</v>
      </c>
      <c r="B179" s="14">
        <v>107</v>
      </c>
      <c r="C179" s="14" t="s">
        <v>14</v>
      </c>
      <c r="D179" s="14">
        <v>554</v>
      </c>
    </row>
    <row r="180" spans="1:4" x14ac:dyDescent="0.3">
      <c r="A180" t="s">
        <v>20</v>
      </c>
      <c r="B180" s="14">
        <v>183</v>
      </c>
      <c r="C180" s="14" t="s">
        <v>14</v>
      </c>
      <c r="D180" s="14">
        <v>648</v>
      </c>
    </row>
    <row r="181" spans="1:4" x14ac:dyDescent="0.3">
      <c r="A181" t="s">
        <v>20</v>
      </c>
      <c r="B181" s="14">
        <v>72</v>
      </c>
      <c r="C181" s="14" t="s">
        <v>14</v>
      </c>
      <c r="D181" s="14">
        <v>21</v>
      </c>
    </row>
    <row r="182" spans="1:4" x14ac:dyDescent="0.3">
      <c r="A182" t="s">
        <v>20</v>
      </c>
      <c r="B182" s="14">
        <v>295</v>
      </c>
      <c r="C182" s="14" t="s">
        <v>14</v>
      </c>
      <c r="D182" s="14">
        <v>54</v>
      </c>
    </row>
    <row r="183" spans="1:4" x14ac:dyDescent="0.3">
      <c r="A183" t="s">
        <v>20</v>
      </c>
      <c r="B183" s="14">
        <v>142</v>
      </c>
      <c r="C183" s="14" t="s">
        <v>14</v>
      </c>
      <c r="D183" s="14">
        <v>120</v>
      </c>
    </row>
    <row r="184" spans="1:4" x14ac:dyDescent="0.3">
      <c r="A184" t="s">
        <v>20</v>
      </c>
      <c r="B184" s="14">
        <v>85</v>
      </c>
      <c r="C184" s="14" t="s">
        <v>14</v>
      </c>
      <c r="D184" s="14">
        <v>579</v>
      </c>
    </row>
    <row r="185" spans="1:4" x14ac:dyDescent="0.3">
      <c r="A185" t="s">
        <v>20</v>
      </c>
      <c r="B185" s="14">
        <v>659</v>
      </c>
      <c r="C185" s="14" t="s">
        <v>14</v>
      </c>
      <c r="D185" s="14">
        <v>2072</v>
      </c>
    </row>
    <row r="186" spans="1:4" x14ac:dyDescent="0.3">
      <c r="A186" t="s">
        <v>20</v>
      </c>
      <c r="B186" s="14">
        <v>121</v>
      </c>
      <c r="C186" s="14" t="s">
        <v>14</v>
      </c>
      <c r="D186" s="14">
        <v>0</v>
      </c>
    </row>
    <row r="187" spans="1:4" x14ac:dyDescent="0.3">
      <c r="A187" t="s">
        <v>20</v>
      </c>
      <c r="B187" s="14">
        <v>3742</v>
      </c>
      <c r="C187" s="14" t="s">
        <v>14</v>
      </c>
      <c r="D187" s="14">
        <v>1796</v>
      </c>
    </row>
    <row r="188" spans="1:4" x14ac:dyDescent="0.3">
      <c r="A188" t="s">
        <v>20</v>
      </c>
      <c r="B188" s="14">
        <v>223</v>
      </c>
      <c r="C188" s="14" t="s">
        <v>14</v>
      </c>
      <c r="D188" s="14">
        <v>62</v>
      </c>
    </row>
    <row r="189" spans="1:4" x14ac:dyDescent="0.3">
      <c r="A189" t="s">
        <v>20</v>
      </c>
      <c r="B189" s="14">
        <v>133</v>
      </c>
      <c r="C189" s="14" t="s">
        <v>14</v>
      </c>
      <c r="D189" s="14">
        <v>347</v>
      </c>
    </row>
    <row r="190" spans="1:4" x14ac:dyDescent="0.3">
      <c r="A190" t="s">
        <v>20</v>
      </c>
      <c r="B190" s="14">
        <v>5168</v>
      </c>
      <c r="C190" s="14" t="s">
        <v>14</v>
      </c>
      <c r="D190" s="14">
        <v>19</v>
      </c>
    </row>
    <row r="191" spans="1:4" x14ac:dyDescent="0.3">
      <c r="A191" t="s">
        <v>20</v>
      </c>
      <c r="B191" s="14">
        <v>307</v>
      </c>
      <c r="C191" s="14" t="s">
        <v>14</v>
      </c>
      <c r="D191" s="14">
        <v>1258</v>
      </c>
    </row>
    <row r="192" spans="1:4" x14ac:dyDescent="0.3">
      <c r="A192" t="s">
        <v>20</v>
      </c>
      <c r="B192" s="14">
        <v>2441</v>
      </c>
      <c r="C192" s="14" t="s">
        <v>14</v>
      </c>
      <c r="D192" s="14">
        <v>362</v>
      </c>
    </row>
    <row r="193" spans="1:4" x14ac:dyDescent="0.3">
      <c r="A193" t="s">
        <v>20</v>
      </c>
      <c r="B193" s="14">
        <v>1385</v>
      </c>
      <c r="C193" s="14" t="s">
        <v>14</v>
      </c>
      <c r="D193" s="14">
        <v>133</v>
      </c>
    </row>
    <row r="194" spans="1:4" x14ac:dyDescent="0.3">
      <c r="A194" t="s">
        <v>20</v>
      </c>
      <c r="B194" s="14">
        <v>190</v>
      </c>
      <c r="C194" s="14" t="s">
        <v>14</v>
      </c>
      <c r="D194" s="14">
        <v>846</v>
      </c>
    </row>
    <row r="195" spans="1:4" x14ac:dyDescent="0.3">
      <c r="A195" t="s">
        <v>20</v>
      </c>
      <c r="B195" s="14">
        <v>470</v>
      </c>
      <c r="C195" s="14" t="s">
        <v>14</v>
      </c>
      <c r="D195" s="14">
        <v>10</v>
      </c>
    </row>
    <row r="196" spans="1:4" x14ac:dyDescent="0.3">
      <c r="A196" t="s">
        <v>20</v>
      </c>
      <c r="B196" s="14">
        <v>253</v>
      </c>
      <c r="C196" s="14" t="s">
        <v>14</v>
      </c>
      <c r="D196" s="14">
        <v>191</v>
      </c>
    </row>
    <row r="197" spans="1:4" x14ac:dyDescent="0.3">
      <c r="A197" t="s">
        <v>20</v>
      </c>
      <c r="B197" s="14">
        <v>1113</v>
      </c>
      <c r="C197" s="14" t="s">
        <v>14</v>
      </c>
      <c r="D197" s="14">
        <v>1979</v>
      </c>
    </row>
    <row r="198" spans="1:4" x14ac:dyDescent="0.3">
      <c r="A198" t="s">
        <v>20</v>
      </c>
      <c r="B198" s="14">
        <v>2283</v>
      </c>
      <c r="C198" s="14" t="s">
        <v>14</v>
      </c>
      <c r="D198" s="14">
        <v>63</v>
      </c>
    </row>
    <row r="199" spans="1:4" x14ac:dyDescent="0.3">
      <c r="A199" t="s">
        <v>20</v>
      </c>
      <c r="B199" s="14">
        <v>1095</v>
      </c>
      <c r="C199" s="14" t="s">
        <v>14</v>
      </c>
      <c r="D199" s="14">
        <v>6080</v>
      </c>
    </row>
    <row r="200" spans="1:4" x14ac:dyDescent="0.3">
      <c r="A200" t="s">
        <v>20</v>
      </c>
      <c r="B200" s="14">
        <v>1690</v>
      </c>
      <c r="C200" s="14" t="s">
        <v>14</v>
      </c>
      <c r="D200" s="14">
        <v>80</v>
      </c>
    </row>
    <row r="201" spans="1:4" x14ac:dyDescent="0.3">
      <c r="A201" t="s">
        <v>20</v>
      </c>
      <c r="B201" s="14">
        <v>191</v>
      </c>
      <c r="C201" s="14" t="s">
        <v>14</v>
      </c>
      <c r="D201" s="14">
        <v>9</v>
      </c>
    </row>
    <row r="202" spans="1:4" x14ac:dyDescent="0.3">
      <c r="A202" t="s">
        <v>20</v>
      </c>
      <c r="B202" s="14">
        <v>2013</v>
      </c>
      <c r="C202" s="14" t="s">
        <v>14</v>
      </c>
      <c r="D202" s="14">
        <v>1784</v>
      </c>
    </row>
    <row r="203" spans="1:4" x14ac:dyDescent="0.3">
      <c r="A203" t="s">
        <v>20</v>
      </c>
      <c r="B203" s="14">
        <v>1703</v>
      </c>
      <c r="C203" s="14" t="s">
        <v>14</v>
      </c>
      <c r="D203" s="14">
        <v>243</v>
      </c>
    </row>
    <row r="204" spans="1:4" x14ac:dyDescent="0.3">
      <c r="A204" t="s">
        <v>20</v>
      </c>
      <c r="B204" s="14">
        <v>80</v>
      </c>
      <c r="C204" s="14" t="s">
        <v>14</v>
      </c>
      <c r="D204" s="14">
        <v>1296</v>
      </c>
    </row>
    <row r="205" spans="1:4" x14ac:dyDescent="0.3">
      <c r="A205" t="s">
        <v>20</v>
      </c>
      <c r="B205" s="14">
        <v>41</v>
      </c>
      <c r="C205" s="14" t="s">
        <v>14</v>
      </c>
      <c r="D205" s="14">
        <v>77</v>
      </c>
    </row>
    <row r="206" spans="1:4" x14ac:dyDescent="0.3">
      <c r="A206" t="s">
        <v>20</v>
      </c>
      <c r="B206" s="14">
        <v>187</v>
      </c>
      <c r="C206" s="14" t="s">
        <v>14</v>
      </c>
      <c r="D206" s="14">
        <v>395</v>
      </c>
    </row>
    <row r="207" spans="1:4" x14ac:dyDescent="0.3">
      <c r="A207" t="s">
        <v>20</v>
      </c>
      <c r="B207" s="14">
        <v>2875</v>
      </c>
      <c r="C207" s="14" t="s">
        <v>14</v>
      </c>
      <c r="D207" s="14">
        <v>49</v>
      </c>
    </row>
    <row r="208" spans="1:4" x14ac:dyDescent="0.3">
      <c r="A208" t="s">
        <v>20</v>
      </c>
      <c r="B208" s="14">
        <v>88</v>
      </c>
      <c r="C208" s="14" t="s">
        <v>14</v>
      </c>
      <c r="D208" s="14">
        <v>180</v>
      </c>
    </row>
    <row r="209" spans="1:4" x14ac:dyDescent="0.3">
      <c r="A209" t="s">
        <v>20</v>
      </c>
      <c r="B209" s="14">
        <v>191</v>
      </c>
      <c r="C209" s="14" t="s">
        <v>14</v>
      </c>
      <c r="D209" s="14">
        <v>2690</v>
      </c>
    </row>
    <row r="210" spans="1:4" x14ac:dyDescent="0.3">
      <c r="A210" t="s">
        <v>20</v>
      </c>
      <c r="B210" s="14">
        <v>139</v>
      </c>
      <c r="C210" s="14" t="s">
        <v>14</v>
      </c>
      <c r="D210" s="14">
        <v>2779</v>
      </c>
    </row>
    <row r="211" spans="1:4" x14ac:dyDescent="0.3">
      <c r="A211" t="s">
        <v>20</v>
      </c>
      <c r="B211" s="14">
        <v>186</v>
      </c>
      <c r="C211" s="14" t="s">
        <v>14</v>
      </c>
      <c r="D211" s="14">
        <v>92</v>
      </c>
    </row>
    <row r="212" spans="1:4" x14ac:dyDescent="0.3">
      <c r="A212" t="s">
        <v>20</v>
      </c>
      <c r="B212" s="14">
        <v>112</v>
      </c>
      <c r="C212" s="14" t="s">
        <v>14</v>
      </c>
      <c r="D212" s="14">
        <v>1028</v>
      </c>
    </row>
    <row r="213" spans="1:4" x14ac:dyDescent="0.3">
      <c r="A213" t="s">
        <v>20</v>
      </c>
      <c r="B213" s="14">
        <v>101</v>
      </c>
      <c r="C213" s="14" t="s">
        <v>14</v>
      </c>
      <c r="D213" s="14">
        <v>26</v>
      </c>
    </row>
    <row r="214" spans="1:4" x14ac:dyDescent="0.3">
      <c r="A214" t="s">
        <v>20</v>
      </c>
      <c r="B214" s="14">
        <v>206</v>
      </c>
      <c r="C214" s="14" t="s">
        <v>14</v>
      </c>
      <c r="D214" s="14">
        <v>1790</v>
      </c>
    </row>
    <row r="215" spans="1:4" x14ac:dyDescent="0.3">
      <c r="A215" t="s">
        <v>20</v>
      </c>
      <c r="B215" s="14">
        <v>154</v>
      </c>
      <c r="C215" s="14" t="s">
        <v>14</v>
      </c>
      <c r="D215" s="14">
        <v>37</v>
      </c>
    </row>
    <row r="216" spans="1:4" x14ac:dyDescent="0.3">
      <c r="A216" t="s">
        <v>20</v>
      </c>
      <c r="B216" s="14">
        <v>5966</v>
      </c>
      <c r="C216" s="14" t="s">
        <v>14</v>
      </c>
      <c r="D216" s="14">
        <v>35</v>
      </c>
    </row>
    <row r="217" spans="1:4" x14ac:dyDescent="0.3">
      <c r="A217" t="s">
        <v>20</v>
      </c>
      <c r="B217" s="14">
        <v>169</v>
      </c>
      <c r="C217" s="14" t="s">
        <v>14</v>
      </c>
      <c r="D217" s="14">
        <v>558</v>
      </c>
    </row>
    <row r="218" spans="1:4" x14ac:dyDescent="0.3">
      <c r="A218" t="s">
        <v>20</v>
      </c>
      <c r="B218" s="14">
        <v>2106</v>
      </c>
      <c r="C218" s="14" t="s">
        <v>14</v>
      </c>
      <c r="D218" s="14">
        <v>64</v>
      </c>
    </row>
    <row r="219" spans="1:4" x14ac:dyDescent="0.3">
      <c r="A219" t="s">
        <v>20</v>
      </c>
      <c r="B219" s="14">
        <v>131</v>
      </c>
      <c r="C219" s="14" t="s">
        <v>14</v>
      </c>
      <c r="D219" s="14">
        <v>245</v>
      </c>
    </row>
    <row r="220" spans="1:4" x14ac:dyDescent="0.3">
      <c r="A220" t="s">
        <v>20</v>
      </c>
      <c r="B220" s="14">
        <v>84</v>
      </c>
      <c r="C220" s="14" t="s">
        <v>14</v>
      </c>
      <c r="D220" s="14">
        <v>71</v>
      </c>
    </row>
    <row r="221" spans="1:4" x14ac:dyDescent="0.3">
      <c r="A221" t="s">
        <v>20</v>
      </c>
      <c r="B221" s="14">
        <v>155</v>
      </c>
      <c r="C221" s="14" t="s">
        <v>14</v>
      </c>
      <c r="D221" s="14">
        <v>42</v>
      </c>
    </row>
    <row r="222" spans="1:4" x14ac:dyDescent="0.3">
      <c r="A222" t="s">
        <v>20</v>
      </c>
      <c r="B222" s="14">
        <v>189</v>
      </c>
      <c r="C222" s="14" t="s">
        <v>14</v>
      </c>
      <c r="D222" s="14">
        <v>156</v>
      </c>
    </row>
    <row r="223" spans="1:4" x14ac:dyDescent="0.3">
      <c r="A223" t="s">
        <v>20</v>
      </c>
      <c r="B223" s="14">
        <v>4799</v>
      </c>
      <c r="C223" s="14" t="s">
        <v>14</v>
      </c>
      <c r="D223" s="14">
        <v>1368</v>
      </c>
    </row>
    <row r="224" spans="1:4" x14ac:dyDescent="0.3">
      <c r="A224" t="s">
        <v>20</v>
      </c>
      <c r="B224" s="14">
        <v>1137</v>
      </c>
      <c r="C224" s="14" t="s">
        <v>14</v>
      </c>
      <c r="D224" s="14">
        <v>102</v>
      </c>
    </row>
    <row r="225" spans="1:4" x14ac:dyDescent="0.3">
      <c r="A225" t="s">
        <v>20</v>
      </c>
      <c r="B225" s="14">
        <v>1152</v>
      </c>
      <c r="C225" s="14" t="s">
        <v>14</v>
      </c>
      <c r="D225" s="14">
        <v>86</v>
      </c>
    </row>
    <row r="226" spans="1:4" x14ac:dyDescent="0.3">
      <c r="A226" t="s">
        <v>20</v>
      </c>
      <c r="B226" s="14">
        <v>50</v>
      </c>
      <c r="C226" s="14" t="s">
        <v>14</v>
      </c>
      <c r="D226" s="14">
        <v>253</v>
      </c>
    </row>
    <row r="227" spans="1:4" x14ac:dyDescent="0.3">
      <c r="A227" t="s">
        <v>20</v>
      </c>
      <c r="B227" s="14">
        <v>3059</v>
      </c>
      <c r="C227" s="14" t="s">
        <v>14</v>
      </c>
      <c r="D227" s="14">
        <v>157</v>
      </c>
    </row>
    <row r="228" spans="1:4" x14ac:dyDescent="0.3">
      <c r="A228" t="s">
        <v>20</v>
      </c>
      <c r="B228" s="14">
        <v>34</v>
      </c>
      <c r="C228" s="14" t="s">
        <v>14</v>
      </c>
      <c r="D228" s="14">
        <v>183</v>
      </c>
    </row>
    <row r="229" spans="1:4" x14ac:dyDescent="0.3">
      <c r="A229" t="s">
        <v>20</v>
      </c>
      <c r="B229" s="14">
        <v>220</v>
      </c>
      <c r="C229" s="14" t="s">
        <v>14</v>
      </c>
      <c r="D229" s="14">
        <v>82</v>
      </c>
    </row>
    <row r="230" spans="1:4" x14ac:dyDescent="0.3">
      <c r="A230" t="s">
        <v>20</v>
      </c>
      <c r="B230" s="14">
        <v>1604</v>
      </c>
      <c r="C230" s="14" t="s">
        <v>14</v>
      </c>
      <c r="D230" s="14">
        <v>1</v>
      </c>
    </row>
    <row r="231" spans="1:4" x14ac:dyDescent="0.3">
      <c r="A231" t="s">
        <v>20</v>
      </c>
      <c r="B231" s="14">
        <v>454</v>
      </c>
      <c r="C231" s="14" t="s">
        <v>14</v>
      </c>
      <c r="D231" s="14">
        <v>1198</v>
      </c>
    </row>
    <row r="232" spans="1:4" x14ac:dyDescent="0.3">
      <c r="A232" t="s">
        <v>20</v>
      </c>
      <c r="B232" s="14">
        <v>123</v>
      </c>
      <c r="C232" s="14" t="s">
        <v>14</v>
      </c>
      <c r="D232" s="14">
        <v>648</v>
      </c>
    </row>
    <row r="233" spans="1:4" x14ac:dyDescent="0.3">
      <c r="A233" t="s">
        <v>20</v>
      </c>
      <c r="B233" s="14">
        <v>299</v>
      </c>
      <c r="C233" s="14" t="s">
        <v>14</v>
      </c>
      <c r="D233" s="14">
        <v>64</v>
      </c>
    </row>
    <row r="234" spans="1:4" x14ac:dyDescent="0.3">
      <c r="A234" t="s">
        <v>20</v>
      </c>
      <c r="B234" s="14">
        <v>2237</v>
      </c>
      <c r="C234" s="14" t="s">
        <v>14</v>
      </c>
      <c r="D234" s="14">
        <v>62</v>
      </c>
    </row>
    <row r="235" spans="1:4" x14ac:dyDescent="0.3">
      <c r="A235" t="s">
        <v>20</v>
      </c>
      <c r="B235" s="14">
        <v>645</v>
      </c>
      <c r="C235" s="14" t="s">
        <v>14</v>
      </c>
      <c r="D235" s="14">
        <v>750</v>
      </c>
    </row>
    <row r="236" spans="1:4" x14ac:dyDescent="0.3">
      <c r="A236" t="s">
        <v>20</v>
      </c>
      <c r="B236" s="14">
        <v>484</v>
      </c>
      <c r="C236" s="14" t="s">
        <v>14</v>
      </c>
      <c r="D236" s="14">
        <v>105</v>
      </c>
    </row>
    <row r="237" spans="1:4" x14ac:dyDescent="0.3">
      <c r="A237" t="s">
        <v>20</v>
      </c>
      <c r="B237" s="14">
        <v>154</v>
      </c>
      <c r="C237" s="14" t="s">
        <v>14</v>
      </c>
      <c r="D237" s="14">
        <v>2604</v>
      </c>
    </row>
    <row r="238" spans="1:4" x14ac:dyDescent="0.3">
      <c r="A238" t="s">
        <v>20</v>
      </c>
      <c r="B238" s="14">
        <v>82</v>
      </c>
      <c r="C238" s="14" t="s">
        <v>14</v>
      </c>
      <c r="D238" s="14">
        <v>65</v>
      </c>
    </row>
    <row r="239" spans="1:4" x14ac:dyDescent="0.3">
      <c r="A239" t="s">
        <v>20</v>
      </c>
      <c r="B239" s="14">
        <v>134</v>
      </c>
      <c r="C239" s="14" t="s">
        <v>14</v>
      </c>
      <c r="D239" s="14">
        <v>94</v>
      </c>
    </row>
    <row r="240" spans="1:4" x14ac:dyDescent="0.3">
      <c r="A240" t="s">
        <v>20</v>
      </c>
      <c r="B240" s="14">
        <v>5203</v>
      </c>
      <c r="C240" s="14" t="s">
        <v>14</v>
      </c>
      <c r="D240" s="14">
        <v>257</v>
      </c>
    </row>
    <row r="241" spans="1:4" x14ac:dyDescent="0.3">
      <c r="A241" t="s">
        <v>20</v>
      </c>
      <c r="B241" s="14">
        <v>94</v>
      </c>
      <c r="C241" s="14" t="s">
        <v>14</v>
      </c>
      <c r="D241" s="14">
        <v>2928</v>
      </c>
    </row>
    <row r="242" spans="1:4" x14ac:dyDescent="0.3">
      <c r="A242" t="s">
        <v>20</v>
      </c>
      <c r="B242" s="14">
        <v>205</v>
      </c>
      <c r="C242" s="14" t="s">
        <v>14</v>
      </c>
      <c r="D242" s="14">
        <v>4697</v>
      </c>
    </row>
    <row r="243" spans="1:4" x14ac:dyDescent="0.3">
      <c r="A243" t="s">
        <v>20</v>
      </c>
      <c r="B243" s="14">
        <v>92</v>
      </c>
      <c r="C243" s="14" t="s">
        <v>14</v>
      </c>
      <c r="D243" s="14">
        <v>2915</v>
      </c>
    </row>
    <row r="244" spans="1:4" x14ac:dyDescent="0.3">
      <c r="A244" t="s">
        <v>20</v>
      </c>
      <c r="B244" s="14">
        <v>219</v>
      </c>
      <c r="C244" s="14" t="s">
        <v>14</v>
      </c>
      <c r="D244" s="14">
        <v>18</v>
      </c>
    </row>
    <row r="245" spans="1:4" x14ac:dyDescent="0.3">
      <c r="A245" t="s">
        <v>20</v>
      </c>
      <c r="B245" s="14">
        <v>2526</v>
      </c>
      <c r="C245" s="14" t="s">
        <v>14</v>
      </c>
      <c r="D245" s="14">
        <v>602</v>
      </c>
    </row>
    <row r="246" spans="1:4" x14ac:dyDescent="0.3">
      <c r="A246" t="s">
        <v>20</v>
      </c>
      <c r="B246" s="14">
        <v>94</v>
      </c>
      <c r="C246" s="14" t="s">
        <v>14</v>
      </c>
      <c r="D246" s="14">
        <v>1</v>
      </c>
    </row>
    <row r="247" spans="1:4" x14ac:dyDescent="0.3">
      <c r="A247" t="s">
        <v>20</v>
      </c>
      <c r="B247" s="14">
        <v>1713</v>
      </c>
      <c r="C247" s="14" t="s">
        <v>14</v>
      </c>
      <c r="D247" s="14">
        <v>3868</v>
      </c>
    </row>
    <row r="248" spans="1:4" x14ac:dyDescent="0.3">
      <c r="A248" t="s">
        <v>20</v>
      </c>
      <c r="B248" s="14">
        <v>249</v>
      </c>
      <c r="C248" s="14" t="s">
        <v>14</v>
      </c>
      <c r="D248" s="14">
        <v>504</v>
      </c>
    </row>
    <row r="249" spans="1:4" x14ac:dyDescent="0.3">
      <c r="A249" t="s">
        <v>20</v>
      </c>
      <c r="B249" s="14">
        <v>192</v>
      </c>
      <c r="C249" s="14" t="s">
        <v>14</v>
      </c>
      <c r="D249" s="14">
        <v>14</v>
      </c>
    </row>
    <row r="250" spans="1:4" x14ac:dyDescent="0.3">
      <c r="A250" t="s">
        <v>20</v>
      </c>
      <c r="B250" s="14">
        <v>247</v>
      </c>
      <c r="C250" s="14" t="s">
        <v>14</v>
      </c>
      <c r="D250" s="14">
        <v>750</v>
      </c>
    </row>
    <row r="251" spans="1:4" x14ac:dyDescent="0.3">
      <c r="A251" t="s">
        <v>20</v>
      </c>
      <c r="B251" s="14">
        <v>2293</v>
      </c>
      <c r="C251" s="14" t="s">
        <v>14</v>
      </c>
      <c r="D251" s="14">
        <v>77</v>
      </c>
    </row>
    <row r="252" spans="1:4" x14ac:dyDescent="0.3">
      <c r="A252" t="s">
        <v>20</v>
      </c>
      <c r="B252" s="14">
        <v>3131</v>
      </c>
      <c r="C252" s="14" t="s">
        <v>14</v>
      </c>
      <c r="D252" s="14">
        <v>752</v>
      </c>
    </row>
    <row r="253" spans="1:4" x14ac:dyDescent="0.3">
      <c r="A253" t="s">
        <v>20</v>
      </c>
      <c r="B253" s="14">
        <v>143</v>
      </c>
      <c r="C253" s="14" t="s">
        <v>14</v>
      </c>
      <c r="D253" s="14">
        <v>131</v>
      </c>
    </row>
    <row r="254" spans="1:4" x14ac:dyDescent="0.3">
      <c r="A254" t="s">
        <v>20</v>
      </c>
      <c r="B254" s="14">
        <v>296</v>
      </c>
      <c r="C254" s="14" t="s">
        <v>14</v>
      </c>
      <c r="D254" s="14">
        <v>87</v>
      </c>
    </row>
    <row r="255" spans="1:4" x14ac:dyDescent="0.3">
      <c r="A255" t="s">
        <v>20</v>
      </c>
      <c r="B255" s="14">
        <v>170</v>
      </c>
      <c r="C255" s="14" t="s">
        <v>14</v>
      </c>
      <c r="D255" s="14">
        <v>1063</v>
      </c>
    </row>
    <row r="256" spans="1:4" x14ac:dyDescent="0.3">
      <c r="A256" t="s">
        <v>20</v>
      </c>
      <c r="B256" s="14">
        <v>86</v>
      </c>
      <c r="C256" s="14" t="s">
        <v>14</v>
      </c>
      <c r="D256" s="14">
        <v>76</v>
      </c>
    </row>
    <row r="257" spans="1:4" x14ac:dyDescent="0.3">
      <c r="A257" t="s">
        <v>20</v>
      </c>
      <c r="B257" s="14">
        <v>6286</v>
      </c>
      <c r="C257" s="14" t="s">
        <v>14</v>
      </c>
      <c r="D257" s="14">
        <v>4428</v>
      </c>
    </row>
    <row r="258" spans="1:4" x14ac:dyDescent="0.3">
      <c r="A258" t="s">
        <v>20</v>
      </c>
      <c r="B258" s="14">
        <v>3727</v>
      </c>
      <c r="C258" s="14" t="s">
        <v>14</v>
      </c>
      <c r="D258" s="14">
        <v>58</v>
      </c>
    </row>
    <row r="259" spans="1:4" x14ac:dyDescent="0.3">
      <c r="A259" t="s">
        <v>20</v>
      </c>
      <c r="B259" s="14">
        <v>1605</v>
      </c>
      <c r="C259" s="14" t="s">
        <v>14</v>
      </c>
      <c r="D259" s="14">
        <v>111</v>
      </c>
    </row>
    <row r="260" spans="1:4" x14ac:dyDescent="0.3">
      <c r="A260" t="s">
        <v>20</v>
      </c>
      <c r="B260" s="14">
        <v>2120</v>
      </c>
      <c r="C260" s="14" t="s">
        <v>14</v>
      </c>
      <c r="D260" s="14">
        <v>2955</v>
      </c>
    </row>
    <row r="261" spans="1:4" x14ac:dyDescent="0.3">
      <c r="A261" t="s">
        <v>20</v>
      </c>
      <c r="B261" s="14">
        <v>50</v>
      </c>
      <c r="C261" s="14" t="s">
        <v>14</v>
      </c>
      <c r="D261" s="14">
        <v>1657</v>
      </c>
    </row>
    <row r="262" spans="1:4" x14ac:dyDescent="0.3">
      <c r="A262" t="s">
        <v>20</v>
      </c>
      <c r="B262" s="14">
        <v>2080</v>
      </c>
      <c r="C262" s="14" t="s">
        <v>14</v>
      </c>
      <c r="D262" s="14">
        <v>926</v>
      </c>
    </row>
    <row r="263" spans="1:4" x14ac:dyDescent="0.3">
      <c r="A263" t="s">
        <v>20</v>
      </c>
      <c r="B263" s="14">
        <v>2105</v>
      </c>
      <c r="C263" s="14" t="s">
        <v>14</v>
      </c>
      <c r="D263" s="14">
        <v>77</v>
      </c>
    </row>
    <row r="264" spans="1:4" x14ac:dyDescent="0.3">
      <c r="A264" t="s">
        <v>20</v>
      </c>
      <c r="B264" s="14">
        <v>2436</v>
      </c>
      <c r="C264" s="14" t="s">
        <v>14</v>
      </c>
      <c r="D264" s="14">
        <v>1748</v>
      </c>
    </row>
    <row r="265" spans="1:4" x14ac:dyDescent="0.3">
      <c r="A265" t="s">
        <v>20</v>
      </c>
      <c r="B265" s="14">
        <v>80</v>
      </c>
      <c r="C265" s="14" t="s">
        <v>14</v>
      </c>
      <c r="D265" s="14">
        <v>79</v>
      </c>
    </row>
    <row r="266" spans="1:4" x14ac:dyDescent="0.3">
      <c r="A266" t="s">
        <v>20</v>
      </c>
      <c r="B266" s="14">
        <v>42</v>
      </c>
      <c r="C266" s="14" t="s">
        <v>14</v>
      </c>
      <c r="D266" s="14">
        <v>889</v>
      </c>
    </row>
    <row r="267" spans="1:4" x14ac:dyDescent="0.3">
      <c r="A267" t="s">
        <v>20</v>
      </c>
      <c r="B267" s="14">
        <v>139</v>
      </c>
      <c r="C267" s="14" t="s">
        <v>14</v>
      </c>
      <c r="D267" s="14">
        <v>56</v>
      </c>
    </row>
    <row r="268" spans="1:4" x14ac:dyDescent="0.3">
      <c r="A268" t="s">
        <v>20</v>
      </c>
      <c r="B268" s="14">
        <v>159</v>
      </c>
      <c r="C268" s="14" t="s">
        <v>14</v>
      </c>
      <c r="D268" s="14">
        <v>1</v>
      </c>
    </row>
    <row r="269" spans="1:4" x14ac:dyDescent="0.3">
      <c r="A269" t="s">
        <v>20</v>
      </c>
      <c r="B269" s="14">
        <v>381</v>
      </c>
      <c r="C269" s="14" t="s">
        <v>14</v>
      </c>
      <c r="D269" s="14">
        <v>83</v>
      </c>
    </row>
    <row r="270" spans="1:4" x14ac:dyDescent="0.3">
      <c r="A270" t="s">
        <v>20</v>
      </c>
      <c r="B270" s="14">
        <v>194</v>
      </c>
      <c r="C270" s="14" t="s">
        <v>14</v>
      </c>
      <c r="D270" s="14">
        <v>2025</v>
      </c>
    </row>
    <row r="271" spans="1:4" x14ac:dyDescent="0.3">
      <c r="A271" t="s">
        <v>20</v>
      </c>
      <c r="B271" s="14">
        <v>106</v>
      </c>
      <c r="C271" s="14" t="s">
        <v>14</v>
      </c>
      <c r="D271" s="14">
        <v>14</v>
      </c>
    </row>
    <row r="272" spans="1:4" x14ac:dyDescent="0.3">
      <c r="A272" t="s">
        <v>20</v>
      </c>
      <c r="B272" s="14">
        <v>142</v>
      </c>
      <c r="C272" s="14" t="s">
        <v>14</v>
      </c>
      <c r="D272" s="14">
        <v>656</v>
      </c>
    </row>
    <row r="273" spans="1:4" x14ac:dyDescent="0.3">
      <c r="A273" t="s">
        <v>20</v>
      </c>
      <c r="B273" s="14">
        <v>211</v>
      </c>
      <c r="C273" s="14" t="s">
        <v>14</v>
      </c>
      <c r="D273" s="14">
        <v>1596</v>
      </c>
    </row>
    <row r="274" spans="1:4" x14ac:dyDescent="0.3">
      <c r="A274" t="s">
        <v>20</v>
      </c>
      <c r="B274" s="14">
        <v>2756</v>
      </c>
      <c r="C274" s="14" t="s">
        <v>14</v>
      </c>
      <c r="D274" s="14">
        <v>10</v>
      </c>
    </row>
    <row r="275" spans="1:4" x14ac:dyDescent="0.3">
      <c r="A275" t="s">
        <v>20</v>
      </c>
      <c r="B275" s="14">
        <v>173</v>
      </c>
      <c r="C275" s="14" t="s">
        <v>14</v>
      </c>
      <c r="D275" s="14">
        <v>1121</v>
      </c>
    </row>
    <row r="276" spans="1:4" x14ac:dyDescent="0.3">
      <c r="A276" t="s">
        <v>20</v>
      </c>
      <c r="B276" s="14">
        <v>87</v>
      </c>
      <c r="C276" s="14" t="s">
        <v>14</v>
      </c>
      <c r="D276" s="14">
        <v>15</v>
      </c>
    </row>
    <row r="277" spans="1:4" x14ac:dyDescent="0.3">
      <c r="A277" t="s">
        <v>20</v>
      </c>
      <c r="B277" s="14">
        <v>1572</v>
      </c>
      <c r="C277" s="14" t="s">
        <v>14</v>
      </c>
      <c r="D277" s="14">
        <v>191</v>
      </c>
    </row>
    <row r="278" spans="1:4" x14ac:dyDescent="0.3">
      <c r="A278" t="s">
        <v>20</v>
      </c>
      <c r="B278" s="14">
        <v>2346</v>
      </c>
      <c r="C278" s="14" t="s">
        <v>14</v>
      </c>
      <c r="D278" s="14">
        <v>16</v>
      </c>
    </row>
    <row r="279" spans="1:4" x14ac:dyDescent="0.3">
      <c r="A279" t="s">
        <v>20</v>
      </c>
      <c r="B279" s="14">
        <v>115</v>
      </c>
      <c r="C279" s="14" t="s">
        <v>14</v>
      </c>
      <c r="D279" s="14">
        <v>17</v>
      </c>
    </row>
    <row r="280" spans="1:4" x14ac:dyDescent="0.3">
      <c r="A280" t="s">
        <v>20</v>
      </c>
      <c r="B280" s="14">
        <v>85</v>
      </c>
      <c r="C280" s="14" t="s">
        <v>14</v>
      </c>
      <c r="D280" s="14">
        <v>34</v>
      </c>
    </row>
    <row r="281" spans="1:4" x14ac:dyDescent="0.3">
      <c r="A281" t="s">
        <v>20</v>
      </c>
      <c r="B281" s="14">
        <v>144</v>
      </c>
      <c r="C281" s="14" t="s">
        <v>14</v>
      </c>
      <c r="D281" s="14">
        <v>1</v>
      </c>
    </row>
    <row r="282" spans="1:4" x14ac:dyDescent="0.3">
      <c r="A282" t="s">
        <v>20</v>
      </c>
      <c r="B282" s="14">
        <v>2443</v>
      </c>
      <c r="C282" s="14" t="s">
        <v>14</v>
      </c>
      <c r="D282" s="14">
        <v>1274</v>
      </c>
    </row>
    <row r="283" spans="1:4" x14ac:dyDescent="0.3">
      <c r="A283" t="s">
        <v>20</v>
      </c>
      <c r="B283" s="14">
        <v>64</v>
      </c>
      <c r="C283" s="14" t="s">
        <v>14</v>
      </c>
      <c r="D283" s="14">
        <v>210</v>
      </c>
    </row>
    <row r="284" spans="1:4" x14ac:dyDescent="0.3">
      <c r="A284" t="s">
        <v>20</v>
      </c>
      <c r="B284" s="14">
        <v>268</v>
      </c>
      <c r="C284" s="14" t="s">
        <v>14</v>
      </c>
      <c r="D284" s="14">
        <v>248</v>
      </c>
    </row>
    <row r="285" spans="1:4" x14ac:dyDescent="0.3">
      <c r="A285" t="s">
        <v>20</v>
      </c>
      <c r="B285" s="14">
        <v>195</v>
      </c>
      <c r="C285" s="14" t="s">
        <v>14</v>
      </c>
      <c r="D285" s="14">
        <v>513</v>
      </c>
    </row>
    <row r="286" spans="1:4" x14ac:dyDescent="0.3">
      <c r="A286" t="s">
        <v>20</v>
      </c>
      <c r="B286" s="14">
        <v>186</v>
      </c>
      <c r="C286" s="14" t="s">
        <v>14</v>
      </c>
      <c r="D286" s="14">
        <v>3410</v>
      </c>
    </row>
    <row r="287" spans="1:4" x14ac:dyDescent="0.3">
      <c r="A287" t="s">
        <v>20</v>
      </c>
      <c r="B287" s="14">
        <v>460</v>
      </c>
      <c r="C287" s="14" t="s">
        <v>14</v>
      </c>
      <c r="D287" s="14">
        <v>10</v>
      </c>
    </row>
    <row r="288" spans="1:4" x14ac:dyDescent="0.3">
      <c r="A288" t="s">
        <v>20</v>
      </c>
      <c r="B288" s="14">
        <v>2528</v>
      </c>
      <c r="C288" s="14" t="s">
        <v>14</v>
      </c>
      <c r="D288" s="14">
        <v>2201</v>
      </c>
    </row>
    <row r="289" spans="1:4" x14ac:dyDescent="0.3">
      <c r="A289" t="s">
        <v>20</v>
      </c>
      <c r="B289" s="14">
        <v>3657</v>
      </c>
      <c r="C289" s="14" t="s">
        <v>14</v>
      </c>
      <c r="D289" s="14">
        <v>676</v>
      </c>
    </row>
    <row r="290" spans="1:4" x14ac:dyDescent="0.3">
      <c r="A290" t="s">
        <v>20</v>
      </c>
      <c r="B290" s="14">
        <v>131</v>
      </c>
      <c r="C290" s="14" t="s">
        <v>14</v>
      </c>
      <c r="D290" s="14">
        <v>831</v>
      </c>
    </row>
    <row r="291" spans="1:4" x14ac:dyDescent="0.3">
      <c r="A291" t="s">
        <v>20</v>
      </c>
      <c r="B291" s="14">
        <v>239</v>
      </c>
      <c r="C291" s="14" t="s">
        <v>14</v>
      </c>
      <c r="D291" s="14">
        <v>859</v>
      </c>
    </row>
    <row r="292" spans="1:4" x14ac:dyDescent="0.3">
      <c r="A292" t="s">
        <v>20</v>
      </c>
      <c r="B292" s="14">
        <v>78</v>
      </c>
      <c r="C292" s="14" t="s">
        <v>14</v>
      </c>
      <c r="D292" s="14">
        <v>45</v>
      </c>
    </row>
    <row r="293" spans="1:4" x14ac:dyDescent="0.3">
      <c r="A293" t="s">
        <v>20</v>
      </c>
      <c r="B293" s="14">
        <v>1773</v>
      </c>
      <c r="C293" s="14" t="s">
        <v>14</v>
      </c>
      <c r="D293" s="14">
        <v>6</v>
      </c>
    </row>
    <row r="294" spans="1:4" x14ac:dyDescent="0.3">
      <c r="A294" t="s">
        <v>20</v>
      </c>
      <c r="B294" s="14">
        <v>32</v>
      </c>
      <c r="C294" s="14" t="s">
        <v>14</v>
      </c>
      <c r="D294" s="14">
        <v>7</v>
      </c>
    </row>
    <row r="295" spans="1:4" x14ac:dyDescent="0.3">
      <c r="A295" t="s">
        <v>20</v>
      </c>
      <c r="B295" s="14">
        <v>369</v>
      </c>
      <c r="C295" s="14" t="s">
        <v>14</v>
      </c>
      <c r="D295" s="14">
        <v>31</v>
      </c>
    </row>
    <row r="296" spans="1:4" x14ac:dyDescent="0.3">
      <c r="A296" t="s">
        <v>20</v>
      </c>
      <c r="B296" s="14">
        <v>89</v>
      </c>
      <c r="C296" s="14" t="s">
        <v>14</v>
      </c>
      <c r="D296" s="14">
        <v>78</v>
      </c>
    </row>
    <row r="297" spans="1:4" x14ac:dyDescent="0.3">
      <c r="A297" t="s">
        <v>20</v>
      </c>
      <c r="B297" s="14">
        <v>147</v>
      </c>
      <c r="C297" s="14" t="s">
        <v>14</v>
      </c>
      <c r="D297" s="14">
        <v>1225</v>
      </c>
    </row>
    <row r="298" spans="1:4" x14ac:dyDescent="0.3">
      <c r="A298" t="s">
        <v>20</v>
      </c>
      <c r="B298" s="14">
        <v>126</v>
      </c>
      <c r="C298" s="14" t="s">
        <v>14</v>
      </c>
      <c r="D298" s="14">
        <v>1</v>
      </c>
    </row>
    <row r="299" spans="1:4" x14ac:dyDescent="0.3">
      <c r="A299" t="s">
        <v>20</v>
      </c>
      <c r="B299" s="14">
        <v>2218</v>
      </c>
      <c r="C299" s="14" t="s">
        <v>14</v>
      </c>
      <c r="D299" s="14">
        <v>67</v>
      </c>
    </row>
    <row r="300" spans="1:4" x14ac:dyDescent="0.3">
      <c r="A300" t="s">
        <v>20</v>
      </c>
      <c r="B300" s="14">
        <v>202</v>
      </c>
      <c r="C300" s="14" t="s">
        <v>14</v>
      </c>
      <c r="D300" s="14">
        <v>19</v>
      </c>
    </row>
    <row r="301" spans="1:4" x14ac:dyDescent="0.3">
      <c r="A301" t="s">
        <v>20</v>
      </c>
      <c r="B301" s="14">
        <v>140</v>
      </c>
      <c r="C301" s="14" t="s">
        <v>14</v>
      </c>
      <c r="D301" s="14">
        <v>2108</v>
      </c>
    </row>
    <row r="302" spans="1:4" x14ac:dyDescent="0.3">
      <c r="A302" t="s">
        <v>20</v>
      </c>
      <c r="B302" s="14">
        <v>1052</v>
      </c>
      <c r="C302" s="14" t="s">
        <v>14</v>
      </c>
      <c r="D302" s="14">
        <v>679</v>
      </c>
    </row>
    <row r="303" spans="1:4" x14ac:dyDescent="0.3">
      <c r="A303" t="s">
        <v>20</v>
      </c>
      <c r="B303" s="14">
        <v>247</v>
      </c>
      <c r="C303" s="14" t="s">
        <v>14</v>
      </c>
      <c r="D303" s="14">
        <v>36</v>
      </c>
    </row>
    <row r="304" spans="1:4" x14ac:dyDescent="0.3">
      <c r="A304" t="s">
        <v>20</v>
      </c>
      <c r="B304" s="14">
        <v>84</v>
      </c>
      <c r="C304" s="14" t="s">
        <v>14</v>
      </c>
      <c r="D304" s="14">
        <v>47</v>
      </c>
    </row>
    <row r="305" spans="1:4" x14ac:dyDescent="0.3">
      <c r="A305" t="s">
        <v>20</v>
      </c>
      <c r="B305" s="14">
        <v>88</v>
      </c>
      <c r="C305" s="14" t="s">
        <v>14</v>
      </c>
      <c r="D305" s="14">
        <v>70</v>
      </c>
    </row>
    <row r="306" spans="1:4" x14ac:dyDescent="0.3">
      <c r="A306" t="s">
        <v>20</v>
      </c>
      <c r="B306" s="14">
        <v>156</v>
      </c>
      <c r="C306" s="14" t="s">
        <v>14</v>
      </c>
      <c r="D306" s="14">
        <v>154</v>
      </c>
    </row>
    <row r="307" spans="1:4" x14ac:dyDescent="0.3">
      <c r="A307" t="s">
        <v>20</v>
      </c>
      <c r="B307" s="14">
        <v>2985</v>
      </c>
      <c r="C307" s="14" t="s">
        <v>14</v>
      </c>
      <c r="D307" s="14">
        <v>22</v>
      </c>
    </row>
    <row r="308" spans="1:4" x14ac:dyDescent="0.3">
      <c r="A308" t="s">
        <v>20</v>
      </c>
      <c r="B308" s="14">
        <v>762</v>
      </c>
      <c r="C308" s="14" t="s">
        <v>14</v>
      </c>
      <c r="D308" s="14">
        <v>1758</v>
      </c>
    </row>
    <row r="309" spans="1:4" x14ac:dyDescent="0.3">
      <c r="A309" t="s">
        <v>20</v>
      </c>
      <c r="B309" s="14">
        <v>554</v>
      </c>
      <c r="C309" s="14" t="s">
        <v>14</v>
      </c>
      <c r="D309" s="14">
        <v>94</v>
      </c>
    </row>
    <row r="310" spans="1:4" x14ac:dyDescent="0.3">
      <c r="A310" t="s">
        <v>20</v>
      </c>
      <c r="B310" s="14">
        <v>135</v>
      </c>
      <c r="C310" s="14" t="s">
        <v>14</v>
      </c>
      <c r="D310" s="14">
        <v>33</v>
      </c>
    </row>
    <row r="311" spans="1:4" x14ac:dyDescent="0.3">
      <c r="A311" t="s">
        <v>20</v>
      </c>
      <c r="B311" s="14">
        <v>122</v>
      </c>
      <c r="C311" s="14" t="s">
        <v>14</v>
      </c>
      <c r="D311" s="14">
        <v>1</v>
      </c>
    </row>
    <row r="312" spans="1:4" x14ac:dyDescent="0.3">
      <c r="A312" t="s">
        <v>20</v>
      </c>
      <c r="B312" s="14">
        <v>221</v>
      </c>
      <c r="C312" s="14" t="s">
        <v>14</v>
      </c>
      <c r="D312" s="14">
        <v>31</v>
      </c>
    </row>
    <row r="313" spans="1:4" x14ac:dyDescent="0.3">
      <c r="A313" t="s">
        <v>20</v>
      </c>
      <c r="B313" s="14">
        <v>126</v>
      </c>
      <c r="C313" s="14" t="s">
        <v>14</v>
      </c>
      <c r="D313" s="14">
        <v>35</v>
      </c>
    </row>
    <row r="314" spans="1:4" x14ac:dyDescent="0.3">
      <c r="A314" t="s">
        <v>20</v>
      </c>
      <c r="B314" s="14">
        <v>1022</v>
      </c>
      <c r="C314" s="14" t="s">
        <v>14</v>
      </c>
      <c r="D314" s="14">
        <v>63</v>
      </c>
    </row>
    <row r="315" spans="1:4" x14ac:dyDescent="0.3">
      <c r="A315" t="s">
        <v>20</v>
      </c>
      <c r="B315" s="14">
        <v>3177</v>
      </c>
      <c r="C315" s="14" t="s">
        <v>14</v>
      </c>
      <c r="D315" s="14">
        <v>526</v>
      </c>
    </row>
    <row r="316" spans="1:4" x14ac:dyDescent="0.3">
      <c r="A316" t="s">
        <v>20</v>
      </c>
      <c r="B316" s="14">
        <v>198</v>
      </c>
      <c r="C316" s="14" t="s">
        <v>14</v>
      </c>
      <c r="D316" s="14">
        <v>121</v>
      </c>
    </row>
    <row r="317" spans="1:4" x14ac:dyDescent="0.3">
      <c r="A317" t="s">
        <v>20</v>
      </c>
      <c r="B317" s="14">
        <v>85</v>
      </c>
      <c r="C317" s="14" t="s">
        <v>14</v>
      </c>
      <c r="D317" s="14">
        <v>67</v>
      </c>
    </row>
    <row r="318" spans="1:4" x14ac:dyDescent="0.3">
      <c r="A318" t="s">
        <v>20</v>
      </c>
      <c r="B318" s="14">
        <v>3596</v>
      </c>
      <c r="C318" s="14" t="s">
        <v>14</v>
      </c>
      <c r="D318" s="14">
        <v>57</v>
      </c>
    </row>
    <row r="319" spans="1:4" x14ac:dyDescent="0.3">
      <c r="A319" t="s">
        <v>20</v>
      </c>
      <c r="B319" s="14">
        <v>244</v>
      </c>
      <c r="C319" s="14" t="s">
        <v>14</v>
      </c>
      <c r="D319" s="14">
        <v>1229</v>
      </c>
    </row>
    <row r="320" spans="1:4" x14ac:dyDescent="0.3">
      <c r="A320" t="s">
        <v>20</v>
      </c>
      <c r="B320" s="14">
        <v>5180</v>
      </c>
      <c r="C320" s="14" t="s">
        <v>14</v>
      </c>
      <c r="D320" s="14">
        <v>12</v>
      </c>
    </row>
    <row r="321" spans="1:4" x14ac:dyDescent="0.3">
      <c r="A321" t="s">
        <v>20</v>
      </c>
      <c r="B321" s="14">
        <v>589</v>
      </c>
      <c r="C321" s="14" t="s">
        <v>14</v>
      </c>
      <c r="D321" s="14">
        <v>452</v>
      </c>
    </row>
    <row r="322" spans="1:4" x14ac:dyDescent="0.3">
      <c r="A322" t="s">
        <v>20</v>
      </c>
      <c r="B322" s="14">
        <v>2725</v>
      </c>
      <c r="C322" s="14" t="s">
        <v>14</v>
      </c>
      <c r="D322" s="14">
        <v>1886</v>
      </c>
    </row>
    <row r="323" spans="1:4" x14ac:dyDescent="0.3">
      <c r="A323" t="s">
        <v>20</v>
      </c>
      <c r="B323" s="14">
        <v>300</v>
      </c>
      <c r="C323" s="14" t="s">
        <v>14</v>
      </c>
      <c r="D323" s="14">
        <v>1825</v>
      </c>
    </row>
    <row r="324" spans="1:4" x14ac:dyDescent="0.3">
      <c r="A324" t="s">
        <v>20</v>
      </c>
      <c r="B324" s="14">
        <v>144</v>
      </c>
      <c r="C324" s="14" t="s">
        <v>14</v>
      </c>
      <c r="D324" s="14">
        <v>31</v>
      </c>
    </row>
    <row r="325" spans="1:4" x14ac:dyDescent="0.3">
      <c r="A325" t="s">
        <v>20</v>
      </c>
      <c r="B325" s="14">
        <v>87</v>
      </c>
      <c r="C325" s="14" t="s">
        <v>14</v>
      </c>
      <c r="D325" s="14">
        <v>107</v>
      </c>
    </row>
    <row r="326" spans="1:4" x14ac:dyDescent="0.3">
      <c r="A326" t="s">
        <v>20</v>
      </c>
      <c r="B326" s="14">
        <v>3116</v>
      </c>
      <c r="C326" s="14" t="s">
        <v>14</v>
      </c>
      <c r="D326" s="14">
        <v>27</v>
      </c>
    </row>
    <row r="327" spans="1:4" x14ac:dyDescent="0.3">
      <c r="A327" t="s">
        <v>20</v>
      </c>
      <c r="B327" s="14">
        <v>909</v>
      </c>
      <c r="C327" s="14" t="s">
        <v>14</v>
      </c>
      <c r="D327" s="14">
        <v>1221</v>
      </c>
    </row>
    <row r="328" spans="1:4" x14ac:dyDescent="0.3">
      <c r="A328" t="s">
        <v>20</v>
      </c>
      <c r="B328" s="14">
        <v>1613</v>
      </c>
      <c r="C328" s="14" t="s">
        <v>14</v>
      </c>
      <c r="D328" s="14">
        <v>1</v>
      </c>
    </row>
    <row r="329" spans="1:4" x14ac:dyDescent="0.3">
      <c r="A329" t="s">
        <v>20</v>
      </c>
      <c r="B329" s="14">
        <v>136</v>
      </c>
      <c r="C329" s="14" t="s">
        <v>14</v>
      </c>
      <c r="D329" s="14">
        <v>16</v>
      </c>
    </row>
    <row r="330" spans="1:4" x14ac:dyDescent="0.3">
      <c r="A330" t="s">
        <v>20</v>
      </c>
      <c r="B330" s="14">
        <v>130</v>
      </c>
      <c r="C330" s="14" t="s">
        <v>14</v>
      </c>
      <c r="D330" s="14">
        <v>41</v>
      </c>
    </row>
    <row r="331" spans="1:4" x14ac:dyDescent="0.3">
      <c r="A331" t="s">
        <v>20</v>
      </c>
      <c r="B331" s="14">
        <v>102</v>
      </c>
      <c r="C331" s="14" t="s">
        <v>14</v>
      </c>
      <c r="D331" s="14">
        <v>523</v>
      </c>
    </row>
    <row r="332" spans="1:4" x14ac:dyDescent="0.3">
      <c r="A332" t="s">
        <v>20</v>
      </c>
      <c r="B332" s="14">
        <v>4006</v>
      </c>
      <c r="C332" s="14" t="s">
        <v>14</v>
      </c>
      <c r="D332" s="14">
        <v>141</v>
      </c>
    </row>
    <row r="333" spans="1:4" x14ac:dyDescent="0.3">
      <c r="A333" t="s">
        <v>20</v>
      </c>
      <c r="B333" s="14">
        <v>1629</v>
      </c>
      <c r="C333" s="14" t="s">
        <v>14</v>
      </c>
      <c r="D333" s="14">
        <v>52</v>
      </c>
    </row>
    <row r="334" spans="1:4" x14ac:dyDescent="0.3">
      <c r="A334" t="s">
        <v>20</v>
      </c>
      <c r="B334" s="14">
        <v>2188</v>
      </c>
      <c r="C334" s="14" t="s">
        <v>14</v>
      </c>
      <c r="D334" s="14">
        <v>225</v>
      </c>
    </row>
    <row r="335" spans="1:4" x14ac:dyDescent="0.3">
      <c r="A335" t="s">
        <v>20</v>
      </c>
      <c r="B335" s="14">
        <v>2409</v>
      </c>
      <c r="C335" s="14" t="s">
        <v>14</v>
      </c>
      <c r="D335" s="14">
        <v>38</v>
      </c>
    </row>
    <row r="336" spans="1:4" x14ac:dyDescent="0.3">
      <c r="A336" t="s">
        <v>20</v>
      </c>
      <c r="B336" s="14">
        <v>194</v>
      </c>
      <c r="C336" s="14" t="s">
        <v>14</v>
      </c>
      <c r="D336" s="14">
        <v>15</v>
      </c>
    </row>
    <row r="337" spans="1:4" x14ac:dyDescent="0.3">
      <c r="A337" t="s">
        <v>20</v>
      </c>
      <c r="B337" s="14">
        <v>1140</v>
      </c>
      <c r="C337" s="14" t="s">
        <v>14</v>
      </c>
      <c r="D337" s="14">
        <v>37</v>
      </c>
    </row>
    <row r="338" spans="1:4" x14ac:dyDescent="0.3">
      <c r="A338" t="s">
        <v>20</v>
      </c>
      <c r="B338" s="14">
        <v>102</v>
      </c>
      <c r="C338" s="14" t="s">
        <v>14</v>
      </c>
      <c r="D338" s="14">
        <v>112</v>
      </c>
    </row>
    <row r="339" spans="1:4" x14ac:dyDescent="0.3">
      <c r="A339" t="s">
        <v>20</v>
      </c>
      <c r="B339" s="14">
        <v>2857</v>
      </c>
      <c r="C339" s="14" t="s">
        <v>14</v>
      </c>
      <c r="D339" s="14">
        <v>21</v>
      </c>
    </row>
    <row r="340" spans="1:4" x14ac:dyDescent="0.3">
      <c r="A340" t="s">
        <v>20</v>
      </c>
      <c r="B340" s="14">
        <v>107</v>
      </c>
      <c r="C340" s="14" t="s">
        <v>14</v>
      </c>
      <c r="D340" s="14">
        <v>67</v>
      </c>
    </row>
    <row r="341" spans="1:4" x14ac:dyDescent="0.3">
      <c r="A341" t="s">
        <v>20</v>
      </c>
      <c r="B341" s="14">
        <v>160</v>
      </c>
      <c r="C341" s="14" t="s">
        <v>14</v>
      </c>
      <c r="D341" s="14">
        <v>78</v>
      </c>
    </row>
    <row r="342" spans="1:4" x14ac:dyDescent="0.3">
      <c r="A342" t="s">
        <v>20</v>
      </c>
      <c r="B342" s="14">
        <v>2230</v>
      </c>
      <c r="C342" s="14" t="s">
        <v>14</v>
      </c>
      <c r="D342" s="14">
        <v>67</v>
      </c>
    </row>
    <row r="343" spans="1:4" x14ac:dyDescent="0.3">
      <c r="A343" t="s">
        <v>20</v>
      </c>
      <c r="B343" s="14">
        <v>316</v>
      </c>
      <c r="C343" s="14" t="s">
        <v>14</v>
      </c>
      <c r="D343" s="14">
        <v>263</v>
      </c>
    </row>
    <row r="344" spans="1:4" x14ac:dyDescent="0.3">
      <c r="A344" t="s">
        <v>20</v>
      </c>
      <c r="B344" s="14">
        <v>117</v>
      </c>
      <c r="C344" s="14" t="s">
        <v>14</v>
      </c>
      <c r="D344" s="14">
        <v>1691</v>
      </c>
    </row>
    <row r="345" spans="1:4" x14ac:dyDescent="0.3">
      <c r="A345" t="s">
        <v>20</v>
      </c>
      <c r="B345" s="14">
        <v>6406</v>
      </c>
      <c r="C345" s="14" t="s">
        <v>14</v>
      </c>
      <c r="D345" s="14">
        <v>181</v>
      </c>
    </row>
    <row r="346" spans="1:4" x14ac:dyDescent="0.3">
      <c r="A346" t="s">
        <v>20</v>
      </c>
      <c r="B346" s="14">
        <v>192</v>
      </c>
      <c r="C346" s="14" t="s">
        <v>14</v>
      </c>
      <c r="D346" s="14">
        <v>13</v>
      </c>
    </row>
    <row r="347" spans="1:4" x14ac:dyDescent="0.3">
      <c r="A347" t="s">
        <v>20</v>
      </c>
      <c r="B347" s="14">
        <v>26</v>
      </c>
      <c r="C347" s="14" t="s">
        <v>14</v>
      </c>
      <c r="D347" s="14">
        <v>1</v>
      </c>
    </row>
    <row r="348" spans="1:4" x14ac:dyDescent="0.3">
      <c r="A348" t="s">
        <v>20</v>
      </c>
      <c r="B348" s="14">
        <v>723</v>
      </c>
      <c r="C348" s="14" t="s">
        <v>14</v>
      </c>
      <c r="D348" s="14">
        <v>21</v>
      </c>
    </row>
    <row r="349" spans="1:4" x14ac:dyDescent="0.3">
      <c r="A349" t="s">
        <v>20</v>
      </c>
      <c r="B349" s="14">
        <v>170</v>
      </c>
      <c r="C349" s="14" t="s">
        <v>14</v>
      </c>
      <c r="D349" s="14">
        <v>830</v>
      </c>
    </row>
    <row r="350" spans="1:4" x14ac:dyDescent="0.3">
      <c r="A350" t="s">
        <v>20</v>
      </c>
      <c r="B350" s="14">
        <v>238</v>
      </c>
      <c r="C350" s="14" t="s">
        <v>14</v>
      </c>
      <c r="D350" s="14">
        <v>130</v>
      </c>
    </row>
    <row r="351" spans="1:4" x14ac:dyDescent="0.3">
      <c r="A351" t="s">
        <v>20</v>
      </c>
      <c r="B351" s="14">
        <v>55</v>
      </c>
      <c r="C351" s="14" t="s">
        <v>14</v>
      </c>
      <c r="D351" s="14">
        <v>55</v>
      </c>
    </row>
    <row r="352" spans="1:4" x14ac:dyDescent="0.3">
      <c r="A352" t="s">
        <v>20</v>
      </c>
      <c r="B352" s="14">
        <v>128</v>
      </c>
      <c r="C352" s="14" t="s">
        <v>14</v>
      </c>
      <c r="D352" s="14">
        <v>114</v>
      </c>
    </row>
    <row r="353" spans="1:4" x14ac:dyDescent="0.3">
      <c r="A353" t="s">
        <v>20</v>
      </c>
      <c r="B353" s="14">
        <v>2144</v>
      </c>
      <c r="C353" s="14" t="s">
        <v>14</v>
      </c>
      <c r="D353" s="14">
        <v>594</v>
      </c>
    </row>
    <row r="354" spans="1:4" x14ac:dyDescent="0.3">
      <c r="A354" t="s">
        <v>20</v>
      </c>
      <c r="B354" s="14">
        <v>2693</v>
      </c>
      <c r="C354" s="14" t="s">
        <v>14</v>
      </c>
      <c r="D354" s="14">
        <v>24</v>
      </c>
    </row>
    <row r="355" spans="1:4" x14ac:dyDescent="0.3">
      <c r="A355" t="s">
        <v>20</v>
      </c>
      <c r="B355" s="14">
        <v>432</v>
      </c>
      <c r="C355" s="14" t="s">
        <v>14</v>
      </c>
      <c r="D355" s="14">
        <v>252</v>
      </c>
    </row>
    <row r="356" spans="1:4" x14ac:dyDescent="0.3">
      <c r="A356" t="s">
        <v>20</v>
      </c>
      <c r="B356" s="14">
        <v>189</v>
      </c>
      <c r="C356" s="14" t="s">
        <v>14</v>
      </c>
      <c r="D356" s="14">
        <v>67</v>
      </c>
    </row>
    <row r="357" spans="1:4" x14ac:dyDescent="0.3">
      <c r="A357" t="s">
        <v>20</v>
      </c>
      <c r="B357" s="14">
        <v>154</v>
      </c>
      <c r="C357" s="14" t="s">
        <v>14</v>
      </c>
      <c r="D357" s="14">
        <v>742</v>
      </c>
    </row>
    <row r="358" spans="1:4" x14ac:dyDescent="0.3">
      <c r="A358" t="s">
        <v>20</v>
      </c>
      <c r="B358" s="14">
        <v>96</v>
      </c>
      <c r="C358" s="14" t="s">
        <v>14</v>
      </c>
      <c r="D358" s="14">
        <v>75</v>
      </c>
    </row>
    <row r="359" spans="1:4" x14ac:dyDescent="0.3">
      <c r="A359" t="s">
        <v>20</v>
      </c>
      <c r="B359" s="14">
        <v>3063</v>
      </c>
      <c r="C359" s="14" t="s">
        <v>14</v>
      </c>
      <c r="D359" s="14">
        <v>4405</v>
      </c>
    </row>
    <row r="360" spans="1:4" x14ac:dyDescent="0.3">
      <c r="A360" t="s">
        <v>20</v>
      </c>
      <c r="B360" s="14">
        <v>2266</v>
      </c>
      <c r="C360" s="14" t="s">
        <v>14</v>
      </c>
      <c r="D360" s="14">
        <v>92</v>
      </c>
    </row>
    <row r="361" spans="1:4" x14ac:dyDescent="0.3">
      <c r="A361" t="s">
        <v>20</v>
      </c>
      <c r="B361" s="14">
        <v>194</v>
      </c>
      <c r="C361" s="14" t="s">
        <v>14</v>
      </c>
      <c r="D361" s="14">
        <v>64</v>
      </c>
    </row>
    <row r="362" spans="1:4" x14ac:dyDescent="0.3">
      <c r="A362" t="s">
        <v>20</v>
      </c>
      <c r="B362" s="14">
        <v>129</v>
      </c>
      <c r="C362" s="14" t="s">
        <v>14</v>
      </c>
      <c r="D362" s="14">
        <v>64</v>
      </c>
    </row>
    <row r="363" spans="1:4" x14ac:dyDescent="0.3">
      <c r="A363" t="s">
        <v>20</v>
      </c>
      <c r="B363" s="14">
        <v>375</v>
      </c>
      <c r="C363" s="14" t="s">
        <v>14</v>
      </c>
      <c r="D363" s="14">
        <v>842</v>
      </c>
    </row>
    <row r="364" spans="1:4" x14ac:dyDescent="0.3">
      <c r="A364" t="s">
        <v>20</v>
      </c>
      <c r="B364" s="14">
        <v>409</v>
      </c>
      <c r="C364" s="14" t="s">
        <v>14</v>
      </c>
      <c r="D364" s="14">
        <v>112</v>
      </c>
    </row>
    <row r="365" spans="1:4" x14ac:dyDescent="0.3">
      <c r="A365" t="s">
        <v>20</v>
      </c>
      <c r="B365" s="14">
        <v>234</v>
      </c>
      <c r="C365" s="14" t="s">
        <v>14</v>
      </c>
      <c r="D365" s="14">
        <v>374</v>
      </c>
    </row>
    <row r="366" spans="1:4" x14ac:dyDescent="0.3">
      <c r="A366" t="s">
        <v>20</v>
      </c>
      <c r="B366" s="14">
        <v>3016</v>
      </c>
    </row>
    <row r="367" spans="1:4" x14ac:dyDescent="0.3">
      <c r="A367" t="s">
        <v>20</v>
      </c>
      <c r="B367" s="14">
        <v>264</v>
      </c>
    </row>
    <row r="368" spans="1:4" x14ac:dyDescent="0.3">
      <c r="A368" t="s">
        <v>20</v>
      </c>
      <c r="B368" s="14">
        <v>272</v>
      </c>
    </row>
    <row r="369" spans="1:2" x14ac:dyDescent="0.3">
      <c r="A369" t="s">
        <v>20</v>
      </c>
      <c r="B369" s="14">
        <v>419</v>
      </c>
    </row>
    <row r="370" spans="1:2" x14ac:dyDescent="0.3">
      <c r="A370" t="s">
        <v>20</v>
      </c>
      <c r="B370" s="14">
        <v>1621</v>
      </c>
    </row>
    <row r="371" spans="1:2" x14ac:dyDescent="0.3">
      <c r="A371" t="s">
        <v>20</v>
      </c>
      <c r="B371" s="14">
        <v>1101</v>
      </c>
    </row>
    <row r="372" spans="1:2" x14ac:dyDescent="0.3">
      <c r="A372" t="s">
        <v>20</v>
      </c>
      <c r="B372" s="14">
        <v>1073</v>
      </c>
    </row>
    <row r="373" spans="1:2" x14ac:dyDescent="0.3">
      <c r="A373" t="s">
        <v>20</v>
      </c>
      <c r="B373" s="14">
        <v>331</v>
      </c>
    </row>
    <row r="374" spans="1:2" x14ac:dyDescent="0.3">
      <c r="A374" t="s">
        <v>20</v>
      </c>
      <c r="B374" s="14">
        <v>1170</v>
      </c>
    </row>
    <row r="375" spans="1:2" x14ac:dyDescent="0.3">
      <c r="A375" t="s">
        <v>20</v>
      </c>
      <c r="B375" s="14">
        <v>363</v>
      </c>
    </row>
    <row r="376" spans="1:2" x14ac:dyDescent="0.3">
      <c r="A376" t="s">
        <v>20</v>
      </c>
      <c r="B376" s="14">
        <v>103</v>
      </c>
    </row>
    <row r="377" spans="1:2" x14ac:dyDescent="0.3">
      <c r="A377" t="s">
        <v>20</v>
      </c>
      <c r="B377" s="14">
        <v>147</v>
      </c>
    </row>
    <row r="378" spans="1:2" x14ac:dyDescent="0.3">
      <c r="A378" t="s">
        <v>20</v>
      </c>
      <c r="B378" s="14">
        <v>110</v>
      </c>
    </row>
    <row r="379" spans="1:2" x14ac:dyDescent="0.3">
      <c r="A379" t="s">
        <v>20</v>
      </c>
      <c r="B379" s="14">
        <v>134</v>
      </c>
    </row>
    <row r="380" spans="1:2" x14ac:dyDescent="0.3">
      <c r="A380" t="s">
        <v>20</v>
      </c>
      <c r="B380" s="14">
        <v>269</v>
      </c>
    </row>
    <row r="381" spans="1:2" x14ac:dyDescent="0.3">
      <c r="A381" t="s">
        <v>20</v>
      </c>
      <c r="B381" s="14">
        <v>175</v>
      </c>
    </row>
    <row r="382" spans="1:2" x14ac:dyDescent="0.3">
      <c r="A382" t="s">
        <v>20</v>
      </c>
      <c r="B382" s="14">
        <v>69</v>
      </c>
    </row>
    <row r="383" spans="1:2" x14ac:dyDescent="0.3">
      <c r="A383" t="s">
        <v>20</v>
      </c>
      <c r="B383" s="14">
        <v>190</v>
      </c>
    </row>
    <row r="384" spans="1:2" x14ac:dyDescent="0.3">
      <c r="A384" t="s">
        <v>20</v>
      </c>
      <c r="B384" s="14">
        <v>237</v>
      </c>
    </row>
    <row r="385" spans="1:2" x14ac:dyDescent="0.3">
      <c r="A385" t="s">
        <v>20</v>
      </c>
      <c r="B385" s="14">
        <v>196</v>
      </c>
    </row>
    <row r="386" spans="1:2" x14ac:dyDescent="0.3">
      <c r="A386" t="s">
        <v>20</v>
      </c>
      <c r="B386" s="14">
        <v>7295</v>
      </c>
    </row>
    <row r="387" spans="1:2" x14ac:dyDescent="0.3">
      <c r="A387" t="s">
        <v>20</v>
      </c>
      <c r="B387" s="14">
        <v>2893</v>
      </c>
    </row>
    <row r="388" spans="1:2" x14ac:dyDescent="0.3">
      <c r="A388" t="s">
        <v>20</v>
      </c>
      <c r="B388" s="14">
        <v>820</v>
      </c>
    </row>
    <row r="389" spans="1:2" x14ac:dyDescent="0.3">
      <c r="A389" t="s">
        <v>20</v>
      </c>
      <c r="B389" s="14">
        <v>2038</v>
      </c>
    </row>
    <row r="390" spans="1:2" x14ac:dyDescent="0.3">
      <c r="A390" t="s">
        <v>20</v>
      </c>
      <c r="B390" s="14">
        <v>116</v>
      </c>
    </row>
    <row r="391" spans="1:2" x14ac:dyDescent="0.3">
      <c r="A391" t="s">
        <v>20</v>
      </c>
      <c r="B391" s="14">
        <v>1345</v>
      </c>
    </row>
    <row r="392" spans="1:2" x14ac:dyDescent="0.3">
      <c r="A392" t="s">
        <v>20</v>
      </c>
      <c r="B392" s="14">
        <v>168</v>
      </c>
    </row>
    <row r="393" spans="1:2" x14ac:dyDescent="0.3">
      <c r="A393" t="s">
        <v>20</v>
      </c>
      <c r="B393" s="14">
        <v>137</v>
      </c>
    </row>
    <row r="394" spans="1:2" x14ac:dyDescent="0.3">
      <c r="A394" t="s">
        <v>20</v>
      </c>
      <c r="B394" s="14">
        <v>186</v>
      </c>
    </row>
    <row r="395" spans="1:2" x14ac:dyDescent="0.3">
      <c r="A395" t="s">
        <v>20</v>
      </c>
      <c r="B395" s="14">
        <v>125</v>
      </c>
    </row>
    <row r="396" spans="1:2" x14ac:dyDescent="0.3">
      <c r="A396" t="s">
        <v>20</v>
      </c>
      <c r="B396" s="14">
        <v>202</v>
      </c>
    </row>
    <row r="397" spans="1:2" x14ac:dyDescent="0.3">
      <c r="A397" t="s">
        <v>20</v>
      </c>
      <c r="B397" s="14">
        <v>103</v>
      </c>
    </row>
    <row r="398" spans="1:2" x14ac:dyDescent="0.3">
      <c r="A398" t="s">
        <v>20</v>
      </c>
      <c r="B398" s="14">
        <v>1785</v>
      </c>
    </row>
    <row r="399" spans="1:2" x14ac:dyDescent="0.3">
      <c r="A399" t="s">
        <v>20</v>
      </c>
      <c r="B399" s="14">
        <v>157</v>
      </c>
    </row>
    <row r="400" spans="1:2" x14ac:dyDescent="0.3">
      <c r="A400" t="s">
        <v>20</v>
      </c>
      <c r="B400" s="14">
        <v>555</v>
      </c>
    </row>
    <row r="401" spans="1:2" x14ac:dyDescent="0.3">
      <c r="A401" t="s">
        <v>20</v>
      </c>
      <c r="B401" s="14">
        <v>297</v>
      </c>
    </row>
    <row r="402" spans="1:2" x14ac:dyDescent="0.3">
      <c r="A402" t="s">
        <v>20</v>
      </c>
      <c r="B402" s="14">
        <v>123</v>
      </c>
    </row>
    <row r="403" spans="1:2" x14ac:dyDescent="0.3">
      <c r="A403" t="s">
        <v>20</v>
      </c>
      <c r="B403" s="14">
        <v>3036</v>
      </c>
    </row>
    <row r="404" spans="1:2" x14ac:dyDescent="0.3">
      <c r="A404" t="s">
        <v>20</v>
      </c>
      <c r="B404" s="14">
        <v>144</v>
      </c>
    </row>
    <row r="405" spans="1:2" x14ac:dyDescent="0.3">
      <c r="A405" t="s">
        <v>20</v>
      </c>
      <c r="B405" s="14">
        <v>121</v>
      </c>
    </row>
    <row r="406" spans="1:2" x14ac:dyDescent="0.3">
      <c r="A406" t="s">
        <v>20</v>
      </c>
      <c r="B406" s="14">
        <v>181</v>
      </c>
    </row>
    <row r="407" spans="1:2" x14ac:dyDescent="0.3">
      <c r="A407" t="s">
        <v>20</v>
      </c>
      <c r="B407" s="14">
        <v>122</v>
      </c>
    </row>
    <row r="408" spans="1:2" x14ac:dyDescent="0.3">
      <c r="A408" t="s">
        <v>20</v>
      </c>
      <c r="B408" s="14">
        <v>1071</v>
      </c>
    </row>
    <row r="409" spans="1:2" x14ac:dyDescent="0.3">
      <c r="A409" t="s">
        <v>20</v>
      </c>
      <c r="B409" s="14">
        <v>980</v>
      </c>
    </row>
    <row r="410" spans="1:2" x14ac:dyDescent="0.3">
      <c r="A410" t="s">
        <v>20</v>
      </c>
      <c r="B410" s="14">
        <v>536</v>
      </c>
    </row>
    <row r="411" spans="1:2" x14ac:dyDescent="0.3">
      <c r="A411" t="s">
        <v>20</v>
      </c>
      <c r="B411" s="14">
        <v>1991</v>
      </c>
    </row>
    <row r="412" spans="1:2" x14ac:dyDescent="0.3">
      <c r="A412" t="s">
        <v>20</v>
      </c>
      <c r="B412" s="14">
        <v>180</v>
      </c>
    </row>
    <row r="413" spans="1:2" x14ac:dyDescent="0.3">
      <c r="A413" t="s">
        <v>20</v>
      </c>
      <c r="B413" s="14">
        <v>130</v>
      </c>
    </row>
    <row r="414" spans="1:2" x14ac:dyDescent="0.3">
      <c r="A414" t="s">
        <v>20</v>
      </c>
      <c r="B414" s="14">
        <v>122</v>
      </c>
    </row>
    <row r="415" spans="1:2" x14ac:dyDescent="0.3">
      <c r="A415" t="s">
        <v>20</v>
      </c>
      <c r="B415" s="14">
        <v>140</v>
      </c>
    </row>
    <row r="416" spans="1:2" x14ac:dyDescent="0.3">
      <c r="A416" t="s">
        <v>20</v>
      </c>
      <c r="B416" s="14">
        <v>3388</v>
      </c>
    </row>
    <row r="417" spans="1:2" x14ac:dyDescent="0.3">
      <c r="A417" t="s">
        <v>20</v>
      </c>
      <c r="B417" s="14">
        <v>280</v>
      </c>
    </row>
    <row r="418" spans="1:2" x14ac:dyDescent="0.3">
      <c r="A418" t="s">
        <v>20</v>
      </c>
      <c r="B418" s="14">
        <v>366</v>
      </c>
    </row>
    <row r="419" spans="1:2" x14ac:dyDescent="0.3">
      <c r="A419" t="s">
        <v>20</v>
      </c>
      <c r="B419" s="14">
        <v>270</v>
      </c>
    </row>
    <row r="420" spans="1:2" x14ac:dyDescent="0.3">
      <c r="A420" t="s">
        <v>20</v>
      </c>
      <c r="B420" s="14">
        <v>137</v>
      </c>
    </row>
    <row r="421" spans="1:2" x14ac:dyDescent="0.3">
      <c r="A421" t="s">
        <v>20</v>
      </c>
      <c r="B421" s="14">
        <v>3205</v>
      </c>
    </row>
    <row r="422" spans="1:2" x14ac:dyDescent="0.3">
      <c r="A422" t="s">
        <v>20</v>
      </c>
      <c r="B422" s="14">
        <v>288</v>
      </c>
    </row>
    <row r="423" spans="1:2" x14ac:dyDescent="0.3">
      <c r="A423" t="s">
        <v>20</v>
      </c>
      <c r="B423" s="14">
        <v>148</v>
      </c>
    </row>
    <row r="424" spans="1:2" x14ac:dyDescent="0.3">
      <c r="A424" t="s">
        <v>20</v>
      </c>
      <c r="B424" s="14">
        <v>114</v>
      </c>
    </row>
    <row r="425" spans="1:2" x14ac:dyDescent="0.3">
      <c r="A425" t="s">
        <v>20</v>
      </c>
      <c r="B425" s="14">
        <v>1518</v>
      </c>
    </row>
    <row r="426" spans="1:2" x14ac:dyDescent="0.3">
      <c r="A426" t="s">
        <v>20</v>
      </c>
      <c r="B426" s="14">
        <v>166</v>
      </c>
    </row>
    <row r="427" spans="1:2" x14ac:dyDescent="0.3">
      <c r="A427" t="s">
        <v>20</v>
      </c>
      <c r="B427" s="14">
        <v>100</v>
      </c>
    </row>
    <row r="428" spans="1:2" x14ac:dyDescent="0.3">
      <c r="A428" t="s">
        <v>20</v>
      </c>
      <c r="B428" s="14">
        <v>235</v>
      </c>
    </row>
    <row r="429" spans="1:2" x14ac:dyDescent="0.3">
      <c r="A429" t="s">
        <v>20</v>
      </c>
      <c r="B429" s="14">
        <v>148</v>
      </c>
    </row>
    <row r="430" spans="1:2" x14ac:dyDescent="0.3">
      <c r="A430" t="s">
        <v>20</v>
      </c>
      <c r="B430" s="14">
        <v>198</v>
      </c>
    </row>
    <row r="431" spans="1:2" x14ac:dyDescent="0.3">
      <c r="A431" t="s">
        <v>20</v>
      </c>
      <c r="B431" s="14">
        <v>150</v>
      </c>
    </row>
    <row r="432" spans="1:2" x14ac:dyDescent="0.3">
      <c r="A432" t="s">
        <v>20</v>
      </c>
      <c r="B432" s="14">
        <v>216</v>
      </c>
    </row>
    <row r="433" spans="1:2" x14ac:dyDescent="0.3">
      <c r="A433" t="s">
        <v>20</v>
      </c>
      <c r="B433" s="14">
        <v>5139</v>
      </c>
    </row>
    <row r="434" spans="1:2" x14ac:dyDescent="0.3">
      <c r="A434" t="s">
        <v>20</v>
      </c>
      <c r="B434" s="14">
        <v>2353</v>
      </c>
    </row>
    <row r="435" spans="1:2" x14ac:dyDescent="0.3">
      <c r="A435" t="s">
        <v>20</v>
      </c>
      <c r="B435" s="14">
        <v>78</v>
      </c>
    </row>
    <row r="436" spans="1:2" x14ac:dyDescent="0.3">
      <c r="A436" t="s">
        <v>20</v>
      </c>
      <c r="B436" s="14">
        <v>174</v>
      </c>
    </row>
    <row r="437" spans="1:2" x14ac:dyDescent="0.3">
      <c r="A437" t="s">
        <v>20</v>
      </c>
      <c r="B437" s="14">
        <v>164</v>
      </c>
    </row>
    <row r="438" spans="1:2" x14ac:dyDescent="0.3">
      <c r="A438" t="s">
        <v>20</v>
      </c>
      <c r="B438" s="14">
        <v>161</v>
      </c>
    </row>
    <row r="439" spans="1:2" x14ac:dyDescent="0.3">
      <c r="A439" t="s">
        <v>20</v>
      </c>
      <c r="B439" s="14">
        <v>138</v>
      </c>
    </row>
    <row r="440" spans="1:2" x14ac:dyDescent="0.3">
      <c r="A440" t="s">
        <v>20</v>
      </c>
      <c r="B440" s="14">
        <v>3308</v>
      </c>
    </row>
    <row r="441" spans="1:2" x14ac:dyDescent="0.3">
      <c r="A441" t="s">
        <v>20</v>
      </c>
      <c r="B441" s="14">
        <v>127</v>
      </c>
    </row>
    <row r="442" spans="1:2" x14ac:dyDescent="0.3">
      <c r="A442" t="s">
        <v>20</v>
      </c>
      <c r="B442" s="14">
        <v>207</v>
      </c>
    </row>
    <row r="443" spans="1:2" x14ac:dyDescent="0.3">
      <c r="A443" t="s">
        <v>20</v>
      </c>
      <c r="B443" s="14">
        <v>181</v>
      </c>
    </row>
    <row r="444" spans="1:2" x14ac:dyDescent="0.3">
      <c r="A444" t="s">
        <v>20</v>
      </c>
      <c r="B444" s="14">
        <v>110</v>
      </c>
    </row>
    <row r="445" spans="1:2" x14ac:dyDescent="0.3">
      <c r="A445" t="s">
        <v>20</v>
      </c>
      <c r="B445" s="14">
        <v>185</v>
      </c>
    </row>
    <row r="446" spans="1:2" x14ac:dyDescent="0.3">
      <c r="A446" t="s">
        <v>20</v>
      </c>
      <c r="B446" s="14">
        <v>121</v>
      </c>
    </row>
    <row r="447" spans="1:2" x14ac:dyDescent="0.3">
      <c r="A447" t="s">
        <v>20</v>
      </c>
      <c r="B447" s="14">
        <v>106</v>
      </c>
    </row>
    <row r="448" spans="1:2" x14ac:dyDescent="0.3">
      <c r="A448" t="s">
        <v>20</v>
      </c>
      <c r="B448" s="14">
        <v>142</v>
      </c>
    </row>
    <row r="449" spans="1:2" x14ac:dyDescent="0.3">
      <c r="A449" t="s">
        <v>20</v>
      </c>
      <c r="B449" s="14">
        <v>233</v>
      </c>
    </row>
    <row r="450" spans="1:2" x14ac:dyDescent="0.3">
      <c r="A450" t="s">
        <v>20</v>
      </c>
      <c r="B450" s="14">
        <v>218</v>
      </c>
    </row>
    <row r="451" spans="1:2" x14ac:dyDescent="0.3">
      <c r="A451" t="s">
        <v>20</v>
      </c>
      <c r="B451" s="14">
        <v>76</v>
      </c>
    </row>
    <row r="452" spans="1:2" x14ac:dyDescent="0.3">
      <c r="A452" t="s">
        <v>20</v>
      </c>
      <c r="B452" s="14">
        <v>43</v>
      </c>
    </row>
    <row r="453" spans="1:2" x14ac:dyDescent="0.3">
      <c r="A453" t="s">
        <v>20</v>
      </c>
      <c r="B453" s="14">
        <v>221</v>
      </c>
    </row>
    <row r="454" spans="1:2" x14ac:dyDescent="0.3">
      <c r="A454" t="s">
        <v>20</v>
      </c>
      <c r="B454" s="14">
        <v>2805</v>
      </c>
    </row>
    <row r="455" spans="1:2" x14ac:dyDescent="0.3">
      <c r="A455" t="s">
        <v>20</v>
      </c>
      <c r="B455" s="14">
        <v>68</v>
      </c>
    </row>
    <row r="456" spans="1:2" x14ac:dyDescent="0.3">
      <c r="A456" t="s">
        <v>20</v>
      </c>
      <c r="B456" s="14">
        <v>183</v>
      </c>
    </row>
    <row r="457" spans="1:2" x14ac:dyDescent="0.3">
      <c r="A457" t="s">
        <v>20</v>
      </c>
      <c r="B457" s="14">
        <v>133</v>
      </c>
    </row>
    <row r="458" spans="1:2" x14ac:dyDescent="0.3">
      <c r="A458" t="s">
        <v>20</v>
      </c>
      <c r="B458" s="14">
        <v>2489</v>
      </c>
    </row>
    <row r="459" spans="1:2" x14ac:dyDescent="0.3">
      <c r="A459" t="s">
        <v>20</v>
      </c>
      <c r="B459" s="14">
        <v>69</v>
      </c>
    </row>
    <row r="460" spans="1:2" x14ac:dyDescent="0.3">
      <c r="A460" t="s">
        <v>20</v>
      </c>
      <c r="B460" s="14">
        <v>279</v>
      </c>
    </row>
    <row r="461" spans="1:2" x14ac:dyDescent="0.3">
      <c r="A461" t="s">
        <v>20</v>
      </c>
      <c r="B461" s="14">
        <v>210</v>
      </c>
    </row>
    <row r="462" spans="1:2" x14ac:dyDescent="0.3">
      <c r="A462" t="s">
        <v>20</v>
      </c>
      <c r="B462" s="14">
        <v>2100</v>
      </c>
    </row>
    <row r="463" spans="1:2" x14ac:dyDescent="0.3">
      <c r="A463" t="s">
        <v>20</v>
      </c>
      <c r="B463" s="14">
        <v>252</v>
      </c>
    </row>
    <row r="464" spans="1:2" x14ac:dyDescent="0.3">
      <c r="A464" t="s">
        <v>20</v>
      </c>
      <c r="B464" s="14">
        <v>1280</v>
      </c>
    </row>
    <row r="465" spans="1:2" x14ac:dyDescent="0.3">
      <c r="A465" t="s">
        <v>20</v>
      </c>
      <c r="B465" s="14">
        <v>157</v>
      </c>
    </row>
    <row r="466" spans="1:2" x14ac:dyDescent="0.3">
      <c r="A466" t="s">
        <v>20</v>
      </c>
      <c r="B466" s="14">
        <v>194</v>
      </c>
    </row>
    <row r="467" spans="1:2" x14ac:dyDescent="0.3">
      <c r="A467" t="s">
        <v>20</v>
      </c>
      <c r="B467" s="14">
        <v>82</v>
      </c>
    </row>
    <row r="468" spans="1:2" x14ac:dyDescent="0.3">
      <c r="A468" t="s">
        <v>20</v>
      </c>
      <c r="B468" s="14">
        <v>4233</v>
      </c>
    </row>
    <row r="469" spans="1:2" x14ac:dyDescent="0.3">
      <c r="A469" t="s">
        <v>20</v>
      </c>
      <c r="B469" s="14">
        <v>1297</v>
      </c>
    </row>
    <row r="470" spans="1:2" x14ac:dyDescent="0.3">
      <c r="A470" t="s">
        <v>20</v>
      </c>
      <c r="B470" s="14">
        <v>165</v>
      </c>
    </row>
    <row r="471" spans="1:2" x14ac:dyDescent="0.3">
      <c r="A471" t="s">
        <v>20</v>
      </c>
      <c r="B471" s="14">
        <v>119</v>
      </c>
    </row>
    <row r="472" spans="1:2" x14ac:dyDescent="0.3">
      <c r="A472" t="s">
        <v>20</v>
      </c>
      <c r="B472" s="14">
        <v>1797</v>
      </c>
    </row>
    <row r="473" spans="1:2" x14ac:dyDescent="0.3">
      <c r="A473" t="s">
        <v>20</v>
      </c>
      <c r="B473" s="14">
        <v>261</v>
      </c>
    </row>
    <row r="474" spans="1:2" x14ac:dyDescent="0.3">
      <c r="A474" t="s">
        <v>20</v>
      </c>
      <c r="B474" s="14">
        <v>157</v>
      </c>
    </row>
    <row r="475" spans="1:2" x14ac:dyDescent="0.3">
      <c r="A475" t="s">
        <v>20</v>
      </c>
      <c r="B475" s="14">
        <v>3533</v>
      </c>
    </row>
    <row r="476" spans="1:2" x14ac:dyDescent="0.3">
      <c r="A476" t="s">
        <v>20</v>
      </c>
      <c r="B476" s="14">
        <v>155</v>
      </c>
    </row>
    <row r="477" spans="1:2" x14ac:dyDescent="0.3">
      <c r="A477" t="s">
        <v>20</v>
      </c>
      <c r="B477" s="14">
        <v>132</v>
      </c>
    </row>
    <row r="478" spans="1:2" x14ac:dyDescent="0.3">
      <c r="A478" t="s">
        <v>20</v>
      </c>
      <c r="B478" s="14">
        <v>1354</v>
      </c>
    </row>
    <row r="479" spans="1:2" x14ac:dyDescent="0.3">
      <c r="A479" t="s">
        <v>20</v>
      </c>
      <c r="B479" s="14">
        <v>48</v>
      </c>
    </row>
    <row r="480" spans="1:2" x14ac:dyDescent="0.3">
      <c r="A480" t="s">
        <v>20</v>
      </c>
      <c r="B480" s="14">
        <v>110</v>
      </c>
    </row>
    <row r="481" spans="1:2" x14ac:dyDescent="0.3">
      <c r="A481" t="s">
        <v>20</v>
      </c>
      <c r="B481" s="14">
        <v>172</v>
      </c>
    </row>
    <row r="482" spans="1:2" x14ac:dyDescent="0.3">
      <c r="A482" t="s">
        <v>20</v>
      </c>
      <c r="B482" s="14">
        <v>307</v>
      </c>
    </row>
    <row r="483" spans="1:2" x14ac:dyDescent="0.3">
      <c r="A483" t="s">
        <v>20</v>
      </c>
      <c r="B483" s="14">
        <v>160</v>
      </c>
    </row>
    <row r="484" spans="1:2" x14ac:dyDescent="0.3">
      <c r="A484" t="s">
        <v>20</v>
      </c>
      <c r="B484" s="14">
        <v>1467</v>
      </c>
    </row>
    <row r="485" spans="1:2" x14ac:dyDescent="0.3">
      <c r="A485" t="s">
        <v>20</v>
      </c>
      <c r="B485" s="14">
        <v>2662</v>
      </c>
    </row>
    <row r="486" spans="1:2" x14ac:dyDescent="0.3">
      <c r="A486" t="s">
        <v>20</v>
      </c>
      <c r="B486" s="14">
        <v>452</v>
      </c>
    </row>
    <row r="487" spans="1:2" x14ac:dyDescent="0.3">
      <c r="A487" t="s">
        <v>20</v>
      </c>
      <c r="B487" s="14">
        <v>158</v>
      </c>
    </row>
    <row r="488" spans="1:2" x14ac:dyDescent="0.3">
      <c r="A488" t="s">
        <v>20</v>
      </c>
      <c r="B488" s="14">
        <v>225</v>
      </c>
    </row>
    <row r="489" spans="1:2" x14ac:dyDescent="0.3">
      <c r="A489" t="s">
        <v>20</v>
      </c>
      <c r="B489" s="14">
        <v>65</v>
      </c>
    </row>
    <row r="490" spans="1:2" x14ac:dyDescent="0.3">
      <c r="A490" t="s">
        <v>20</v>
      </c>
      <c r="B490" s="14">
        <v>163</v>
      </c>
    </row>
    <row r="491" spans="1:2" x14ac:dyDescent="0.3">
      <c r="A491" t="s">
        <v>20</v>
      </c>
      <c r="B491" s="14">
        <v>85</v>
      </c>
    </row>
    <row r="492" spans="1:2" x14ac:dyDescent="0.3">
      <c r="A492" t="s">
        <v>20</v>
      </c>
      <c r="B492" s="14">
        <v>217</v>
      </c>
    </row>
    <row r="493" spans="1:2" x14ac:dyDescent="0.3">
      <c r="A493" t="s">
        <v>20</v>
      </c>
      <c r="B493" s="14">
        <v>150</v>
      </c>
    </row>
    <row r="494" spans="1:2" x14ac:dyDescent="0.3">
      <c r="A494" t="s">
        <v>20</v>
      </c>
      <c r="B494" s="14">
        <v>3272</v>
      </c>
    </row>
    <row r="495" spans="1:2" x14ac:dyDescent="0.3">
      <c r="A495" t="s">
        <v>20</v>
      </c>
      <c r="B495" s="14">
        <v>300</v>
      </c>
    </row>
    <row r="496" spans="1:2" x14ac:dyDescent="0.3">
      <c r="A496" t="s">
        <v>20</v>
      </c>
      <c r="B496" s="14">
        <v>126</v>
      </c>
    </row>
    <row r="497" spans="1:2" x14ac:dyDescent="0.3">
      <c r="A497" t="s">
        <v>20</v>
      </c>
      <c r="B497" s="14">
        <v>2320</v>
      </c>
    </row>
    <row r="498" spans="1:2" x14ac:dyDescent="0.3">
      <c r="A498" t="s">
        <v>20</v>
      </c>
      <c r="B498" s="14">
        <v>81</v>
      </c>
    </row>
    <row r="499" spans="1:2" x14ac:dyDescent="0.3">
      <c r="A499" t="s">
        <v>20</v>
      </c>
      <c r="B499" s="14">
        <v>1887</v>
      </c>
    </row>
    <row r="500" spans="1:2" x14ac:dyDescent="0.3">
      <c r="A500" t="s">
        <v>20</v>
      </c>
      <c r="B500" s="14">
        <v>4358</v>
      </c>
    </row>
    <row r="501" spans="1:2" x14ac:dyDescent="0.3">
      <c r="A501" t="s">
        <v>20</v>
      </c>
      <c r="B501" s="14">
        <v>53</v>
      </c>
    </row>
    <row r="502" spans="1:2" x14ac:dyDescent="0.3">
      <c r="A502" t="s">
        <v>20</v>
      </c>
      <c r="B502" s="14">
        <v>2414</v>
      </c>
    </row>
    <row r="503" spans="1:2" x14ac:dyDescent="0.3">
      <c r="A503" t="s">
        <v>20</v>
      </c>
      <c r="B503" s="14">
        <v>80</v>
      </c>
    </row>
    <row r="504" spans="1:2" x14ac:dyDescent="0.3">
      <c r="A504" t="s">
        <v>20</v>
      </c>
      <c r="B504" s="14">
        <v>193</v>
      </c>
    </row>
    <row r="505" spans="1:2" x14ac:dyDescent="0.3">
      <c r="A505" t="s">
        <v>20</v>
      </c>
      <c r="B505" s="14">
        <v>52</v>
      </c>
    </row>
    <row r="506" spans="1:2" x14ac:dyDescent="0.3">
      <c r="A506" t="s">
        <v>20</v>
      </c>
      <c r="B506" s="14">
        <v>290</v>
      </c>
    </row>
    <row r="507" spans="1:2" x14ac:dyDescent="0.3">
      <c r="A507" t="s">
        <v>20</v>
      </c>
      <c r="B507" s="14">
        <v>122</v>
      </c>
    </row>
    <row r="508" spans="1:2" x14ac:dyDescent="0.3">
      <c r="A508" t="s">
        <v>20</v>
      </c>
      <c r="B508" s="14">
        <v>1470</v>
      </c>
    </row>
    <row r="509" spans="1:2" x14ac:dyDescent="0.3">
      <c r="A509" t="s">
        <v>20</v>
      </c>
      <c r="B509" s="14">
        <v>165</v>
      </c>
    </row>
    <row r="510" spans="1:2" x14ac:dyDescent="0.3">
      <c r="A510" t="s">
        <v>20</v>
      </c>
      <c r="B510" s="14">
        <v>182</v>
      </c>
    </row>
    <row r="511" spans="1:2" x14ac:dyDescent="0.3">
      <c r="A511" t="s">
        <v>20</v>
      </c>
      <c r="B511" s="14">
        <v>199</v>
      </c>
    </row>
    <row r="512" spans="1:2" x14ac:dyDescent="0.3">
      <c r="A512" t="s">
        <v>20</v>
      </c>
      <c r="B512" s="14">
        <v>56</v>
      </c>
    </row>
    <row r="513" spans="1:2" x14ac:dyDescent="0.3">
      <c r="A513" t="s">
        <v>20</v>
      </c>
      <c r="B513" s="14">
        <v>1460</v>
      </c>
    </row>
    <row r="514" spans="1:2" x14ac:dyDescent="0.3">
      <c r="A514" t="s">
        <v>20</v>
      </c>
      <c r="B514" s="14">
        <v>123</v>
      </c>
    </row>
    <row r="515" spans="1:2" x14ac:dyDescent="0.3">
      <c r="A515" t="s">
        <v>20</v>
      </c>
      <c r="B515" s="14">
        <v>159</v>
      </c>
    </row>
    <row r="516" spans="1:2" x14ac:dyDescent="0.3">
      <c r="A516" t="s">
        <v>20</v>
      </c>
      <c r="B516" s="14">
        <v>110</v>
      </c>
    </row>
    <row r="517" spans="1:2" x14ac:dyDescent="0.3">
      <c r="A517" t="s">
        <v>20</v>
      </c>
      <c r="B517" s="14">
        <v>236</v>
      </c>
    </row>
    <row r="518" spans="1:2" x14ac:dyDescent="0.3">
      <c r="A518" t="s">
        <v>20</v>
      </c>
      <c r="B518" s="14">
        <v>191</v>
      </c>
    </row>
    <row r="519" spans="1:2" x14ac:dyDescent="0.3">
      <c r="A519" t="s">
        <v>20</v>
      </c>
      <c r="B519" s="14">
        <v>3934</v>
      </c>
    </row>
    <row r="520" spans="1:2" x14ac:dyDescent="0.3">
      <c r="A520" t="s">
        <v>20</v>
      </c>
      <c r="B520" s="14">
        <v>80</v>
      </c>
    </row>
    <row r="521" spans="1:2" x14ac:dyDescent="0.3">
      <c r="A521" t="s">
        <v>20</v>
      </c>
      <c r="B521" s="14">
        <v>462</v>
      </c>
    </row>
    <row r="522" spans="1:2" x14ac:dyDescent="0.3">
      <c r="A522" t="s">
        <v>20</v>
      </c>
      <c r="B522" s="14">
        <v>179</v>
      </c>
    </row>
    <row r="523" spans="1:2" x14ac:dyDescent="0.3">
      <c r="A523" t="s">
        <v>20</v>
      </c>
      <c r="B523" s="14">
        <v>1866</v>
      </c>
    </row>
    <row r="524" spans="1:2" x14ac:dyDescent="0.3">
      <c r="A524" t="s">
        <v>20</v>
      </c>
      <c r="B524" s="14">
        <v>156</v>
      </c>
    </row>
    <row r="525" spans="1:2" x14ac:dyDescent="0.3">
      <c r="A525" t="s">
        <v>20</v>
      </c>
      <c r="B525" s="14">
        <v>255</v>
      </c>
    </row>
    <row r="526" spans="1:2" x14ac:dyDescent="0.3">
      <c r="A526" t="s">
        <v>20</v>
      </c>
      <c r="B526" s="14">
        <v>2261</v>
      </c>
    </row>
    <row r="527" spans="1:2" x14ac:dyDescent="0.3">
      <c r="A527" t="s">
        <v>20</v>
      </c>
      <c r="B527" s="14">
        <v>40</v>
      </c>
    </row>
    <row r="528" spans="1:2" x14ac:dyDescent="0.3">
      <c r="A528" t="s">
        <v>20</v>
      </c>
      <c r="B528" s="14">
        <v>2289</v>
      </c>
    </row>
    <row r="529" spans="1:2" x14ac:dyDescent="0.3">
      <c r="A529" t="s">
        <v>20</v>
      </c>
      <c r="B529" s="14">
        <v>65</v>
      </c>
    </row>
    <row r="530" spans="1:2" x14ac:dyDescent="0.3">
      <c r="A530" t="s">
        <v>20</v>
      </c>
      <c r="B530" s="14">
        <v>3777</v>
      </c>
    </row>
    <row r="531" spans="1:2" x14ac:dyDescent="0.3">
      <c r="A531" t="s">
        <v>20</v>
      </c>
      <c r="B531" s="14">
        <v>184</v>
      </c>
    </row>
    <row r="532" spans="1:2" x14ac:dyDescent="0.3">
      <c r="A532" t="s">
        <v>20</v>
      </c>
      <c r="B532" s="14">
        <v>85</v>
      </c>
    </row>
    <row r="533" spans="1:2" x14ac:dyDescent="0.3">
      <c r="A533" t="s">
        <v>20</v>
      </c>
      <c r="B533" s="14">
        <v>144</v>
      </c>
    </row>
    <row r="534" spans="1:2" x14ac:dyDescent="0.3">
      <c r="A534" t="s">
        <v>20</v>
      </c>
      <c r="B534" s="14">
        <v>1902</v>
      </c>
    </row>
    <row r="535" spans="1:2" x14ac:dyDescent="0.3">
      <c r="A535" t="s">
        <v>20</v>
      </c>
      <c r="B535" s="14">
        <v>105</v>
      </c>
    </row>
    <row r="536" spans="1:2" x14ac:dyDescent="0.3">
      <c r="A536" t="s">
        <v>20</v>
      </c>
      <c r="B536" s="14">
        <v>132</v>
      </c>
    </row>
    <row r="537" spans="1:2" x14ac:dyDescent="0.3">
      <c r="A537" t="s">
        <v>20</v>
      </c>
      <c r="B537" s="14">
        <v>96</v>
      </c>
    </row>
    <row r="538" spans="1:2" x14ac:dyDescent="0.3">
      <c r="A538" t="s">
        <v>20</v>
      </c>
      <c r="B538" s="14">
        <v>114</v>
      </c>
    </row>
    <row r="539" spans="1:2" x14ac:dyDescent="0.3">
      <c r="A539" t="s">
        <v>20</v>
      </c>
      <c r="B539" s="14">
        <v>203</v>
      </c>
    </row>
    <row r="540" spans="1:2" x14ac:dyDescent="0.3">
      <c r="A540" t="s">
        <v>20</v>
      </c>
      <c r="B540" s="14">
        <v>1559</v>
      </c>
    </row>
    <row r="541" spans="1:2" x14ac:dyDescent="0.3">
      <c r="A541" t="s">
        <v>20</v>
      </c>
      <c r="B541" s="14">
        <v>1548</v>
      </c>
    </row>
    <row r="542" spans="1:2" x14ac:dyDescent="0.3">
      <c r="A542" t="s">
        <v>20</v>
      </c>
      <c r="B542" s="14">
        <v>80</v>
      </c>
    </row>
    <row r="543" spans="1:2" x14ac:dyDescent="0.3">
      <c r="A543" t="s">
        <v>20</v>
      </c>
      <c r="B543" s="14">
        <v>131</v>
      </c>
    </row>
    <row r="544" spans="1:2" x14ac:dyDescent="0.3">
      <c r="A544" t="s">
        <v>20</v>
      </c>
      <c r="B544" s="14">
        <v>112</v>
      </c>
    </row>
    <row r="545" spans="1:2" x14ac:dyDescent="0.3">
      <c r="A545" t="s">
        <v>20</v>
      </c>
      <c r="B545" s="14">
        <v>155</v>
      </c>
    </row>
    <row r="546" spans="1:2" x14ac:dyDescent="0.3">
      <c r="A546" t="s">
        <v>20</v>
      </c>
      <c r="B546" s="14">
        <v>266</v>
      </c>
    </row>
    <row r="547" spans="1:2" x14ac:dyDescent="0.3">
      <c r="A547" t="s">
        <v>20</v>
      </c>
      <c r="B547" s="14">
        <v>155</v>
      </c>
    </row>
    <row r="548" spans="1:2" x14ac:dyDescent="0.3">
      <c r="A548" t="s">
        <v>20</v>
      </c>
      <c r="B548" s="14">
        <v>207</v>
      </c>
    </row>
    <row r="549" spans="1:2" x14ac:dyDescent="0.3">
      <c r="A549" t="s">
        <v>20</v>
      </c>
      <c r="B549" s="14">
        <v>245</v>
      </c>
    </row>
    <row r="550" spans="1:2" x14ac:dyDescent="0.3">
      <c r="A550" t="s">
        <v>20</v>
      </c>
      <c r="B550" s="14">
        <v>1573</v>
      </c>
    </row>
    <row r="551" spans="1:2" x14ac:dyDescent="0.3">
      <c r="A551" t="s">
        <v>20</v>
      </c>
      <c r="B551" s="14">
        <v>114</v>
      </c>
    </row>
    <row r="552" spans="1:2" x14ac:dyDescent="0.3">
      <c r="A552" t="s">
        <v>20</v>
      </c>
      <c r="B552" s="14">
        <v>93</v>
      </c>
    </row>
    <row r="553" spans="1:2" x14ac:dyDescent="0.3">
      <c r="A553" t="s">
        <v>20</v>
      </c>
      <c r="B553" s="14">
        <v>1681</v>
      </c>
    </row>
    <row r="554" spans="1:2" x14ac:dyDescent="0.3">
      <c r="A554" t="s">
        <v>20</v>
      </c>
      <c r="B554" s="14">
        <v>32</v>
      </c>
    </row>
    <row r="555" spans="1:2" x14ac:dyDescent="0.3">
      <c r="A555" t="s">
        <v>20</v>
      </c>
      <c r="B555" s="14">
        <v>135</v>
      </c>
    </row>
    <row r="556" spans="1:2" x14ac:dyDescent="0.3">
      <c r="A556" t="s">
        <v>20</v>
      </c>
      <c r="B556" s="14">
        <v>140</v>
      </c>
    </row>
    <row r="557" spans="1:2" x14ac:dyDescent="0.3">
      <c r="A557" t="s">
        <v>20</v>
      </c>
      <c r="B557" s="14">
        <v>92</v>
      </c>
    </row>
    <row r="558" spans="1:2" x14ac:dyDescent="0.3">
      <c r="A558" t="s">
        <v>20</v>
      </c>
      <c r="B558" s="14">
        <v>1015</v>
      </c>
    </row>
    <row r="559" spans="1:2" x14ac:dyDescent="0.3">
      <c r="A559" t="s">
        <v>20</v>
      </c>
      <c r="B559" s="14">
        <v>323</v>
      </c>
    </row>
    <row r="560" spans="1:2" x14ac:dyDescent="0.3">
      <c r="A560" t="s">
        <v>20</v>
      </c>
      <c r="B560" s="14">
        <v>2326</v>
      </c>
    </row>
    <row r="561" spans="1:2" x14ac:dyDescent="0.3">
      <c r="A561" t="s">
        <v>20</v>
      </c>
      <c r="B561" s="14">
        <v>381</v>
      </c>
    </row>
    <row r="562" spans="1:2" x14ac:dyDescent="0.3">
      <c r="A562" t="s">
        <v>20</v>
      </c>
      <c r="B562" s="14">
        <v>480</v>
      </c>
    </row>
    <row r="563" spans="1:2" x14ac:dyDescent="0.3">
      <c r="A563" t="s">
        <v>20</v>
      </c>
      <c r="B563" s="14">
        <v>226</v>
      </c>
    </row>
    <row r="564" spans="1:2" x14ac:dyDescent="0.3">
      <c r="A564" t="s">
        <v>20</v>
      </c>
      <c r="B564" s="14">
        <v>241</v>
      </c>
    </row>
    <row r="565" spans="1:2" x14ac:dyDescent="0.3">
      <c r="A565" t="s">
        <v>20</v>
      </c>
      <c r="B565" s="14">
        <v>132</v>
      </c>
    </row>
    <row r="566" spans="1:2" x14ac:dyDescent="0.3">
      <c r="A566" t="s">
        <v>20</v>
      </c>
      <c r="B566" s="14">
        <v>2043</v>
      </c>
    </row>
  </sheetData>
  <conditionalFormatting sqref="A1:A1048576">
    <cfRule type="containsText" dxfId="11" priority="13" operator="containsText" text="canceled">
      <formula>NOT(ISERROR(SEARCH("canceled",A1)))</formula>
    </cfRule>
    <cfRule type="containsText" dxfId="10" priority="14" operator="containsText" text="live">
      <formula>NOT(ISERROR(SEARCH("live",A1)))</formula>
    </cfRule>
    <cfRule type="containsText" dxfId="9" priority="15" operator="containsText" text="successful">
      <formula>NOT(ISERROR(SEARCH("successful",A1)))</formula>
    </cfRule>
    <cfRule type="containsText" dxfId="8" priority="16" operator="containsText" text="failed">
      <formula>NOT(ISERROR(SEARCH("failed",A1)))</formula>
    </cfRule>
  </conditionalFormatting>
  <conditionalFormatting sqref="C1:C365">
    <cfRule type="containsText" dxfId="7" priority="9" operator="containsText" text="canceled">
      <formula>NOT(ISERROR(SEARCH("canceled",C1)))</formula>
    </cfRule>
    <cfRule type="containsText" dxfId="6" priority="10" operator="containsText" text="live">
      <formula>NOT(ISERROR(SEARCH("live",C1)))</formula>
    </cfRule>
    <cfRule type="containsText" dxfId="5" priority="11" operator="containsText" text="successful">
      <formula>NOT(ISERROR(SEARCH("successful",C1)))</formula>
    </cfRule>
    <cfRule type="containsText" dxfId="4" priority="12" operator="containsText" text="failed">
      <formula>NOT(ISERROR(SEARCH("failed",C1)))</formula>
    </cfRule>
  </conditionalFormatting>
  <conditionalFormatting sqref="G1:H1">
    <cfRule type="containsText" dxfId="3" priority="1" operator="containsText" text="canceled">
      <formula>NOT(ISERROR(SEARCH("canceled",G1)))</formula>
    </cfRule>
    <cfRule type="containsText" dxfId="2" priority="2" operator="containsText" text="live">
      <formula>NOT(ISERROR(SEARCH("live",G1)))</formula>
    </cfRule>
    <cfRule type="containsText" dxfId="1" priority="3" operator="containsText" text="successful">
      <formula>NOT(ISERROR(SEARCH("successful",G1)))</formula>
    </cfRule>
    <cfRule type="containsText" dxfId="0" priority="4" operator="containsText" text="failed">
      <formula>NOT(ISERROR(SEARCH("failed",G1)))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Crowdfunding</vt:lpstr>
      <vt:lpstr>Category visualization</vt:lpstr>
      <vt:lpstr>Sub-category visualization</vt:lpstr>
      <vt:lpstr>Date created visualization</vt:lpstr>
      <vt:lpstr>Crowfunding goal analysis</vt:lpstr>
      <vt:lpstr>Campaigns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Iván Corona</cp:lastModifiedBy>
  <dcterms:created xsi:type="dcterms:W3CDTF">2021-09-29T18:52:28Z</dcterms:created>
  <dcterms:modified xsi:type="dcterms:W3CDTF">2023-09-20T04:01:20Z</dcterms:modified>
</cp:coreProperties>
</file>