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threadedComments/threadedComment1.xml" ContentType="application/vnd.ms-excel.threadedcomments+xml"/>
  <Override PartName="/xl/comments3.xml" ContentType="application/vnd.openxmlformats-officedocument.spreadsheetml.comments+xml"/>
  <Override PartName="/xl/comments4.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eb643\Downloads\"/>
    </mc:Choice>
  </mc:AlternateContent>
  <xr:revisionPtr revIDLastSave="0" documentId="13_ncr:1_{808926A3-3AD8-40B9-A2C4-9E437A1527B3}" xr6:coauthVersionLast="47" xr6:coauthVersionMax="47" xr10:uidLastSave="{00000000-0000-0000-0000-000000000000}"/>
  <bookViews>
    <workbookView xWindow="28680" yWindow="-120" windowWidth="29040" windowHeight="15840" xr2:uid="{ACE48DE8-2465-4610-9A56-CE1BF21262B6}"/>
  </bookViews>
  <sheets>
    <sheet name="README" sheetId="3" r:id="rId1"/>
    <sheet name="A. Standard parameters" sheetId="9" r:id="rId2"/>
    <sheet name="B. Calf pneumonia" sheetId="1" r:id="rId3"/>
    <sheet name="C. Mastitis" sheetId="2" r:id="rId4"/>
    <sheet name="D. Animals not treated" sheetId="4" r:id="rId5"/>
    <sheet name="E. Table 1" sheetId="6" r:id="rId6"/>
    <sheet name="F. Table 2" sheetId="7" r:id="rId7"/>
    <sheet name="G. Table 3" sheetId="8" r:id="rId8"/>
  </sheets>
  <definedNames>
    <definedName name="_Hlk120016775" localSheetId="5">'E. Table 1'!$A$3</definedName>
    <definedName name="_Hlk126343662" localSheetId="7">'G. Table 3'!$B$15</definedName>
    <definedName name="ADDiA">'F. Table 2'!$E$17</definedName>
    <definedName name="ADDiC">'F. Table 2'!$D$17</definedName>
    <definedName name="ADDmA">'F. Table 2'!$E$18</definedName>
    <definedName name="ADDmC">'F. Table 2'!$D$18</definedName>
    <definedName name="ADRA">'E. Table 1'!$F$27</definedName>
    <definedName name="ADRC">'E. Table 1'!$E$27</definedName>
    <definedName name="cflRA">'F. Table 2'!$E$24</definedName>
    <definedName name="cflRC">'F. Table 2'!$D$24</definedName>
    <definedName name="DCDpA">'F. Table 2'!$E$21</definedName>
    <definedName name="DCDpC">'F. Table 2'!$D$21</definedName>
    <definedName name="DCDvA">'E. Table 1'!$F$20</definedName>
    <definedName name="DCDvC">'E. Table 1'!$E$20</definedName>
    <definedName name="DDDpA">'F. Table 2'!$E$20</definedName>
    <definedName name="DDDpC">'F. Table 2'!$D$20</definedName>
    <definedName name="DDDvA">'E. Table 1'!$F$19</definedName>
    <definedName name="DDDvC">'E. Table 1'!$E$19</definedName>
    <definedName name="DOTA">'F. Table 2'!$E$22</definedName>
    <definedName name="DOTC">'F. Table 2'!$D$22</definedName>
    <definedName name="KA">'F. Table 2'!$E$8</definedName>
    <definedName name="KC">'F. Table 2'!$D$8</definedName>
    <definedName name="m_pA">'F. Table 2'!$E$16</definedName>
    <definedName name="m_pC">'F. Table 2'!$D$16</definedName>
    <definedName name="m_psA">'F. Table 2'!$E$15</definedName>
    <definedName name="m_psC">'F. Table 2'!$D$15</definedName>
    <definedName name="Np_barA">'F. Table 2'!$E$7</definedName>
    <definedName name="Np_barC">'F. Table 2'!$D$7</definedName>
    <definedName name="OLE_LINK1" localSheetId="5">'E. Table 1'!$C$5</definedName>
    <definedName name="OLE_LINK7" localSheetId="5">'E. Table 1'!$B$13</definedName>
    <definedName name="R_TA">'F. Table 2'!$E$12</definedName>
    <definedName name="R_TC">'F. Table 2'!$D$12</definedName>
    <definedName name="TEA">'F. Table 2'!$E$23</definedName>
    <definedName name="TEC">'F. Table 2'!$D$23</definedName>
    <definedName name="UDDA">'F. Table 2'!$E$19</definedName>
    <definedName name="UDDC">'F. Table 2'!$D$19</definedName>
    <definedName name="w_fpA">'E. Table 1'!$F$9</definedName>
    <definedName name="w_fpC">'E. Table 1'!$E$9</definedName>
    <definedName name="w_pA">'E. Table 1'!$F$10</definedName>
    <definedName name="w_pC">'E. Table 1'!$E$10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7" i="7" l="1"/>
  <c r="E8" i="8" s="1"/>
  <c r="D7" i="7"/>
  <c r="D8" i="8" s="1"/>
  <c r="F10" i="6" l="1"/>
  <c r="E10" i="6"/>
  <c r="F9" i="6"/>
  <c r="E9" i="6"/>
  <c r="D9" i="8" s="1"/>
  <c r="X4" i="9"/>
  <c r="X5" i="9" s="1"/>
  <c r="X6" i="9" s="1"/>
  <c r="X7" i="9" s="1"/>
  <c r="X8" i="9" s="1"/>
  <c r="X9" i="9" s="1"/>
  <c r="X10" i="9" s="1"/>
  <c r="X11" i="9" s="1"/>
  <c r="X12" i="9" s="1"/>
  <c r="X13" i="9" s="1"/>
  <c r="X14" i="9" s="1"/>
  <c r="X15" i="9" s="1"/>
  <c r="X16" i="9" s="1"/>
  <c r="X17" i="9" s="1"/>
  <c r="X18" i="9" s="1"/>
  <c r="X19" i="9" s="1"/>
  <c r="X20" i="9" s="1"/>
  <c r="X21" i="9" s="1"/>
  <c r="X22" i="9" s="1"/>
  <c r="X23" i="9" s="1"/>
  <c r="X24" i="9" s="1"/>
  <c r="X25" i="9" s="1"/>
  <c r="X26" i="9" s="1"/>
  <c r="X27" i="9" s="1"/>
  <c r="X28" i="9" s="1"/>
  <c r="X29" i="9" s="1"/>
  <c r="X30" i="9" s="1"/>
  <c r="X31" i="9" s="1"/>
  <c r="X32" i="9" s="1"/>
  <c r="X33" i="9" s="1"/>
  <c r="X34" i="9" s="1"/>
  <c r="X35" i="9" s="1"/>
  <c r="X36" i="9" s="1"/>
  <c r="X37" i="9" s="1"/>
  <c r="X38" i="9" s="1"/>
  <c r="X39" i="9" s="1"/>
  <c r="X40" i="9" s="1"/>
  <c r="X41" i="9" s="1"/>
  <c r="X42" i="9" s="1"/>
  <c r="X43" i="9" s="1"/>
  <c r="X44" i="9" s="1"/>
  <c r="X45" i="9" s="1"/>
  <c r="X46" i="9" s="1"/>
  <c r="X47" i="9" s="1"/>
  <c r="X48" i="9" s="1"/>
  <c r="X49" i="9" s="1"/>
  <c r="X50" i="9" s="1"/>
  <c r="X51" i="9" s="1"/>
  <c r="X52" i="9" s="1"/>
  <c r="X53" i="9" s="1"/>
  <c r="X54" i="9" s="1"/>
  <c r="X55" i="9" s="1"/>
  <c r="U5" i="9"/>
  <c r="U6" i="9"/>
  <c r="U4" i="9"/>
  <c r="O5" i="9"/>
  <c r="P5" i="9" s="1"/>
  <c r="O6" i="9"/>
  <c r="P6" i="9" s="1"/>
  <c r="O7" i="9"/>
  <c r="P7" i="9" s="1"/>
  <c r="O8" i="9"/>
  <c r="P8" i="9" s="1"/>
  <c r="O9" i="9"/>
  <c r="P9" i="9" s="1"/>
  <c r="O4" i="9"/>
  <c r="P4" i="9" s="1"/>
  <c r="E13" i="9"/>
  <c r="D13" i="9"/>
  <c r="F27" i="6"/>
  <c r="E22" i="7"/>
  <c r="D22" i="7"/>
  <c r="D12" i="7"/>
  <c r="E11" i="7"/>
  <c r="E12" i="7" s="1"/>
  <c r="D11" i="7"/>
  <c r="E8" i="7"/>
  <c r="D8" i="7"/>
  <c r="D4" i="8"/>
  <c r="E17" i="6"/>
  <c r="D17" i="7" s="1"/>
  <c r="F15" i="6"/>
  <c r="F16" i="6" s="1"/>
  <c r="E15" i="6"/>
  <c r="E16" i="6" s="1"/>
  <c r="Q3" i="2"/>
  <c r="P3" i="2"/>
  <c r="P4" i="2"/>
  <c r="Q4" i="2" s="1"/>
  <c r="P2" i="2"/>
  <c r="Q2" i="2" s="1"/>
  <c r="Q2" i="1"/>
  <c r="P3" i="1"/>
  <c r="Q3" i="1" s="1"/>
  <c r="P4" i="1"/>
  <c r="Q4" i="1" s="1"/>
  <c r="P2" i="1"/>
  <c r="E27" i="6"/>
  <c r="F17" i="6"/>
  <c r="F18" i="6" s="1"/>
  <c r="E18" i="7" s="1"/>
  <c r="S2" i="1" l="1"/>
  <c r="E15" i="7"/>
  <c r="E16" i="7" s="1"/>
  <c r="R2" i="2"/>
  <c r="E19" i="7" s="1"/>
  <c r="R3" i="1"/>
  <c r="S3" i="1"/>
  <c r="D15" i="8" s="1"/>
  <c r="S4" i="2"/>
  <c r="R4" i="2"/>
  <c r="E14" i="7"/>
  <c r="R4" i="1"/>
  <c r="S4" i="1"/>
  <c r="D14" i="7"/>
  <c r="D15" i="7"/>
  <c r="R3" i="2"/>
  <c r="E19" i="6"/>
  <c r="E20" i="6" s="1"/>
  <c r="R2" i="1"/>
  <c r="D19" i="7" s="1"/>
  <c r="E18" i="6"/>
  <c r="D18" i="7" s="1"/>
  <c r="E4" i="8"/>
  <c r="E5" i="8"/>
  <c r="E7" i="8"/>
  <c r="D5" i="8"/>
  <c r="E10" i="8"/>
  <c r="D14" i="8"/>
  <c r="D7" i="8"/>
  <c r="E14" i="8"/>
  <c r="E17" i="7"/>
  <c r="S2" i="2" s="1"/>
  <c r="F19" i="6"/>
  <c r="E12" i="8" s="1"/>
  <c r="F20" i="6"/>
  <c r="E19" i="8" s="1"/>
  <c r="E15" i="8" l="1"/>
  <c r="D17" i="8"/>
  <c r="D16" i="7"/>
  <c r="S3" i="2"/>
  <c r="E17" i="8"/>
  <c r="D19" i="8"/>
  <c r="H3" i="1"/>
  <c r="H2" i="1"/>
  <c r="H2" i="2"/>
  <c r="H3" i="2"/>
  <c r="H4" i="2"/>
  <c r="H4" i="1"/>
  <c r="D12" i="8" l="1"/>
  <c r="D10" i="8"/>
  <c r="E13" i="8"/>
  <c r="E9" i="8"/>
  <c r="E16" i="8"/>
  <c r="D13" i="8"/>
  <c r="D16" i="8"/>
  <c r="D21" i="7"/>
  <c r="D18" i="8" s="1"/>
  <c r="D20" i="7"/>
  <c r="D11" i="8" s="1"/>
  <c r="E20" i="7"/>
  <c r="E11" i="8" s="1"/>
  <c r="E21" i="7"/>
  <c r="E18" i="8"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RIM</author>
  </authors>
  <commentList>
    <comment ref="A3" authorId="0" shapeId="0" xr:uid="{FFD4CBF3-03AF-4C64-AF53-49EC12EFBCA4}">
      <text>
        <r>
          <rPr>
            <b/>
            <sz val="9"/>
            <color indexed="81"/>
            <rFont val="Tahoma"/>
            <family val="2"/>
          </rPr>
          <t>RIM:</t>
        </r>
        <r>
          <rPr>
            <sz val="9"/>
            <color indexed="81"/>
            <rFont val="Tahoma"/>
            <family val="2"/>
          </rPr>
          <t xml:space="preserve">
assumed that T=1 year</t>
        </r>
      </text>
    </comment>
    <comment ref="A8" authorId="0" shapeId="0" xr:uid="{C0686913-DEC5-4070-B3EE-BF6941A576B1}">
      <text>
        <r>
          <rPr>
            <b/>
            <sz val="9"/>
            <color indexed="81"/>
            <rFont val="Tahoma"/>
            <family val="2"/>
          </rPr>
          <t>RIM:</t>
        </r>
        <r>
          <rPr>
            <sz val="9"/>
            <color indexed="81"/>
            <rFont val="Tahoma"/>
            <family val="2"/>
          </rPr>
          <t xml:space="preserve">
reminder to correct for the T we decide 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tc={0F52E9A7-64F8-4F22-BCCF-434C6C58AB31}</author>
    <author>RIM</author>
  </authors>
  <commentList>
    <comment ref="F4" authorId="0" shapeId="0" xr:uid="{0F52E9A7-64F8-4F22-BCCF-434C6C58AB31}">
      <text>
        <t>[Threaded comment]
Your version of Excel allows you to read this threaded comment; however, any edits to it will get removed if the file is opened in a newer version of Excel. Learn more: https://go.microsoft.com/fwlink/?linkid=870924
Comment:
    I am not sure how to make an example sheet for this, so I just inserted an assumption.</t>
      </text>
    </comment>
    <comment ref="E13" authorId="1" shapeId="0" xr:uid="{D08B1FE4-D24A-4992-92D4-E5734F14685E}">
      <text>
        <r>
          <rPr>
            <b/>
            <sz val="9"/>
            <color indexed="81"/>
            <rFont val="Tahoma"/>
            <family val="2"/>
          </rPr>
          <t>RIM:</t>
        </r>
        <r>
          <rPr>
            <sz val="9"/>
            <color indexed="81"/>
            <rFont val="Tahoma"/>
            <family val="2"/>
          </rPr>
          <t xml:space="preserve">
this was 390 before. Why? Is this parameter limited by T or independent of T (my correction to 365 days may not eb correct)
</t>
        </r>
        <r>
          <rPr>
            <b/>
            <sz val="9"/>
            <color indexed="81"/>
            <rFont val="Tahoma"/>
            <family val="2"/>
          </rPr>
          <t xml:space="preserve">
Ece:</t>
        </r>
        <r>
          <rPr>
            <sz val="9"/>
            <color indexed="81"/>
            <rFont val="Tahoma"/>
            <family val="2"/>
          </rPr>
          <t xml:space="preserve"> changed to 365, the source I used turned out to be an online page, not a peer reviewed paper.</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RIM</author>
  </authors>
  <commentList>
    <comment ref="F27" authorId="0" shapeId="0" xr:uid="{F498339B-1A98-4814-B945-F91A755C9D0A}">
      <text>
        <r>
          <rPr>
            <b/>
            <sz val="9"/>
            <color indexed="81"/>
            <rFont val="Tahoma"/>
            <family val="2"/>
          </rPr>
          <t>RIM:</t>
        </r>
        <r>
          <rPr>
            <sz val="9"/>
            <color indexed="81"/>
            <rFont val="Tahoma"/>
            <family val="2"/>
          </rPr>
          <t xml:space="preserve">
this was 390 before. Why? Is this parameter limited by T or independent of T (my correction to 365 days may not eb correct)
</t>
        </r>
        <r>
          <rPr>
            <b/>
            <sz val="9"/>
            <color indexed="81"/>
            <rFont val="Tahoma"/>
            <family val="2"/>
          </rPr>
          <t>Ece</t>
        </r>
        <r>
          <rPr>
            <sz val="9"/>
            <color indexed="81"/>
            <rFont val="Tahoma"/>
            <family val="2"/>
          </rPr>
          <t>: changed to 365, the source I used turned out to be an online page, not a peer reviewed paper.</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RIM</author>
  </authors>
  <commentList>
    <comment ref="F6" authorId="0" shapeId="0" xr:uid="{3AFC2565-58AF-4E95-85A0-0EFE2511964B}">
      <text>
        <r>
          <rPr>
            <b/>
            <sz val="9"/>
            <color indexed="81"/>
            <rFont val="Tahoma"/>
            <family val="2"/>
          </rPr>
          <t>RIM:</t>
        </r>
        <r>
          <rPr>
            <sz val="9"/>
            <color indexed="81"/>
            <rFont val="Tahoma"/>
            <family val="2"/>
          </rPr>
          <t xml:space="preserve">
this should be number in a given week, meaning that it will be different every week
Ece: Does this work?</t>
        </r>
      </text>
    </comment>
    <comment ref="F7" authorId="0" shapeId="0" xr:uid="{B4DC86C3-6BF2-4A1B-8DFA-C49F2A4D0354}">
      <text>
        <r>
          <rPr>
            <b/>
            <sz val="9"/>
            <color indexed="81"/>
            <rFont val="Tahoma"/>
            <family val="2"/>
          </rPr>
          <t>RIM:</t>
        </r>
        <r>
          <rPr>
            <sz val="9"/>
            <color indexed="81"/>
            <rFont val="Tahoma"/>
            <family val="2"/>
          </rPr>
          <t xml:space="preserve">
this assumes the same as in the above cell. However, this is a fair assumption for adults that they were on the farm through 2022, but not for calves unless they were not born on Jan 1 and even so, they would not be in the calf production category for the whole year. 
Accoring to our manuscript table 2, this shoudl be calculates as (∑_(wk=1)^tw▒n_(wk,p) )/tw, where tw=floor(T/7)</t>
        </r>
      </text>
    </comment>
    <comment ref="F11" authorId="0" shapeId="0" xr:uid="{56A6241A-FCA2-4F48-B625-755BAB7ED861}">
      <text>
        <r>
          <rPr>
            <b/>
            <sz val="9"/>
            <color indexed="81"/>
            <rFont val="Tahoma"/>
            <family val="2"/>
          </rPr>
          <t>RIM:</t>
        </r>
        <r>
          <rPr>
            <sz val="9"/>
            <color indexed="81"/>
            <rFont val="Tahoma"/>
            <family val="2"/>
          </rPr>
          <t xml:space="preserve">
reminder to check back depending on T</t>
        </r>
      </text>
    </comment>
    <comment ref="F19" authorId="0" shapeId="0" xr:uid="{AB6EA2F3-80C8-408F-BA4A-E13AB28FE829}">
      <text>
        <r>
          <rPr>
            <b/>
            <sz val="9"/>
            <color indexed="81"/>
            <rFont val="Tahoma"/>
            <family val="2"/>
          </rPr>
          <t>RIM:</t>
        </r>
        <r>
          <rPr>
            <sz val="9"/>
            <color indexed="81"/>
            <rFont val="Tahoma"/>
            <family val="2"/>
          </rPr>
          <t xml:space="preserve">
not fully following the comment
Ece: like you mentioned in your email, the application is local, therefore, mg/kg dose calculation for mastitis, which is used in UDD, doesn't make much sense.</t>
        </r>
      </text>
    </comment>
    <comment ref="D24" authorId="0" shapeId="0" xr:uid="{B820E632-F787-484D-8D2D-CD9AAED774C3}">
      <text>
        <r>
          <rPr>
            <b/>
            <sz val="9"/>
            <color indexed="81"/>
            <rFont val="Tahoma"/>
            <family val="2"/>
          </rPr>
          <t>RIM:</t>
        </r>
        <r>
          <rPr>
            <sz val="9"/>
            <color indexed="81"/>
            <rFont val="Tahoma"/>
            <family val="2"/>
          </rPr>
          <t xml:space="preserve">
shouldn't this be 1 day. The drug was administrated for 1 day (so perhapas we need to define as last-first+1 to include the first (only) day? 
</t>
        </r>
        <r>
          <rPr>
            <b/>
            <sz val="9"/>
            <color indexed="81"/>
            <rFont val="Tahoma"/>
            <family val="2"/>
          </rPr>
          <t>Ece:</t>
        </r>
        <r>
          <rPr>
            <sz val="9"/>
            <color indexed="81"/>
            <rFont val="Tahoma"/>
            <family val="2"/>
          </rPr>
          <t xml:space="preserve"> Since there is only one administration in the regimen, there are no calendar days betweent he first and the last administration, this is also mentioned by Schrag.</t>
        </r>
      </text>
    </comment>
    <comment ref="E24" authorId="0" shapeId="0" xr:uid="{D09482FE-C249-460C-84BB-6CC22D0F9D3D}">
      <text>
        <r>
          <rPr>
            <b/>
            <sz val="9"/>
            <color indexed="81"/>
            <rFont val="Tahoma"/>
            <family val="2"/>
          </rPr>
          <t>RIM:</t>
        </r>
        <r>
          <rPr>
            <sz val="9"/>
            <color indexed="81"/>
            <rFont val="Tahoma"/>
            <family val="2"/>
          </rPr>
          <t xml:space="preserve">
shouldn't this be 3 days. The drug was administrated for 3 days (so perhapas we need to define as last-first+1 to include the first day? 
</t>
        </r>
        <r>
          <rPr>
            <b/>
            <sz val="9"/>
            <color indexed="81"/>
            <rFont val="Tahoma"/>
            <family val="2"/>
          </rPr>
          <t xml:space="preserve">Ece: </t>
        </r>
        <r>
          <rPr>
            <sz val="9"/>
            <color indexed="81"/>
            <rFont val="Tahoma"/>
            <family val="2"/>
          </rPr>
          <t>The calculation period begins immediately after the initial administration and lasts until the final administration. For example, consider a regimen that includes two administrations, one administration per day: Even though the administrations occur over the course of two days, the time between the first and last administration is only one day. I checked Schrag paper as well this calculation is correct.</t>
        </r>
      </text>
    </comment>
  </commentList>
</comments>
</file>

<file path=xl/sharedStrings.xml><?xml version="1.0" encoding="utf-8"?>
<sst xmlns="http://schemas.openxmlformats.org/spreadsheetml/2006/main" count="431" uniqueCount="285">
  <si>
    <t>ID</t>
  </si>
  <si>
    <t>Age (month)</t>
  </si>
  <si>
    <t>Route of administration</t>
  </si>
  <si>
    <t>Antimicrobial class</t>
  </si>
  <si>
    <t>Macrolide</t>
  </si>
  <si>
    <t>Tulathromycin</t>
  </si>
  <si>
    <t>Penicillin</t>
  </si>
  <si>
    <t>Ampicillin</t>
  </si>
  <si>
    <t>Comments</t>
  </si>
  <si>
    <t xml:space="preserve">NO TREATMENT    </t>
  </si>
  <si>
    <t>README</t>
  </si>
  <si>
    <t>d</t>
  </si>
  <si>
    <t>Calf pneumonia</t>
  </si>
  <si>
    <t>P</t>
  </si>
  <si>
    <t>Lactation parity</t>
  </si>
  <si>
    <t>Birthdate</t>
  </si>
  <si>
    <t xml:space="preserve">Calf pneumonia   </t>
  </si>
  <si>
    <t>Antibiotic administered</t>
  </si>
  <si>
    <t>Mastitis</t>
  </si>
  <si>
    <t>Intramuscular</t>
  </si>
  <si>
    <t>Intramammary</t>
  </si>
  <si>
    <t>NO DISEASE</t>
  </si>
  <si>
    <t>p</t>
  </si>
  <si>
    <t>s</t>
  </si>
  <si>
    <t>r</t>
  </si>
  <si>
    <t>DDDv</t>
  </si>
  <si>
    <t>DCDv</t>
  </si>
  <si>
    <t>a</t>
  </si>
  <si>
    <t>R</t>
  </si>
  <si>
    <t>t</t>
  </si>
  <si>
    <t>int</t>
  </si>
  <si>
    <t>adjF</t>
  </si>
  <si>
    <t>ADR</t>
  </si>
  <si>
    <t>i</t>
  </si>
  <si>
    <t>Category</t>
  </si>
  <si>
    <t>Notation</t>
  </si>
  <si>
    <t>Definition (unit)</t>
  </si>
  <si>
    <t>Animal</t>
  </si>
  <si>
    <t>C</t>
  </si>
  <si>
    <t>Specific treatment indication/disease syndrome (treatment indication)</t>
  </si>
  <si>
    <t>Specific production category of a treated animal at the time of antimicrobial product administration (production category)</t>
  </si>
  <si>
    <r>
      <t>w</t>
    </r>
    <r>
      <rPr>
        <i/>
        <vertAlign val="subscript"/>
        <sz val="10"/>
        <color theme="1"/>
        <rFont val="Times New Roman"/>
        <family val="1"/>
      </rPr>
      <t>i</t>
    </r>
  </si>
  <si>
    <r>
      <t>w</t>
    </r>
    <r>
      <rPr>
        <i/>
        <vertAlign val="subscript"/>
        <sz val="10"/>
        <color theme="1"/>
        <rFont val="Times New Roman"/>
        <family val="1"/>
      </rPr>
      <t>f,p</t>
    </r>
  </si>
  <si>
    <t>FS</t>
  </si>
  <si>
    <r>
      <t>w</t>
    </r>
    <r>
      <rPr>
        <i/>
        <vertAlign val="subscript"/>
        <sz val="10"/>
        <color theme="1"/>
        <rFont val="Times New Roman"/>
        <family val="1"/>
      </rPr>
      <t>p</t>
    </r>
  </si>
  <si>
    <t>GS</t>
  </si>
  <si>
    <t>Antimicrobial</t>
  </si>
  <si>
    <t>Specific route of antimicrobial product administration (administration route)</t>
  </si>
  <si>
    <t>Prescribed number of antimicrobial product administrations as part of a single regimen (administration)</t>
  </si>
  <si>
    <t>GS/FS</t>
  </si>
  <si>
    <r>
      <t>AD</t>
    </r>
    <r>
      <rPr>
        <i/>
        <vertAlign val="subscript"/>
        <sz val="10"/>
        <color theme="1"/>
        <rFont val="Times New Roman"/>
        <family val="1"/>
      </rPr>
      <t>i</t>
    </r>
  </si>
  <si>
    <r>
      <t>AD</t>
    </r>
    <r>
      <rPr>
        <i/>
        <vertAlign val="subscript"/>
        <sz val="10"/>
        <color theme="1"/>
        <rFont val="Times New Roman"/>
        <family val="1"/>
      </rPr>
      <t>m</t>
    </r>
  </si>
  <si>
    <r>
      <t>Standard defined course dose proposed by European Surveillance of Veterinary Antimicrobial Consumption or Government of Canada (mg active substance/kg animal/course)</t>
    </r>
    <r>
      <rPr>
        <vertAlign val="superscript"/>
        <sz val="10"/>
        <color theme="1"/>
        <rFont val="Times New Roman"/>
        <family val="1"/>
      </rPr>
      <t>4</t>
    </r>
  </si>
  <si>
    <t>CR</t>
  </si>
  <si>
    <t>Time</t>
  </si>
  <si>
    <t xml:space="preserve">Interval between administrations within a single regimen that is less than 24h (day) </t>
  </si>
  <si>
    <t>Adjustment factor for long-acting antimicrobial products, for which single administration provides &gt; 1 day of therapy. Can be the time interval between administrations or the estimated duration of antimicrobial effect (unitless)</t>
  </si>
  <si>
    <t>Standard defined daily dose by the European Surveillance of Veterinary Antimicrobial Consumption or Government of Canada (mg active substance/kg animal/day)</t>
  </si>
  <si>
    <r>
      <t>w</t>
    </r>
    <r>
      <rPr>
        <b/>
        <vertAlign val="subscript"/>
        <sz val="10"/>
        <color theme="1"/>
        <rFont val="Times New Roman"/>
        <family val="1"/>
      </rPr>
      <t>i</t>
    </r>
    <r>
      <rPr>
        <b/>
        <sz val="10"/>
        <color theme="1"/>
        <rFont val="Times New Roman"/>
        <family val="1"/>
      </rPr>
      <t xml:space="preserve"> (kg)</t>
    </r>
  </si>
  <si>
    <t xml:space="preserve"> Mastitis</t>
  </si>
  <si>
    <t>Calves</t>
  </si>
  <si>
    <t>Adults</t>
  </si>
  <si>
    <t>Value for Calves</t>
  </si>
  <si>
    <t>Value for Adults</t>
  </si>
  <si>
    <t>80 kg is the European ESVAC standard for veal calves and 635.03 kg is used by FDA for livestock dairy cows.</t>
  </si>
  <si>
    <t>Assumption: The actual administration of the product and its usage as stated on the label are consistent.</t>
  </si>
  <si>
    <t>Assumption: A single administration of ampicillin involves using a single 10 ml tube with 62.5 mg ampicillin activity. However, for calculation purposes, we assumed that the weight of the animal stated in the prescription is 600 kg.</t>
  </si>
  <si>
    <t>Assumption: The actual administration of the product and its standard defined daily dose are consistent.</t>
  </si>
  <si>
    <t>Defined</t>
  </si>
  <si>
    <t>{i,t,r,s,m,d,p,w} was defined for calved and adults in this table.</t>
  </si>
  <si>
    <t>First day of treatment</t>
  </si>
  <si>
    <t>Provided in sheets "Calf pneumonia" and "Mastitis", column "route of administration".</t>
  </si>
  <si>
    <t>Not applicable</t>
  </si>
  <si>
    <t>Assumption</t>
  </si>
  <si>
    <t>D</t>
  </si>
  <si>
    <r>
      <t>n</t>
    </r>
    <r>
      <rPr>
        <i/>
        <vertAlign val="subscript"/>
        <sz val="10"/>
        <color theme="1"/>
        <rFont val="Times New Roman"/>
        <family val="1"/>
      </rPr>
      <t>wk</t>
    </r>
  </si>
  <si>
    <t>K</t>
  </si>
  <si>
    <t>S</t>
  </si>
  <si>
    <t>RA</t>
  </si>
  <si>
    <r>
      <t>R</t>
    </r>
    <r>
      <rPr>
        <i/>
        <vertAlign val="subscript"/>
        <sz val="10"/>
        <color theme="1"/>
        <rFont val="Times New Roman"/>
        <family val="1"/>
      </rPr>
      <t>T</t>
    </r>
  </si>
  <si>
    <r>
      <t>m</t>
    </r>
    <r>
      <rPr>
        <i/>
        <vertAlign val="subscript"/>
        <sz val="10"/>
        <color theme="1"/>
        <rFont val="Times New Roman"/>
        <family val="1"/>
      </rPr>
      <t>p,s</t>
    </r>
  </si>
  <si>
    <r>
      <t>m</t>
    </r>
    <r>
      <rPr>
        <i/>
        <vertAlign val="subscript"/>
        <sz val="10"/>
        <color theme="1"/>
        <rFont val="Times New Roman"/>
        <family val="1"/>
      </rPr>
      <t>p</t>
    </r>
  </si>
  <si>
    <r>
      <t>ADD</t>
    </r>
    <r>
      <rPr>
        <i/>
        <vertAlign val="subscript"/>
        <sz val="10"/>
        <color theme="1"/>
        <rFont val="Times New Roman"/>
        <family val="1"/>
      </rPr>
      <t>i</t>
    </r>
  </si>
  <si>
    <r>
      <t>ADD</t>
    </r>
    <r>
      <rPr>
        <i/>
        <vertAlign val="subscript"/>
        <sz val="10"/>
        <color theme="1"/>
        <rFont val="Times New Roman"/>
        <family val="1"/>
      </rPr>
      <t>m</t>
    </r>
  </si>
  <si>
    <t>UDD</t>
  </si>
  <si>
    <t>DDDp</t>
  </si>
  <si>
    <t>Study-defined daily dose that is specific for the population under study (mg active substance/kg animal/day)</t>
  </si>
  <si>
    <t>DCDp</t>
  </si>
  <si>
    <t>Study-defined course dose that is specific for the population under study (mg active substance/kg animal/course)</t>
  </si>
  <si>
    <t>DOT</t>
  </si>
  <si>
    <t>TE</t>
  </si>
  <si>
    <t>Therapeutic event identified by grouping regimens in an individual animal by date of administration so that regimens within 7 days are part of the same treatment event (event)</t>
  </si>
  <si>
    <r>
      <t>cfl</t>
    </r>
    <r>
      <rPr>
        <i/>
        <vertAlign val="subscript"/>
        <sz val="10"/>
        <color theme="1"/>
        <rFont val="Times New Roman"/>
        <family val="1"/>
      </rPr>
      <t>R</t>
    </r>
  </si>
  <si>
    <t>Number of animals of any production category present on a farm f in a given week (wk) (animal)</t>
  </si>
  <si>
    <t>Average number of animals of a given production category (p) on a farm f (or average farm inventory of a given production category (p)) during a time period T (animal)</t>
  </si>
  <si>
    <t>Total mass of an active substance (s) used in an animal production category (p) on farm f during a period of time T (mg)</t>
  </si>
  <si>
    <t>Total mass of all active substances used in an animal production category (p) on farm f during a period of time T (mg)</t>
  </si>
  <si>
    <t>Actual daily dose for an active substance (s) in a single antimicrobial administration for a therapeutic purpose targeting a single disease event (d) in an individual animal (i) (mg active substance/kg animal/day)</t>
  </si>
  <si>
    <t>Prescribed or mean daily dose for an active substance (s) in a single antimicrobial administration for a therapeutic purpose targeting a single disease event (d) in an individual animal (i) (mg active substance/kg animal/day)</t>
  </si>
  <si>
    <t>Duration of treatment. Depending on antimicrobial product used, DOT is expressed as: cDOT: Count of calendar days on which treatment was administered as part of a single regimen, used for antimicrobials administered in intervals ≤1 day; aDOT: Adjusted length of therapy for a single regimen used for a long-acting antimicrobial product or product administered in intervals &gt; 1 day. (day)</t>
  </si>
  <si>
    <t>The number of calendar days between the first and last administration of a regimen to an animal (i) (day)</t>
  </si>
  <si>
    <t>List of routes of antimicrobial product administration (categorical)</t>
  </si>
  <si>
    <r>
      <t>a</t>
    </r>
    <r>
      <rPr>
        <i/>
        <vertAlign val="subscript"/>
        <sz val="10"/>
        <color theme="1"/>
        <rFont val="Times New Roman"/>
        <family val="1"/>
      </rPr>
      <t>T</t>
    </r>
  </si>
  <si>
    <r>
      <t>m</t>
    </r>
    <r>
      <rPr>
        <i/>
        <vertAlign val="subscript"/>
        <sz val="10"/>
        <color theme="1"/>
        <rFont val="Times New Roman"/>
        <family val="1"/>
      </rPr>
      <t>R</t>
    </r>
  </si>
  <si>
    <t>Calf pneumonia, mastitis</t>
  </si>
  <si>
    <t>Calves, adults</t>
  </si>
  <si>
    <t>Calculated for the two production categories of the farm (calves and adults).</t>
  </si>
  <si>
    <t>Tulathromycin, ampicillin</t>
  </si>
  <si>
    <t>Intramuscular, intramammary</t>
  </si>
  <si>
    <t>For adults, ampicillin was administered 3 times per animal.</t>
  </si>
  <si>
    <t xml:space="preserve">Individual animal identification number on a farm f for an animal that was treated with an antimicrobial product (animal) </t>
  </si>
  <si>
    <t>Number of animals of a given production category (p) present on a farm f in a given week (wk) (animal)</t>
  </si>
  <si>
    <t xml:space="preserve">Specific administrated active substance (s) (active substance) </t>
  </si>
  <si>
    <t>Mass of an active substance (s) in a single administration of an antimicrobial product (listed on the product label) (mg)</t>
  </si>
  <si>
    <t>Prescribed or mean dose of an active substance (s) in a single antimicrobial administration for a therapeutic purpose targeting a single disease event (d) in an individual animal (i) (mg active substance/kg animal)</t>
  </si>
  <si>
    <t>Single administration: Antimicrobial product administered at a single restraining event to an individual animal (i). Dataset associated with each individual administration: a={i,t,r,s,m,d,p,w} (administration)</t>
  </si>
  <si>
    <t>Average days at risk: an average number of days individual animals of production category p are present on farm f (days)</t>
  </si>
  <si>
    <r>
      <t>Mass of an active substance (s) actually administrated in a single administration of an antimicrobial product, including for extra-label use. Recorded only if different from the mass (m</t>
    </r>
    <r>
      <rPr>
        <vertAlign val="subscript"/>
        <sz val="10"/>
        <color theme="1"/>
        <rFont val="Times New Roman"/>
        <family val="1"/>
      </rPr>
      <t>s</t>
    </r>
    <r>
      <rPr>
        <sz val="10"/>
        <color theme="1"/>
        <rFont val="Times New Roman"/>
        <family val="1"/>
      </rPr>
      <t>) listed on the product label (mg)</t>
    </r>
  </si>
  <si>
    <r>
      <t>The actual number of antimicrobial product administrations as part of a regimen administrated to animal i. Recorded only if different from the general/farm standard (c</t>
    </r>
    <r>
      <rPr>
        <vertAlign val="subscript"/>
        <sz val="10"/>
        <color theme="1"/>
        <rFont val="Times New Roman"/>
        <family val="1"/>
      </rPr>
      <t>R</t>
    </r>
    <r>
      <rPr>
        <sz val="10"/>
        <color theme="1"/>
        <rFont val="Times New Roman"/>
        <family val="1"/>
      </rPr>
      <t>) for the regimen (administration)</t>
    </r>
  </si>
  <si>
    <r>
      <t>The actual dose (m</t>
    </r>
    <r>
      <rPr>
        <vertAlign val="subscript"/>
        <sz val="10"/>
        <color theme="1"/>
        <rFont val="Times New Roman"/>
        <family val="1"/>
      </rPr>
      <t>i</t>
    </r>
    <r>
      <rPr>
        <sz val="10"/>
        <color theme="1"/>
        <rFont val="Times New Roman"/>
        <family val="1"/>
      </rPr>
      <t>/w</t>
    </r>
    <r>
      <rPr>
        <vertAlign val="subscript"/>
        <sz val="10"/>
        <color theme="1"/>
        <rFont val="Times New Roman"/>
        <family val="1"/>
      </rPr>
      <t>i</t>
    </r>
    <r>
      <rPr>
        <sz val="10"/>
        <color theme="1"/>
        <rFont val="Times New Roman"/>
        <family val="1"/>
      </rPr>
      <t xml:space="preserve">) of an active substance (s) in a single antimicrobial administration for a therapeutic purpose targeting a single disease event (d) in an individual animal (i) (mg active substance/kg animal)  </t>
    </r>
  </si>
  <si>
    <r>
      <t>Standard regimen (course): Recorded antimicrobial product administration(s) for a therapeutic purpose targeting a single disease event (d) in an individual animal (i). Multiple administrations in an animal (a</t>
    </r>
    <r>
      <rPr>
        <vertAlign val="subscript"/>
        <sz val="10"/>
        <color theme="1"/>
        <rFont val="Times New Roman"/>
        <family val="1"/>
      </rPr>
      <t>i</t>
    </r>
    <r>
      <rPr>
        <sz val="10"/>
        <color theme="1"/>
        <rFont val="Times New Roman"/>
        <family val="1"/>
      </rPr>
      <t>) are counted as part of a single regimen when product administrations are consecutive, never resulting in a time gap between administrations of greater than the pre-determined administration interval of 5 days. Dataset associated with each individual administrated regimen: R ={ i,t_first,t_last,r,s,m,d,p,w,c_R,int,adjF} (regimen)</t>
    </r>
  </si>
  <si>
    <r>
      <t>The date of an individual single administration of an antimicrobial product to an individual animal (i) at a single restraining event. In the case of a regimen, t</t>
    </r>
    <r>
      <rPr>
        <vertAlign val="subscript"/>
        <sz val="10"/>
        <color theme="1"/>
        <rFont val="Times New Roman"/>
        <family val="1"/>
      </rPr>
      <t xml:space="preserve">first </t>
    </r>
    <r>
      <rPr>
        <sz val="10"/>
        <color theme="1"/>
        <rFont val="Times New Roman"/>
        <family val="1"/>
      </rPr>
      <t>and t</t>
    </r>
    <r>
      <rPr>
        <vertAlign val="subscript"/>
        <sz val="10"/>
        <color theme="1"/>
        <rFont val="Times New Roman"/>
        <family val="1"/>
      </rPr>
      <t xml:space="preserve">last </t>
    </r>
    <r>
      <rPr>
        <sz val="10"/>
        <color theme="1"/>
        <rFont val="Times New Roman"/>
        <family val="1"/>
      </rPr>
      <t xml:space="preserve">denote the first and last day of the regimen (date) </t>
    </r>
  </si>
  <si>
    <t>List of all treatment indications (diseases; d) treated with antimicrobial products on a farm f during a period of time T (categorical)</t>
  </si>
  <si>
    <t>List of all animal production categories (p) present on a farm f during a period of time T (categorical)</t>
  </si>
  <si>
    <t>List of all active substances (s) administered on a farm f during a period of time T (categorical)</t>
  </si>
  <si>
    <r>
      <t xml:space="preserve">Total number of animals on a farm f </t>
    </r>
    <r>
      <rPr>
        <b/>
        <sz val="10"/>
        <color theme="1"/>
        <rFont val="Times New Roman"/>
        <family val="1"/>
      </rPr>
      <t>ever</t>
    </r>
    <r>
      <rPr>
        <sz val="10"/>
        <color theme="1"/>
        <rFont val="Times New Roman"/>
        <family val="1"/>
      </rPr>
      <t xml:space="preserve"> treated with an antimicrobial product during a time period T. Can be calculated overall overall (K), or subset for a specific production category (p), active substance (s), route of administration (r), disease (d), or their combination (animal)  </t>
    </r>
  </si>
  <si>
    <r>
      <t>Total number of all single antimicrobial administrations (a) administered on a farm f during a period of time T.Can be calculated overall (a</t>
    </r>
    <r>
      <rPr>
        <vertAlign val="subscript"/>
        <sz val="10"/>
        <color rgb="FF000000"/>
        <rFont val="Times New Roman"/>
        <family val="1"/>
      </rPr>
      <t>T</t>
    </r>
    <r>
      <rPr>
        <sz val="10"/>
        <color rgb="FF000000"/>
        <rFont val="Times New Roman"/>
        <family val="1"/>
      </rPr>
      <t>), or subset for a specific production category (p), active substance (s), route of administration (r), disease (d), or their combination (administration)</t>
    </r>
  </si>
  <si>
    <r>
      <t>Total number of all standard regimens (R) administered on a farm f during a period of time T. Can be calculated overall (R</t>
    </r>
    <r>
      <rPr>
        <vertAlign val="subscript"/>
        <sz val="10"/>
        <color theme="1"/>
        <rFont val="Times New Roman"/>
        <family val="1"/>
      </rPr>
      <t>T</t>
    </r>
    <r>
      <rPr>
        <sz val="10"/>
        <color theme="1"/>
        <rFont val="Times New Roman"/>
        <family val="1"/>
      </rPr>
      <t xml:space="preserve">), or subset for a specific production category (p), active substance (s), route of administration (r), disease (d), or their combination. (regimen) </t>
    </r>
  </si>
  <si>
    <r>
      <t>Total mass of an active substance (s) over all administrations (c) administrated as part of a specific single regimen</t>
    </r>
    <r>
      <rPr>
        <sz val="10"/>
        <color rgb="FFFF0000"/>
        <rFont val="Times New Roman"/>
        <family val="1"/>
      </rPr>
      <t xml:space="preserve"> </t>
    </r>
    <r>
      <rPr>
        <sz val="10"/>
        <color theme="1"/>
        <rFont val="Times New Roman"/>
        <family val="1"/>
      </rPr>
      <t>in an individual animal (i) (mg)</t>
    </r>
  </si>
  <si>
    <t>See sheet "Mastitis", column "First day of treatment"</t>
  </si>
  <si>
    <t>See sheet "Calf pneumonia", column "First day of treatment"</t>
  </si>
  <si>
    <t>Assumption: The actual administration of the product and its standard defined daily dose are consistent. It is assumed that the administration of ampicillin is carried our for three consecutive days.</t>
  </si>
  <si>
    <t>Product administered</t>
  </si>
  <si>
    <t xml:space="preserve">Draxxin </t>
  </si>
  <si>
    <t>Antibiotic administered (mL)</t>
  </si>
  <si>
    <t>Daily dose in product label (mg/kg)</t>
  </si>
  <si>
    <t>Polymast</t>
  </si>
  <si>
    <t>1 mL Draxxin once</t>
  </si>
  <si>
    <t>1 tube (10 mL) Polymast every 24 hours for 3 total tubes</t>
  </si>
  <si>
    <t>See sheet "Calf pneumonia", column "ID"</t>
  </si>
  <si>
    <t>See sheet "Mastitis", column "ID"</t>
  </si>
  <si>
    <r>
      <t>See sheet "Calf pneumonia", column "w</t>
    </r>
    <r>
      <rPr>
        <vertAlign val="subscript"/>
        <sz val="10"/>
        <color theme="1"/>
        <rFont val="Times New Roman"/>
        <family val="1"/>
      </rPr>
      <t>i</t>
    </r>
    <r>
      <rPr>
        <sz val="10"/>
        <color theme="1"/>
        <rFont val="Times New Roman"/>
        <family val="1"/>
      </rPr>
      <t xml:space="preserve"> (kg)"</t>
    </r>
  </si>
  <si>
    <r>
      <t>See sheet "Mastitis", column "w</t>
    </r>
    <r>
      <rPr>
        <vertAlign val="subscript"/>
        <sz val="10"/>
        <color theme="1"/>
        <rFont val="Times New Roman"/>
        <family val="1"/>
      </rPr>
      <t>i</t>
    </r>
    <r>
      <rPr>
        <sz val="10"/>
        <color theme="1"/>
        <rFont val="Times New Roman"/>
        <family val="1"/>
      </rPr>
      <t xml:space="preserve"> (kg)"</t>
    </r>
  </si>
  <si>
    <t>See sheet "Calf pneumonia", column "Route of administration"</t>
  </si>
  <si>
    <t>See sheet "Mastitis", column "Route of administration"</t>
  </si>
  <si>
    <t>See sheet "Mastitis", column "Generic compound"</t>
  </si>
  <si>
    <t>See sheet "Calf pneumonia", column "Generic compound"</t>
  </si>
  <si>
    <t>active compound</t>
  </si>
  <si>
    <t>Active compound concentration in product (mg/mL)</t>
  </si>
  <si>
    <t>Active compound</t>
  </si>
  <si>
    <t>No of administrations in a regimen</t>
  </si>
  <si>
    <r>
      <t>Mean mass of an active substance (s) all instances of application of a specific regimen administrated during a period of time T (m</t>
    </r>
    <r>
      <rPr>
        <vertAlign val="subscript"/>
        <sz val="10"/>
        <color theme="1"/>
        <rFont val="Times New Roman"/>
        <family val="1"/>
      </rPr>
      <t>R</t>
    </r>
    <r>
      <rPr>
        <sz val="10"/>
        <color theme="1"/>
        <rFont val="Times New Roman"/>
        <family val="1"/>
      </rPr>
      <t>) (mg)</t>
    </r>
  </si>
  <si>
    <r>
      <t>This example utilizes one active substance for each production category, making the m</t>
    </r>
    <r>
      <rPr>
        <vertAlign val="subscript"/>
        <sz val="10"/>
        <color rgb="FF000000"/>
        <rFont val="Times New Roman"/>
        <family val="1"/>
      </rPr>
      <t>p,s</t>
    </r>
    <r>
      <rPr>
        <sz val="10"/>
        <color rgb="FF000000"/>
        <rFont val="Times New Roman"/>
        <family val="1"/>
      </rPr>
      <t xml:space="preserve"> and m</t>
    </r>
    <r>
      <rPr>
        <vertAlign val="subscript"/>
        <sz val="10"/>
        <color rgb="FF000000"/>
        <rFont val="Times New Roman"/>
        <family val="1"/>
      </rPr>
      <t>p</t>
    </r>
    <r>
      <rPr>
        <sz val="10"/>
        <color rgb="FF000000"/>
        <rFont val="Times New Roman"/>
        <family val="1"/>
      </rPr>
      <t xml:space="preserve"> identical.</t>
    </r>
  </si>
  <si>
    <t xml:space="preserve">Assumption: The actual administration of the product and its standard defined daily dose are consistent. </t>
  </si>
  <si>
    <r>
      <t>Median (preferred) or mean of actual used daily doses administered per day as part of a regimen per actual kg of animal weight at the time of treatment (w</t>
    </r>
    <r>
      <rPr>
        <vertAlign val="subscript"/>
        <sz val="10"/>
        <color theme="1"/>
        <rFont val="Times New Roman"/>
        <family val="1"/>
      </rPr>
      <t>R</t>
    </r>
    <r>
      <rPr>
        <sz val="10"/>
        <color theme="1"/>
        <rFont val="Times New Roman"/>
        <family val="1"/>
      </rPr>
      <t>) on farm f during a time period T (mg active substance/kg animal/day)</t>
    </r>
  </si>
  <si>
    <t>None of the animals received multiple regimens within 7 days of treatment.</t>
  </si>
  <si>
    <t>See Table 1, notation "R".</t>
  </si>
  <si>
    <t>Group</t>
  </si>
  <si>
    <t>Indicator</t>
  </si>
  <si>
    <t>Definition</t>
  </si>
  <si>
    <t>Count-based</t>
  </si>
  <si>
    <t>nTE</t>
  </si>
  <si>
    <t>RT-ratio</t>
  </si>
  <si>
    <t>Antimicrobial regimen to therapy ratio (RT-ratio), calculated by dividing the number of antimicrobial regimens by the number of therapeutic events. (regimens/therapeutic event)</t>
  </si>
  <si>
    <t>nRTFD</t>
  </si>
  <si>
    <t>nDOT</t>
  </si>
  <si>
    <t>Mass-based</t>
  </si>
  <si>
    <t>mg/TAB</t>
  </si>
  <si>
    <t>mg/100 animals-at-risk</t>
  </si>
  <si>
    <t>Dose-based</t>
  </si>
  <si>
    <t>nDDDp</t>
  </si>
  <si>
    <t>nDDDv</t>
  </si>
  <si>
    <r>
      <t>TF</t>
    </r>
    <r>
      <rPr>
        <i/>
        <vertAlign val="subscript"/>
        <sz val="10"/>
        <color theme="1"/>
        <rFont val="Times New Roman"/>
        <family val="1"/>
      </rPr>
      <t>UDD</t>
    </r>
  </si>
  <si>
    <r>
      <t>TF</t>
    </r>
    <r>
      <rPr>
        <i/>
        <vertAlign val="subscript"/>
        <sz val="10"/>
        <color theme="1"/>
        <rFont val="Times New Roman"/>
        <family val="1"/>
      </rPr>
      <t>DDD</t>
    </r>
  </si>
  <si>
    <r>
      <t>nADD(kg</t>
    </r>
    <r>
      <rPr>
        <i/>
        <vertAlign val="subscript"/>
        <sz val="10"/>
        <color theme="1"/>
        <rFont val="Times New Roman"/>
        <family val="1"/>
      </rPr>
      <t>a</t>
    </r>
    <r>
      <rPr>
        <i/>
        <sz val="10"/>
        <color theme="1"/>
        <rFont val="Times New Roman"/>
        <family val="1"/>
      </rPr>
      <t>)/100 treated animals</t>
    </r>
  </si>
  <si>
    <r>
      <t>nADD(kg</t>
    </r>
    <r>
      <rPr>
        <i/>
        <vertAlign val="subscript"/>
        <sz val="10"/>
        <color theme="1"/>
        <rFont val="Times New Roman"/>
        <family val="1"/>
      </rPr>
      <t>m</t>
    </r>
    <r>
      <rPr>
        <i/>
        <sz val="10"/>
        <color theme="1"/>
        <rFont val="Times New Roman"/>
        <family val="1"/>
      </rPr>
      <t>)/100 treated animals</t>
    </r>
  </si>
  <si>
    <t>nDDDv/1,000 animal days-at-risk</t>
  </si>
  <si>
    <t>nDCDp</t>
  </si>
  <si>
    <t>nDCDv</t>
  </si>
  <si>
    <t>nREG</t>
  </si>
  <si>
    <t>Number of therapeutic events per animal of a given production category (p) on farm f during a time period T. (therapeutic events /animal)</t>
  </si>
  <si>
    <t>Number of regimens per animal of a given production category (p) on farm f during a time period T. (regimens/animal)</t>
  </si>
  <si>
    <t>Total length of all therapies in days per animal of a given production category (p) on farm f during a time period T.  (days/animal)</t>
  </si>
  <si>
    <t>Total weight of all active substances used per animal biomass of a given production category (p) treated with these active substances on farm f during a time period T. (mg active substance/kg animal)</t>
  </si>
  <si>
    <t>Total weight of all active substances used per 100 animals-at-risk of a given production category (p) on farm f during a time period T.  (mg active substance/animal)</t>
  </si>
  <si>
    <t>Number of study-defined daily doses per animal of a given production category (p) for the farm f during a time period T. (doses/animal)</t>
  </si>
  <si>
    <t>Number of the standard defined daily doses per animal of a given production category (p) on farm f during a time period T. (doses/animal)</t>
  </si>
  <si>
    <t>Treatment frequency per animal of a given production category (p) on farm f based on the median (preferred) or mean Used Daily Dose for a drug product with active substance s during a time period T. (doses/animal)</t>
  </si>
  <si>
    <t>Treatment frequency per animal of a given production category (p) on farm f based on standard (EU) defined daily doses for a drug product with active substance s during a time period T.  (doses/animal)</t>
  </si>
  <si>
    <t>Number of actual individually administered daily doses per 100 treated animals of a given production category (p) on farm f during the time period T. Estimated by accounting for the actual administered dose and the actual weight (kg) of treated animals. Can be interpreted as: how many days on average 100 animals on farm f were treated during a time period T. (doses/animal)</t>
  </si>
  <si>
    <t>Number of prescribed or individually administered mean daily doses per 100 treated animals of a given production category (p) on farm f during the time period T. Estimated by accounting for the standard administered dose and the mean weight (kg) of treated animals. Can be interpreted as: how many days on average 100 animals on the farm f were treated during a time period T. (doses/animal)</t>
  </si>
  <si>
    <t>Number of Canadian-defined daily dose per 1,000 animal-days-at-risk of a given production category (p) on farm f during a time period T.  (doses/animal-days-at-risk)</t>
  </si>
  <si>
    <t>Number of study-defined course doses per animal of a given production category (p) for the farm f during a time period T.  (courses/animal)</t>
  </si>
  <si>
    <t>Number of standard defined course doses per animal of a given production category (p) on farm f during a time period T. (courses/animal)</t>
  </si>
  <si>
    <r>
      <t>Regimen time frame days (RTFD) per animal of a given production category (p) on farm f during a time period T. Numerator is estimated as the sum of cfl</t>
    </r>
    <r>
      <rPr>
        <vertAlign val="subscript"/>
        <sz val="10"/>
        <color theme="1"/>
        <rFont val="Times New Roman"/>
        <family val="1"/>
      </rPr>
      <t xml:space="preserve">R </t>
    </r>
    <r>
      <rPr>
        <sz val="10"/>
        <color theme="1"/>
        <rFont val="Times New Roman"/>
        <family val="1"/>
      </rPr>
      <t>(days/animal)</t>
    </r>
  </si>
  <si>
    <r>
      <t>Not applicable since</t>
    </r>
    <r>
      <rPr>
        <i/>
        <sz val="10"/>
        <color theme="1"/>
        <rFont val="Times New Roman"/>
        <family val="1"/>
      </rPr>
      <t xml:space="preserve"> nTE</t>
    </r>
    <r>
      <rPr>
        <sz val="10"/>
        <color theme="1"/>
        <rFont val="Times New Roman"/>
        <family val="1"/>
      </rPr>
      <t>=0</t>
    </r>
  </si>
  <si>
    <r>
      <t xml:space="preserve">Table 2. Definition of derived terms required for calculation of farm-level antimicrobial drug use indicators </t>
    </r>
    <r>
      <rPr>
        <b/>
        <i/>
        <sz val="10"/>
        <color theme="1"/>
        <rFont val="Times New Roman"/>
        <family val="1"/>
      </rPr>
      <t>and their values</t>
    </r>
  </si>
  <si>
    <r>
      <t xml:space="preserve">Table 1 . Definition of primary data (variable and standard parameter terms) required for calculation of farm-level antimicrobial drug use indicators </t>
    </r>
    <r>
      <rPr>
        <b/>
        <i/>
        <sz val="10"/>
        <color theme="1"/>
        <rFont val="Times New Roman"/>
        <family val="1"/>
      </rPr>
      <t>and their values</t>
    </r>
  </si>
  <si>
    <r>
      <t>m</t>
    </r>
    <r>
      <rPr>
        <vertAlign val="subscript"/>
        <sz val="10"/>
        <color theme="1"/>
        <rFont val="Times New Roman"/>
        <family val="1"/>
      </rPr>
      <t>s</t>
    </r>
  </si>
  <si>
    <r>
      <t>m</t>
    </r>
    <r>
      <rPr>
        <vertAlign val="subscript"/>
        <sz val="10"/>
        <color theme="1"/>
        <rFont val="Times New Roman"/>
        <family val="1"/>
      </rPr>
      <t>si</t>
    </r>
  </si>
  <si>
    <r>
      <t>c</t>
    </r>
    <r>
      <rPr>
        <vertAlign val="subscript"/>
        <sz val="10"/>
        <color theme="1"/>
        <rFont val="Times New Roman"/>
        <family val="1"/>
      </rPr>
      <t>R</t>
    </r>
  </si>
  <si>
    <r>
      <t>c</t>
    </r>
    <r>
      <rPr>
        <vertAlign val="subscript"/>
        <sz val="10"/>
        <color theme="1"/>
        <rFont val="Times New Roman"/>
        <family val="1"/>
      </rPr>
      <t>Ri</t>
    </r>
  </si>
  <si>
    <r>
      <t xml:space="preserve">Table 3. Definition of calculation of antimicrobial drug use indicators </t>
    </r>
    <r>
      <rPr>
        <b/>
        <i/>
        <sz val="10"/>
        <color theme="1"/>
        <rFont val="Times New Roman"/>
        <family val="1"/>
      </rPr>
      <t>and their values</t>
    </r>
  </si>
  <si>
    <t>nADD(kga)/100 preparation cell</t>
  </si>
  <si>
    <t>Clarification or Assumption made for the demonstration dataset</t>
  </si>
  <si>
    <r>
      <t>n</t>
    </r>
    <r>
      <rPr>
        <i/>
        <vertAlign val="subscript"/>
        <sz val="10"/>
        <rFont val="Times New Roman"/>
        <family val="1"/>
      </rPr>
      <t>wk,p</t>
    </r>
  </si>
  <si>
    <t>Ampicillin: 62.5 mg</t>
  </si>
  <si>
    <t xml:space="preserve">Animal Weight </t>
  </si>
  <si>
    <t>Dose Volume</t>
  </si>
  <si>
    <t xml:space="preserve">(Pounds) </t>
  </si>
  <si>
    <t>(mL)</t>
  </si>
  <si>
    <t>Dose mg</t>
  </si>
  <si>
    <t xml:space="preserve">(kg) </t>
  </si>
  <si>
    <t xml:space="preserve">Tulathromycin: https://www.zoetisus.com/content/_assets/docs/PDFs/Pork/Draxxin-25-ECL-Marketing-Package-Insert.pdf 
Ampicillin: https://dailymed.nlm.nih.gov/dailymed/fda/fdaDrugXsl.cfm?setid=56739049-f201-4a33-abcf-6d9fe2e02271&amp;type=display    
</t>
  </si>
  <si>
    <t>farm data</t>
  </si>
  <si>
    <t>given in "calf pneumonia' tab</t>
  </si>
  <si>
    <t>mass (kg)</t>
  </si>
  <si>
    <t>Standard parameters for calculation of farm-level antimicrobial drug use indicators</t>
  </si>
  <si>
    <t>Tulathromycin: calculated for animal body mass categories to achive 2.5 mg/kg or 1 mL/lb</t>
  </si>
  <si>
    <t>Tulathromycin: not applicable</t>
  </si>
  <si>
    <t>Ampicillin: not applicable</t>
  </si>
  <si>
    <r>
      <t>Draxxin m</t>
    </r>
    <r>
      <rPr>
        <vertAlign val="subscript"/>
        <sz val="10"/>
        <color theme="1"/>
        <rFont val="Times New Roman"/>
        <family val="1"/>
      </rPr>
      <t xml:space="preserve">s </t>
    </r>
    <r>
      <rPr>
        <sz val="10"/>
        <color theme="1"/>
        <rFont val="Times New Roman"/>
        <family val="1"/>
      </rPr>
      <t>calculation (dose 2.5 mg/kg (or 1 mL/22 lb))</t>
    </r>
  </si>
  <si>
    <t>Farm f specific average body mass (or farm-specific standard body mass) for the production category p of a treated animal at the time of antimicrobial product administration. Can be obtained from historical farm records or by measuring a representative subset of animals (kg)</t>
  </si>
  <si>
    <t>Standard average body mass for the production category p of a treated animal at the time of drug product administration (kg)</t>
  </si>
  <si>
    <t>Average body mass of calves and adults, respectively.</t>
  </si>
  <si>
    <r>
      <t>Type</t>
    </r>
    <r>
      <rPr>
        <b/>
        <vertAlign val="superscript"/>
        <sz val="10"/>
        <color theme="1"/>
        <rFont val="Times New Roman"/>
        <family val="1"/>
      </rPr>
      <t>1</t>
    </r>
  </si>
  <si>
    <t>Tulathromycin: 1</t>
  </si>
  <si>
    <t>Ampicillin: 3</t>
  </si>
  <si>
    <t>Tulathromycin: 2.5</t>
  </si>
  <si>
    <t>Ampicillin: 0.104166666666667</t>
  </si>
  <si>
    <t>Ampicillin: 0.3125</t>
  </si>
  <si>
    <t>Ampicillin: 1</t>
  </si>
  <si>
    <t>(mg)</t>
  </si>
  <si>
    <r>
      <t>m</t>
    </r>
    <r>
      <rPr>
        <b/>
        <vertAlign val="subscript"/>
        <sz val="10"/>
        <color theme="1"/>
        <rFont val="Times New Roman"/>
        <family val="1"/>
      </rPr>
      <t>s</t>
    </r>
    <r>
      <rPr>
        <b/>
        <sz val="10"/>
        <color theme="1"/>
        <rFont val="Times New Roman"/>
        <family val="1"/>
      </rPr>
      <t xml:space="preserve"> (mg)</t>
    </r>
  </si>
  <si>
    <r>
      <t>prescribed m</t>
    </r>
    <r>
      <rPr>
        <b/>
        <vertAlign val="subscript"/>
        <sz val="10"/>
        <color theme="1"/>
        <rFont val="Times New Roman"/>
        <family val="1"/>
      </rPr>
      <t>s</t>
    </r>
    <r>
      <rPr>
        <b/>
        <sz val="10"/>
        <color theme="1"/>
        <rFont val="Times New Roman"/>
        <family val="1"/>
      </rPr>
      <t xml:space="preserve"> (mg)</t>
    </r>
  </si>
  <si>
    <t>Weekly calendar, 2022</t>
  </si>
  <si>
    <t>Mass of active compound in a single administration (mg)</t>
  </si>
  <si>
    <t>Mass of active compound in a regimen (mg)</t>
  </si>
  <si>
    <t>Number of adults</t>
  </si>
  <si>
    <t>Average body mass of  calves (kg)</t>
  </si>
  <si>
    <t>Enter average body mass of calves weekly</t>
  </si>
  <si>
    <t>Enter average body mass of adults weekly</t>
  </si>
  <si>
    <t>Average body mass of  adults (kg)</t>
  </si>
  <si>
    <t>Enter weekly inventory of calves</t>
  </si>
  <si>
    <t>Enter weekly inventory of adults</t>
  </si>
  <si>
    <t>Number of calves</t>
  </si>
  <si>
    <r>
      <t>w</t>
    </r>
    <r>
      <rPr>
        <b/>
        <vertAlign val="subscript"/>
        <sz val="10"/>
        <color theme="1"/>
        <rFont val="Times New Roman"/>
        <family val="1"/>
      </rPr>
      <t>i</t>
    </r>
    <r>
      <rPr>
        <b/>
        <sz val="10"/>
        <color theme="1"/>
        <rFont val="Times New Roman"/>
        <family val="1"/>
      </rPr>
      <t xml:space="preserve"> (kg) </t>
    </r>
    <r>
      <rPr>
        <b/>
        <sz val="11"/>
        <color theme="1"/>
        <rFont val="Calibri"/>
        <family val="2"/>
        <scheme val="minor"/>
      </rPr>
      <t>(assumed for simplicity)</t>
    </r>
  </si>
  <si>
    <t xml:space="preserve">Body mass of an individually treated animal at the time of antimicrobial product administration (can be measured or estimated from animal age at the time of treatment using growth charts) (kg) </t>
  </si>
  <si>
    <t>See sheet "Calf pneumonia", column "Mass of active compound in a single administration (mg)"</t>
  </si>
  <si>
    <t>See sheet "Mastitis", column "Mass of active compound in a single administration (mg)"</t>
  </si>
  <si>
    <t>See sheet "Calf pneumonia", column "Weight of active compound in a single administration (mg)"</t>
  </si>
  <si>
    <t>See sheet "Mastitis", column "Weight of active compound in a single administration (mg)"</t>
  </si>
  <si>
    <r>
      <t xml:space="preserve">1 </t>
    </r>
    <r>
      <rPr>
        <sz val="10"/>
        <color theme="1"/>
        <rFont val="Times New Roman"/>
        <family val="1"/>
      </rPr>
      <t>Term types:</t>
    </r>
    <r>
      <rPr>
        <vertAlign val="superscript"/>
        <sz val="10"/>
        <color theme="1"/>
        <rFont val="Times New Roman"/>
        <family val="1"/>
      </rPr>
      <t xml:space="preserve"> </t>
    </r>
    <r>
      <rPr>
        <sz val="10"/>
        <color theme="1"/>
        <rFont val="Times New Roman"/>
        <family val="1"/>
      </rPr>
      <t>C=collected per treatment; P=collected periodically (e.g., weekly); FS=farm standard (obtained from a one-time calculation or approximation for a specific farm); GS=general standard (available from the literature); CR=composite data for each individual administrated treatment (</t>
    </r>
    <r>
      <rPr>
        <i/>
        <sz val="10"/>
        <color theme="1"/>
        <rFont val="Times New Roman"/>
        <family val="1"/>
      </rPr>
      <t>a</t>
    </r>
    <r>
      <rPr>
        <sz val="10"/>
        <color theme="1"/>
        <rFont val="Times New Roman"/>
        <family val="1"/>
      </rPr>
      <t>) or regimen (</t>
    </r>
    <r>
      <rPr>
        <i/>
        <sz val="10"/>
        <color theme="1"/>
        <rFont val="Times New Roman"/>
        <family val="1"/>
      </rPr>
      <t>R</t>
    </r>
    <r>
      <rPr>
        <sz val="10"/>
        <color theme="1"/>
        <rFont val="Times New Roman"/>
        <family val="1"/>
      </rPr>
      <t xml:space="preserve">). </t>
    </r>
  </si>
  <si>
    <r>
      <rPr>
        <vertAlign val="superscript"/>
        <sz val="10"/>
        <color theme="1"/>
        <rFont val="Times New Roman"/>
        <family val="1"/>
      </rPr>
      <t>1</t>
    </r>
    <r>
      <rPr>
        <sz val="10"/>
        <color theme="1"/>
        <rFont val="Times New Roman"/>
        <family val="1"/>
      </rPr>
      <t xml:space="preserve"> Term types: P=collected periodically (e.g., weekly); FS=farm standard (obtained from a one-time calculation or approximation for a specific farm); GS=general standard (available from the literature)</t>
    </r>
  </si>
  <si>
    <r>
      <t>N</t>
    </r>
    <r>
      <rPr>
        <i/>
        <vertAlign val="subscript"/>
        <sz val="10"/>
        <color theme="1"/>
        <rFont val="Times New Roman"/>
        <family val="1"/>
      </rPr>
      <t>p</t>
    </r>
    <r>
      <rPr>
        <i/>
        <sz val="10"/>
        <color theme="1"/>
        <rFont val="Times New Roman"/>
        <family val="1"/>
      </rPr>
      <t>_bar</t>
    </r>
  </si>
  <si>
    <r>
      <t>m</t>
    </r>
    <r>
      <rPr>
        <i/>
        <vertAlign val="subscript"/>
        <sz val="10"/>
        <color theme="1"/>
        <rFont val="Times New Roman"/>
        <family val="1"/>
      </rPr>
      <t>R</t>
    </r>
    <r>
      <rPr>
        <i/>
        <sz val="10"/>
        <color theme="1"/>
        <rFont val="Times New Roman"/>
        <family val="1"/>
      </rPr>
      <t>_bar</t>
    </r>
  </si>
  <si>
    <t>See sheet "Calf pneumonia", column "Mass of active compound in a regimen (mg)"</t>
  </si>
  <si>
    <t>See sheet "Mastitis", column "Mass of active compound in a regimen (mg)"</t>
  </si>
  <si>
    <t>Average body mass of calves and adults, respectively. Assumption: Farm specific average body mass for calves that are treated with tulathromycin and adults that are treated with ampicillin, obtained from historical farm records.</t>
  </si>
  <si>
    <r>
      <t>w</t>
    </r>
    <r>
      <rPr>
        <b/>
        <vertAlign val="subscript"/>
        <sz val="10"/>
        <color rgb="FFFF0000"/>
        <rFont val="Times New Roman"/>
        <family val="1"/>
      </rPr>
      <t>f,p</t>
    </r>
    <r>
      <rPr>
        <b/>
        <sz val="10"/>
        <color rgb="FFFF0000"/>
        <rFont val="Times New Roman"/>
        <family val="1"/>
      </rPr>
      <t xml:space="preserve"> and n</t>
    </r>
    <r>
      <rPr>
        <b/>
        <vertAlign val="subscript"/>
        <sz val="10"/>
        <color rgb="FFFF0000"/>
        <rFont val="Times New Roman"/>
        <family val="1"/>
      </rPr>
      <t>wk,p</t>
    </r>
    <r>
      <rPr>
        <b/>
        <sz val="10"/>
        <color rgb="FFFF0000"/>
        <rFont val="Times New Roman"/>
        <family val="1"/>
      </rPr>
      <t xml:space="preserve"> and calculation, farm data</t>
    </r>
  </si>
  <si>
    <r>
      <t>See sheet "Standard parameters", table "w</t>
    </r>
    <r>
      <rPr>
        <vertAlign val="subscript"/>
        <sz val="10"/>
        <color theme="1"/>
        <rFont val="Times New Roman"/>
        <family val="1"/>
      </rPr>
      <t>f,p</t>
    </r>
    <r>
      <rPr>
        <sz val="10"/>
        <color theme="1"/>
        <rFont val="Times New Roman"/>
        <family val="1"/>
      </rPr>
      <t xml:space="preserve"> and n</t>
    </r>
    <r>
      <rPr>
        <vertAlign val="subscript"/>
        <sz val="10"/>
        <color theme="1"/>
        <rFont val="Times New Roman"/>
        <family val="1"/>
      </rPr>
      <t xml:space="preserve">wk,p </t>
    </r>
    <r>
      <rPr>
        <sz val="10"/>
        <color theme="1"/>
        <rFont val="Times New Roman"/>
        <family val="1"/>
      </rPr>
      <t>and calculation, farm data", column "Number of calves"</t>
    </r>
  </si>
  <si>
    <r>
      <t>See sheet "Standard parameters", table "w</t>
    </r>
    <r>
      <rPr>
        <vertAlign val="subscript"/>
        <sz val="10"/>
        <color theme="1"/>
        <rFont val="Times New Roman"/>
        <family val="1"/>
      </rPr>
      <t>f,p</t>
    </r>
    <r>
      <rPr>
        <sz val="10"/>
        <color theme="1"/>
        <rFont val="Times New Roman"/>
        <family val="1"/>
      </rPr>
      <t xml:space="preserve"> and n</t>
    </r>
    <r>
      <rPr>
        <vertAlign val="subscript"/>
        <sz val="10"/>
        <color theme="1"/>
        <rFont val="Times New Roman"/>
        <family val="1"/>
      </rPr>
      <t xml:space="preserve">wk,p </t>
    </r>
    <r>
      <rPr>
        <sz val="10"/>
        <color theme="1"/>
        <rFont val="Times New Roman"/>
        <family val="1"/>
      </rPr>
      <t>and calculation, farm data", column "Number of adults"</t>
    </r>
  </si>
  <si>
    <r>
      <t xml:space="preserve">For adults, ampicillin was administered 3 times per animal. Assumption: The time period </t>
    </r>
    <r>
      <rPr>
        <i/>
        <sz val="10"/>
        <rFont val="Times New Roman"/>
        <family val="1"/>
      </rPr>
      <t>T</t>
    </r>
    <r>
      <rPr>
        <sz val="10"/>
        <rFont val="Times New Roman"/>
        <family val="1"/>
      </rPr>
      <t xml:space="preserve"> is a year.</t>
    </r>
  </si>
  <si>
    <t>Calculated as the average of weekly inventory of calves and adults, respectively.</t>
  </si>
  <si>
    <t>When treating mastitis, ampicillin is administered locally at a dose of one syringe per quarter; therefore, indicators that use "mg antimicrobial/kg animal mass" to calculate dose, such as UDD, are not the most accurate indicators for quantifying antimicrobial use. However, we followed the calculations for demonstration purposes.</t>
  </si>
  <si>
    <r>
      <t xml:space="preserve">Validation: </t>
    </r>
    <r>
      <rPr>
        <i/>
        <sz val="10"/>
        <color theme="1"/>
        <rFont val="Times New Roman"/>
        <family val="1"/>
      </rPr>
      <t>nDCDp</t>
    </r>
    <r>
      <rPr>
        <sz val="10"/>
        <color theme="1"/>
        <rFont val="Times New Roman"/>
        <family val="1"/>
      </rPr>
      <t xml:space="preserve"> should be the same as </t>
    </r>
    <r>
      <rPr>
        <i/>
        <sz val="10"/>
        <color theme="1"/>
        <rFont val="Times New Roman"/>
        <family val="1"/>
      </rPr>
      <t>nREG</t>
    </r>
    <r>
      <rPr>
        <sz val="10"/>
        <color theme="1"/>
        <rFont val="Times New Roman"/>
        <family val="1"/>
      </rPr>
      <t xml:space="preserve"> when accuracy is high.</t>
    </r>
  </si>
  <si>
    <r>
      <t>AVERAGE (assumed for simplicity, weekly inventory of the animals are used inN</t>
    </r>
    <r>
      <rPr>
        <b/>
        <vertAlign val="subscript"/>
        <sz val="10"/>
        <color rgb="FFFF0000"/>
        <rFont val="Times New Roman"/>
        <family val="1"/>
      </rPr>
      <t>p</t>
    </r>
    <r>
      <rPr>
        <b/>
        <sz val="10"/>
        <color rgb="FFFF0000"/>
        <rFont val="Times New Roman"/>
        <family val="1"/>
      </rPr>
      <t>_bar)</t>
    </r>
  </si>
  <si>
    <t>It was assumed that there were 15 animals in the farm in the year indicators are collected (we used 2022 as an assumption): 7 calves (3 treated for calf pneumonia, 4 received no antibiotic treatments) and 8 adults (3 treated for mastitis, 5 received no antibiotic treatments)</t>
  </si>
  <si>
    <t>C. List of animals treated for mastitis. Each row indicates a regimen.</t>
  </si>
  <si>
    <t>E. Values for primary data provided in Table 1.</t>
  </si>
  <si>
    <t>F. Values for derived terms provided in Table 2.</t>
  </si>
  <si>
    <t>G. Values for indicators provided in Table 3.</t>
  </si>
  <si>
    <r>
      <rPr>
        <sz val="10"/>
        <color rgb="FFFF0000"/>
        <rFont val="Times New Roman"/>
        <family val="1"/>
      </rPr>
      <t>Each cell in the calves and adults columns is a value for n</t>
    </r>
    <r>
      <rPr>
        <vertAlign val="subscript"/>
        <sz val="10"/>
        <color rgb="FFFF0000"/>
        <rFont val="Times New Roman"/>
        <family val="1"/>
      </rPr>
      <t>wk,p</t>
    </r>
    <r>
      <rPr>
        <sz val="10"/>
        <color rgb="FFFF0000"/>
        <rFont val="Times New Roman"/>
        <family val="1"/>
      </rPr>
      <t>.</t>
    </r>
  </si>
  <si>
    <r>
      <t>See sheet "Standard parameters", table "w</t>
    </r>
    <r>
      <rPr>
        <vertAlign val="subscript"/>
        <sz val="10"/>
        <color rgb="FFFF0000"/>
        <rFont val="Times New Roman"/>
        <family val="1"/>
      </rPr>
      <t>f,p</t>
    </r>
    <r>
      <rPr>
        <sz val="10"/>
        <color rgb="FFFF0000"/>
        <rFont val="Times New Roman"/>
        <family val="1"/>
      </rPr>
      <t xml:space="preserve"> and n</t>
    </r>
    <r>
      <rPr>
        <vertAlign val="subscript"/>
        <sz val="10"/>
        <color rgb="FFFF0000"/>
        <rFont val="Times New Roman"/>
        <family val="1"/>
      </rPr>
      <t>wk,p</t>
    </r>
    <r>
      <rPr>
        <sz val="10"/>
        <color rgb="FFFF0000"/>
        <rFont val="Times New Roman"/>
        <family val="1"/>
      </rPr>
      <t xml:space="preserve"> and calculation, farm data", column "Number of adults"</t>
    </r>
  </si>
  <si>
    <r>
      <t>See sheet "Standard parameters", table "w</t>
    </r>
    <r>
      <rPr>
        <vertAlign val="subscript"/>
        <sz val="10"/>
        <color rgb="FFFF0000"/>
        <rFont val="Times New Roman"/>
        <family val="1"/>
      </rPr>
      <t>f,p</t>
    </r>
    <r>
      <rPr>
        <sz val="10"/>
        <color rgb="FFFF0000"/>
        <rFont val="Times New Roman"/>
        <family val="1"/>
      </rPr>
      <t xml:space="preserve"> and n</t>
    </r>
    <r>
      <rPr>
        <vertAlign val="subscript"/>
        <sz val="10"/>
        <color rgb="FFFF0000"/>
        <rFont val="Times New Roman"/>
        <family val="1"/>
      </rPr>
      <t>wk,p</t>
    </r>
    <r>
      <rPr>
        <sz val="10"/>
        <color rgb="FFFF0000"/>
        <rFont val="Times New Roman"/>
        <family val="1"/>
      </rPr>
      <t xml:space="preserve"> and calculation, farm data", column "Number of calves"</t>
    </r>
  </si>
  <si>
    <t>The antimicrobial use over the course of a year (2022) at a hypothetical farm was quantified using all 16 indicators.</t>
  </si>
  <si>
    <t>2 production categories were considered: calves and adults.</t>
  </si>
  <si>
    <t>2 diseases were considered: calf pneumonia and mastitis.</t>
  </si>
  <si>
    <t>2 routes of antimicrobial administration were considered: intramuscular for calf pneumonia; intramammary for mastitis.</t>
  </si>
  <si>
    <t xml:space="preserve">B. List of animals treated for calf pneumonia. Each row indicates a regimen. </t>
  </si>
  <si>
    <t>Contents of Supplementary Table S2</t>
  </si>
  <si>
    <t>A. Standard parameters for calculation of farm-level antimicrobial drug use indicators. Prior knowledge about the farm is required to calculate the parameters in this sheet.</t>
  </si>
  <si>
    <t>D. List of animals that did not receive any treatment. Each row indicates an animal.</t>
  </si>
  <si>
    <t>It was assumed that only 6 animals were treated within a year on the farm.</t>
  </si>
  <si>
    <t>2 active substances were used in total: tulathromycin for calf pneumonia; ampicillin for mastitis.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</si>
</sst>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0"/>
  </numFmts>
  <fonts count="31" x14ac:knownFonts="1">
    <font>
      <sz val="11"/>
      <color theme="1"/>
      <name val="Calibri"/>
      <family val="2"/>
      <scheme val="minor"/>
    </font>
    <font>
      <b/>
      <sz val="11"/>
      <color theme="1"/>
      <name val="Calibri"/>
      <family val="2"/>
      <scheme val="minor"/>
    </font>
    <font>
      <b/>
      <sz val="11"/>
      <color rgb="FF000000"/>
      <name val="Calibri"/>
      <family val="2"/>
      <scheme val="minor"/>
    </font>
    <font>
      <sz val="8"/>
      <name val="Calibri"/>
      <family val="2"/>
      <scheme val="minor"/>
    </font>
    <font>
      <b/>
      <sz val="10"/>
      <color theme="1"/>
      <name val="Times New Roman"/>
      <family val="1"/>
    </font>
    <font>
      <vertAlign val="superscript"/>
      <sz val="10"/>
      <color theme="1"/>
      <name val="Times New Roman"/>
      <family val="1"/>
    </font>
    <font>
      <sz val="10"/>
      <color theme="1"/>
      <name val="Times New Roman"/>
      <family val="1"/>
    </font>
    <font>
      <i/>
      <sz val="10"/>
      <color theme="1"/>
      <name val="Times New Roman"/>
      <family val="1"/>
    </font>
    <font>
      <i/>
      <vertAlign val="subscript"/>
      <sz val="10"/>
      <color theme="1"/>
      <name val="Times New Roman"/>
      <family val="1"/>
    </font>
    <font>
      <b/>
      <i/>
      <sz val="10"/>
      <color theme="1"/>
      <name val="Times New Roman"/>
      <family val="1"/>
    </font>
    <font>
      <b/>
      <vertAlign val="subscript"/>
      <sz val="10"/>
      <color theme="1"/>
      <name val="Times New Roman"/>
      <family val="1"/>
    </font>
    <font>
      <sz val="10"/>
      <color rgb="FFFF0000"/>
      <name val="Times New Roman"/>
      <family val="1"/>
    </font>
    <font>
      <b/>
      <sz val="10"/>
      <color rgb="FF000000"/>
      <name val="Times New Roman"/>
      <family val="1"/>
    </font>
    <font>
      <sz val="10"/>
      <color rgb="FF000000"/>
      <name val="Times New Roman"/>
      <family val="1"/>
    </font>
    <font>
      <vertAlign val="subscript"/>
      <sz val="10"/>
      <color rgb="FF000000"/>
      <name val="Times New Roman"/>
      <family val="1"/>
    </font>
    <font>
      <vertAlign val="subscript"/>
      <sz val="10"/>
      <color theme="1"/>
      <name val="Times New Roman"/>
      <family val="1"/>
    </font>
    <font>
      <sz val="11"/>
      <name val="Calibri"/>
      <family val="2"/>
      <scheme val="minor"/>
    </font>
    <font>
      <sz val="11"/>
      <color rgb="FFFF0000"/>
      <name val="Calibri"/>
      <family val="2"/>
      <scheme val="minor"/>
    </font>
    <font>
      <b/>
      <sz val="11"/>
      <color rgb="FFFF0000"/>
      <name val="Calibri"/>
      <family val="2"/>
      <scheme val="minor"/>
    </font>
    <font>
      <sz val="9"/>
      <color indexed="81"/>
      <name val="Tahoma"/>
      <family val="2"/>
    </font>
    <font>
      <b/>
      <sz val="9"/>
      <color indexed="81"/>
      <name val="Tahoma"/>
      <family val="2"/>
    </font>
    <font>
      <b/>
      <sz val="10"/>
      <color rgb="FFFF0000"/>
      <name val="Times New Roman"/>
      <family val="1"/>
    </font>
    <font>
      <i/>
      <sz val="10"/>
      <name val="Times New Roman"/>
      <family val="1"/>
    </font>
    <font>
      <i/>
      <vertAlign val="subscript"/>
      <sz val="10"/>
      <name val="Times New Roman"/>
      <family val="1"/>
    </font>
    <font>
      <b/>
      <vertAlign val="superscript"/>
      <sz val="10"/>
      <color theme="1"/>
      <name val="Times New Roman"/>
      <family val="1"/>
    </font>
    <font>
      <sz val="10"/>
      <name val="Times New Roman"/>
      <family val="1"/>
    </font>
    <font>
      <vertAlign val="subscript"/>
      <sz val="10"/>
      <color rgb="FFFF0000"/>
      <name val="Times New Roman"/>
      <family val="1"/>
    </font>
    <font>
      <b/>
      <vertAlign val="subscript"/>
      <sz val="10"/>
      <color rgb="FFFF0000"/>
      <name val="Times New Roman"/>
      <family val="1"/>
    </font>
    <font>
      <b/>
      <sz val="10"/>
      <name val="Times New Roman"/>
      <family val="1"/>
    </font>
    <font>
      <u/>
      <sz val="11"/>
      <color theme="10"/>
      <name val="Calibri"/>
      <family val="2"/>
      <scheme val="minor"/>
    </font>
    <font>
      <u/>
      <sz val="11"/>
      <color rgb="FFFF0000"/>
      <name val="Calibri"/>
      <family val="2"/>
      <scheme val="minor"/>
    </font>
  </fonts>
  <fills count="3">
    <fill>
      <patternFill patternType="none"/>
    </fill>
    <fill>
      <patternFill patternType="gray125"/>
    </fill>
    <fill>
      <patternFill patternType="solid">
        <fgColor rgb="FFFFFF00"/>
        <bgColor indexed="64"/>
      </patternFill>
    </fill>
  </fills>
  <borders count="10">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right style="medium">
        <color indexed="64"/>
      </right>
      <top style="medium">
        <color indexed="64"/>
      </top>
      <bottom/>
      <diagonal/>
    </border>
    <border>
      <left style="medium">
        <color indexed="64"/>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29" fillId="0" borderId="0" applyNumberFormat="0" applyFill="0" applyBorder="0" applyAlignment="0" applyProtection="0"/>
  </cellStyleXfs>
  <cellXfs count="87">
    <xf numFmtId="0" fontId="0" fillId="0" borderId="0" xfId="0"/>
    <xf numFmtId="14" fontId="0" fillId="0" borderId="0" xfId="0" applyNumberFormat="1"/>
    <xf numFmtId="0" fontId="1" fillId="0" borderId="0" xfId="0" applyFont="1"/>
    <xf numFmtId="0" fontId="4" fillId="0" borderId="1" xfId="0" applyFont="1" applyBorder="1" applyAlignment="1">
      <alignment horizontal="center" vertical="center" wrapText="1"/>
    </xf>
    <xf numFmtId="0" fontId="4" fillId="0" borderId="2" xfId="0" applyFont="1" applyBorder="1" applyAlignment="1">
      <alignment horizontal="center" vertical="center" wrapText="1"/>
    </xf>
    <xf numFmtId="0" fontId="4" fillId="0" borderId="2" xfId="0" applyFont="1" applyBorder="1" applyAlignment="1">
      <alignment vertical="center" wrapText="1"/>
    </xf>
    <xf numFmtId="0" fontId="4" fillId="0" borderId="0" xfId="0" applyFont="1"/>
    <xf numFmtId="0" fontId="7" fillId="0" borderId="5" xfId="0" applyFont="1" applyBorder="1" applyAlignment="1">
      <alignment horizontal="center" vertical="center" wrapText="1"/>
    </xf>
    <xf numFmtId="0" fontId="6" fillId="0" borderId="0" xfId="0" applyFont="1"/>
    <xf numFmtId="0" fontId="6" fillId="0" borderId="5" xfId="0" applyFont="1" applyBorder="1" applyAlignment="1">
      <alignment vertical="center" wrapText="1"/>
    </xf>
    <xf numFmtId="0" fontId="6" fillId="0" borderId="5" xfId="0" applyFont="1" applyBorder="1" applyAlignment="1">
      <alignment horizontal="center" vertical="center" wrapText="1"/>
    </xf>
    <xf numFmtId="0" fontId="6" fillId="0" borderId="6" xfId="0" applyFont="1" applyBorder="1" applyAlignment="1">
      <alignment horizontal="center" vertical="center" wrapText="1"/>
    </xf>
    <xf numFmtId="0" fontId="7" fillId="0" borderId="6" xfId="0" applyFont="1" applyBorder="1" applyAlignment="1">
      <alignment horizontal="center" vertical="center" wrapText="1"/>
    </xf>
    <xf numFmtId="0" fontId="6" fillId="0" borderId="6" xfId="0" applyFont="1" applyBorder="1" applyAlignment="1">
      <alignment horizontal="left" vertical="top" wrapText="1"/>
    </xf>
    <xf numFmtId="0" fontId="7" fillId="0" borderId="1" xfId="0" applyFont="1" applyBorder="1" applyAlignment="1">
      <alignment horizontal="center" vertical="center" wrapText="1"/>
    </xf>
    <xf numFmtId="0" fontId="6" fillId="0" borderId="2" xfId="0" applyFont="1" applyBorder="1" applyAlignment="1">
      <alignment vertical="center" wrapText="1"/>
    </xf>
    <xf numFmtId="0" fontId="6" fillId="0" borderId="2" xfId="0" applyFont="1" applyBorder="1" applyAlignment="1">
      <alignment horizontal="center" vertical="center" wrapText="1"/>
    </xf>
    <xf numFmtId="0" fontId="4" fillId="0" borderId="7" xfId="0" applyFont="1" applyBorder="1" applyAlignment="1">
      <alignment horizontal="center" vertical="center" wrapText="1"/>
    </xf>
    <xf numFmtId="164" fontId="6" fillId="0" borderId="2" xfId="0" applyNumberFormat="1" applyFont="1" applyBorder="1" applyAlignment="1">
      <alignment horizontal="center" vertical="center" wrapText="1"/>
    </xf>
    <xf numFmtId="0" fontId="6" fillId="0" borderId="2" xfId="0" applyFont="1" applyBorder="1" applyAlignment="1">
      <alignment horizontal="left" vertical="center" wrapText="1"/>
    </xf>
    <xf numFmtId="0" fontId="12" fillId="0" borderId="1" xfId="0" applyFont="1" applyBorder="1" applyAlignment="1">
      <alignment horizontal="center" vertical="center" wrapText="1"/>
    </xf>
    <xf numFmtId="0" fontId="12" fillId="0" borderId="2" xfId="0" applyFont="1" applyBorder="1" applyAlignment="1">
      <alignment vertical="center" wrapText="1"/>
    </xf>
    <xf numFmtId="0" fontId="13" fillId="0" borderId="5" xfId="0" applyFont="1" applyBorder="1" applyAlignment="1">
      <alignment vertical="center" wrapText="1"/>
    </xf>
    <xf numFmtId="0" fontId="13" fillId="0" borderId="2" xfId="0" applyFont="1" applyBorder="1" applyAlignment="1">
      <alignment vertical="center" wrapText="1"/>
    </xf>
    <xf numFmtId="0" fontId="6" fillId="0" borderId="1" xfId="0" applyFont="1" applyBorder="1" applyAlignment="1">
      <alignment horizontal="left" vertical="top" wrapText="1"/>
    </xf>
    <xf numFmtId="0" fontId="13" fillId="0" borderId="6" xfId="0" applyFont="1" applyBorder="1" applyAlignment="1">
      <alignment horizontal="left" vertical="center" wrapText="1"/>
    </xf>
    <xf numFmtId="0" fontId="13" fillId="0" borderId="8" xfId="0" applyFont="1" applyBorder="1" applyAlignment="1">
      <alignment horizontal="center" vertical="center" wrapText="1"/>
    </xf>
    <xf numFmtId="0" fontId="13" fillId="0" borderId="1" xfId="0" applyFont="1" applyBorder="1" applyAlignment="1">
      <alignment horizontal="center" vertical="center" wrapText="1"/>
    </xf>
    <xf numFmtId="164" fontId="13" fillId="0" borderId="8" xfId="0" applyNumberFormat="1" applyFont="1" applyBorder="1" applyAlignment="1">
      <alignment horizontal="center" vertical="center" wrapText="1"/>
    </xf>
    <xf numFmtId="164" fontId="13" fillId="0" borderId="1" xfId="0" applyNumberFormat="1" applyFont="1" applyBorder="1" applyAlignment="1">
      <alignment horizontal="center" vertical="center" wrapText="1"/>
    </xf>
    <xf numFmtId="0" fontId="4" fillId="0" borderId="1" xfId="0" applyFont="1" applyBorder="1" applyAlignment="1">
      <alignment vertical="center" wrapText="1"/>
    </xf>
    <xf numFmtId="0" fontId="4" fillId="0" borderId="0" xfId="0" applyFont="1" applyAlignment="1">
      <alignment vertical="center"/>
    </xf>
    <xf numFmtId="0" fontId="6" fillId="0" borderId="0" xfId="0" applyFont="1" applyAlignment="1">
      <alignment wrapText="1"/>
    </xf>
    <xf numFmtId="165" fontId="6" fillId="0" borderId="5" xfId="0" applyNumberFormat="1" applyFont="1" applyBorder="1" applyAlignment="1">
      <alignment horizontal="center" vertical="center" wrapText="1"/>
    </xf>
    <xf numFmtId="164" fontId="0" fillId="0" borderId="0" xfId="0" applyNumberFormat="1"/>
    <xf numFmtId="1" fontId="6" fillId="0" borderId="5" xfId="0" applyNumberFormat="1" applyFont="1" applyBorder="1" applyAlignment="1">
      <alignment horizontal="center" vertical="center" wrapText="1"/>
    </xf>
    <xf numFmtId="0" fontId="16" fillId="0" borderId="0" xfId="0" applyFont="1"/>
    <xf numFmtId="0" fontId="1" fillId="0" borderId="0" xfId="0" applyFont="1" applyAlignment="1">
      <alignment wrapText="1"/>
    </xf>
    <xf numFmtId="0" fontId="2" fillId="0" borderId="0" xfId="0" applyFont="1" applyAlignment="1">
      <alignment wrapText="1"/>
    </xf>
    <xf numFmtId="0" fontId="0" fillId="0" borderId="0" xfId="0" applyAlignment="1">
      <alignment wrapText="1"/>
    </xf>
    <xf numFmtId="164" fontId="11" fillId="0" borderId="2" xfId="0" applyNumberFormat="1" applyFont="1" applyBorder="1" applyAlignment="1">
      <alignment horizontal="center" vertical="center" wrapText="1"/>
    </xf>
    <xf numFmtId="0" fontId="22" fillId="0" borderId="5" xfId="0" applyFont="1" applyBorder="1" applyAlignment="1">
      <alignment horizontal="center" vertical="center" wrapText="1"/>
    </xf>
    <xf numFmtId="0" fontId="11" fillId="0" borderId="5" xfId="0" applyFont="1" applyBorder="1" applyAlignment="1">
      <alignment vertical="center" wrapText="1"/>
    </xf>
    <xf numFmtId="0" fontId="6" fillId="2" borderId="0" xfId="0" applyFont="1" applyFill="1"/>
    <xf numFmtId="0" fontId="4" fillId="2" borderId="0" xfId="0" applyFont="1" applyFill="1"/>
    <xf numFmtId="0" fontId="4" fillId="0" borderId="9" xfId="0" applyFont="1" applyBorder="1"/>
    <xf numFmtId="0" fontId="6" fillId="0" borderId="9" xfId="0" applyFont="1" applyBorder="1"/>
    <xf numFmtId="0" fontId="6" fillId="0" borderId="9" xfId="0" applyFont="1" applyBorder="1" applyAlignment="1">
      <alignment horizontal="left"/>
    </xf>
    <xf numFmtId="0" fontId="4" fillId="0" borderId="9" xfId="0" applyFont="1" applyBorder="1" applyAlignment="1">
      <alignment horizontal="left" wrapText="1"/>
    </xf>
    <xf numFmtId="0" fontId="4" fillId="0" borderId="9" xfId="0" applyFont="1" applyBorder="1" applyAlignment="1">
      <alignment wrapText="1"/>
    </xf>
    <xf numFmtId="1" fontId="6" fillId="0" borderId="9" xfId="0" applyNumberFormat="1" applyFont="1" applyBorder="1"/>
    <xf numFmtId="0" fontId="4" fillId="0" borderId="6" xfId="0" applyFont="1" applyBorder="1" applyAlignment="1">
      <alignment horizontal="center" vertical="center" wrapText="1"/>
    </xf>
    <xf numFmtId="14" fontId="6" fillId="0" borderId="0" xfId="0" applyNumberFormat="1" applyFont="1"/>
    <xf numFmtId="0" fontId="5" fillId="0" borderId="0" xfId="0" applyFont="1" applyAlignment="1">
      <alignment vertical="center"/>
    </xf>
    <xf numFmtId="0" fontId="11" fillId="0" borderId="5" xfId="0" applyFont="1" applyBorder="1" applyAlignment="1">
      <alignment horizontal="left" vertical="center" wrapText="1"/>
    </xf>
    <xf numFmtId="0" fontId="21" fillId="0" borderId="0" xfId="0" applyFont="1"/>
    <xf numFmtId="0" fontId="11" fillId="0" borderId="0" xfId="0" applyFont="1"/>
    <xf numFmtId="0" fontId="21" fillId="0" borderId="9" xfId="0" applyFont="1" applyBorder="1"/>
    <xf numFmtId="14" fontId="11" fillId="0" borderId="9" xfId="0" applyNumberFormat="1" applyFont="1" applyBorder="1"/>
    <xf numFmtId="0" fontId="11" fillId="0" borderId="9" xfId="0" applyFont="1" applyBorder="1"/>
    <xf numFmtId="0" fontId="28" fillId="0" borderId="1" xfId="0" applyFont="1" applyBorder="1" applyAlignment="1">
      <alignment horizontal="center" vertical="center" wrapText="1"/>
    </xf>
    <xf numFmtId="0" fontId="25" fillId="0" borderId="5" xfId="0" applyFont="1" applyBorder="1" applyAlignment="1">
      <alignment vertical="center" wrapText="1"/>
    </xf>
    <xf numFmtId="0" fontId="11" fillId="0" borderId="1" xfId="0" applyFont="1" applyBorder="1" applyAlignment="1">
      <alignment horizontal="center" vertical="center" wrapText="1"/>
    </xf>
    <xf numFmtId="14" fontId="21" fillId="0" borderId="9" xfId="0" applyNumberFormat="1" applyFont="1" applyBorder="1"/>
    <xf numFmtId="0" fontId="11" fillId="0" borderId="8" xfId="0" applyFont="1" applyBorder="1" applyAlignment="1">
      <alignment vertical="center" wrapText="1"/>
    </xf>
    <xf numFmtId="0" fontId="11" fillId="0" borderId="1" xfId="0" applyFont="1" applyBorder="1" applyAlignment="1">
      <alignment horizontal="left" vertical="center" wrapText="1"/>
    </xf>
    <xf numFmtId="0" fontId="18" fillId="0" borderId="0" xfId="0" applyFont="1"/>
    <xf numFmtId="0" fontId="17" fillId="0" borderId="0" xfId="0" applyFont="1"/>
    <xf numFmtId="0" fontId="17" fillId="0" borderId="0" xfId="0" applyFont="1" applyAlignment="1">
      <alignment vertical="center"/>
    </xf>
    <xf numFmtId="0" fontId="30" fillId="0" borderId="0" xfId="1" applyFont="1"/>
    <xf numFmtId="0" fontId="29" fillId="0" borderId="0" xfId="1"/>
    <xf numFmtId="165" fontId="0" fillId="0" borderId="0" xfId="0" applyNumberFormat="1"/>
    <xf numFmtId="0" fontId="4" fillId="0" borderId="9" xfId="0" applyFont="1" applyBorder="1" applyAlignment="1">
      <alignment horizontal="center" wrapText="1"/>
    </xf>
    <xf numFmtId="0" fontId="6" fillId="0" borderId="6" xfId="0" applyFont="1" applyBorder="1" applyAlignment="1">
      <alignment horizontal="center" vertical="center" wrapText="1"/>
    </xf>
    <xf numFmtId="0" fontId="6" fillId="0" borderId="4" xfId="0" applyFont="1" applyBorder="1" applyAlignment="1">
      <alignment horizontal="center" vertical="center" wrapText="1"/>
    </xf>
    <xf numFmtId="0" fontId="6" fillId="0" borderId="3" xfId="0" applyFont="1" applyBorder="1" applyAlignment="1">
      <alignment horizontal="center" vertical="center" wrapText="1"/>
    </xf>
    <xf numFmtId="0" fontId="6" fillId="0" borderId="6" xfId="0" applyFont="1" applyBorder="1" applyAlignment="1">
      <alignment horizontal="left" vertical="top" wrapText="1"/>
    </xf>
    <xf numFmtId="0" fontId="6" fillId="0" borderId="3" xfId="0" applyFont="1" applyBorder="1" applyAlignment="1">
      <alignment horizontal="left" vertical="top" wrapText="1"/>
    </xf>
    <xf numFmtId="0" fontId="6" fillId="0" borderId="6" xfId="0" applyFont="1" applyBorder="1" applyAlignment="1">
      <alignment horizontal="left" vertical="center" wrapText="1"/>
    </xf>
    <xf numFmtId="0" fontId="6" fillId="0" borderId="3" xfId="0" applyFont="1" applyBorder="1" applyAlignment="1">
      <alignment horizontal="left" vertical="center" wrapText="1"/>
    </xf>
    <xf numFmtId="0" fontId="7" fillId="0" borderId="6" xfId="0" applyFont="1" applyBorder="1" applyAlignment="1">
      <alignment horizontal="center" vertical="center" wrapText="1"/>
    </xf>
    <xf numFmtId="0" fontId="7" fillId="0" borderId="3" xfId="0" applyFont="1" applyBorder="1" applyAlignment="1">
      <alignment horizontal="center" vertical="center" wrapText="1"/>
    </xf>
    <xf numFmtId="0" fontId="13" fillId="0" borderId="6" xfId="0" applyFont="1" applyBorder="1" applyAlignment="1">
      <alignment horizontal="center" vertical="center" wrapText="1"/>
    </xf>
    <xf numFmtId="0" fontId="13" fillId="0" borderId="4" xfId="0" applyFont="1" applyBorder="1" applyAlignment="1">
      <alignment horizontal="center" vertical="center" wrapText="1"/>
    </xf>
    <xf numFmtId="0" fontId="13" fillId="0" borderId="3" xfId="0" applyFont="1" applyBorder="1" applyAlignment="1">
      <alignment horizontal="center" vertical="center" wrapText="1"/>
    </xf>
    <xf numFmtId="0" fontId="13" fillId="0" borderId="8" xfId="0" applyFont="1" applyBorder="1" applyAlignment="1">
      <alignment horizontal="center" vertical="center" wrapText="1"/>
    </xf>
    <xf numFmtId="0" fontId="13" fillId="0" borderId="2" xfId="0" applyFont="1" applyBorder="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person displayName="Ece Bulut" id="{AE7B7A15-D7DC-4B94-A454-5342E9E513EC}" userId="S::eb643@cornell.edu::bdbd167f-cac8-461e-a462-03ccba4a24a0"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F4" dT="2023-04-24T18:22:21.03" personId="{AE7B7A15-D7DC-4B94-A454-5342E9E513EC}" id="{0F52E9A7-64F8-4F22-BCCF-434C6C58AB31}">
    <text>I am not sure how to make an example sheet for this, so I just inserted an assumption.</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7.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49CEE8-F793-4A79-BA4A-7B5348FCABD1}">
  <dimension ref="A1:C18"/>
  <sheetViews>
    <sheetView tabSelected="1" workbookViewId="0">
      <selection activeCell="A5" sqref="A5"/>
    </sheetView>
  </sheetViews>
  <sheetFormatPr defaultRowHeight="15" x14ac:dyDescent="0.25"/>
  <cols>
    <col min="1" max="1" width="195.85546875" customWidth="1"/>
    <col min="2" max="2" width="134.42578125" bestFit="1" customWidth="1"/>
    <col min="3" max="3" width="223.85546875" bestFit="1" customWidth="1"/>
  </cols>
  <sheetData>
    <row r="1" spans="1:3" x14ac:dyDescent="0.25">
      <c r="A1" s="66" t="s">
        <v>10</v>
      </c>
      <c r="B1" s="2"/>
      <c r="C1" s="2"/>
    </row>
    <row r="2" spans="1:3" x14ac:dyDescent="0.25">
      <c r="A2" s="67" t="s">
        <v>275</v>
      </c>
    </row>
    <row r="3" spans="1:3" x14ac:dyDescent="0.25">
      <c r="A3" s="68" t="s">
        <v>283</v>
      </c>
      <c r="B3" s="2"/>
      <c r="C3" s="2"/>
    </row>
    <row r="4" spans="1:3" x14ac:dyDescent="0.25">
      <c r="A4" s="67" t="s">
        <v>284</v>
      </c>
    </row>
    <row r="5" spans="1:3" x14ac:dyDescent="0.25">
      <c r="A5" s="68" t="s">
        <v>276</v>
      </c>
    </row>
    <row r="6" spans="1:3" x14ac:dyDescent="0.25">
      <c r="A6" s="68" t="s">
        <v>277</v>
      </c>
    </row>
    <row r="7" spans="1:3" x14ac:dyDescent="0.25">
      <c r="A7" s="68" t="s">
        <v>278</v>
      </c>
    </row>
    <row r="8" spans="1:3" x14ac:dyDescent="0.25">
      <c r="A8" s="68" t="s">
        <v>267</v>
      </c>
    </row>
    <row r="9" spans="1:3" x14ac:dyDescent="0.25">
      <c r="A9" s="67"/>
    </row>
    <row r="10" spans="1:3" x14ac:dyDescent="0.25">
      <c r="A10" s="67"/>
    </row>
    <row r="11" spans="1:3" x14ac:dyDescent="0.25">
      <c r="A11" s="68" t="s">
        <v>280</v>
      </c>
    </row>
    <row r="12" spans="1:3" x14ac:dyDescent="0.25">
      <c r="A12" s="69" t="s">
        <v>281</v>
      </c>
    </row>
    <row r="13" spans="1:3" x14ac:dyDescent="0.25">
      <c r="A13" s="70" t="s">
        <v>279</v>
      </c>
    </row>
    <row r="14" spans="1:3" x14ac:dyDescent="0.25">
      <c r="A14" s="69" t="s">
        <v>268</v>
      </c>
    </row>
    <row r="15" spans="1:3" x14ac:dyDescent="0.25">
      <c r="A15" s="70" t="s">
        <v>282</v>
      </c>
    </row>
    <row r="16" spans="1:3" x14ac:dyDescent="0.25">
      <c r="A16" s="69" t="s">
        <v>269</v>
      </c>
    </row>
    <row r="17" spans="1:1" x14ac:dyDescent="0.25">
      <c r="A17" s="69" t="s">
        <v>270</v>
      </c>
    </row>
    <row r="18" spans="1:1" x14ac:dyDescent="0.25">
      <c r="A18" s="69" t="s">
        <v>271</v>
      </c>
    </row>
  </sheetData>
  <hyperlinks>
    <hyperlink ref="A12" location="'A. Standard parameters'!A1" display="A. Standard parameters for calculation of farm-level antimicrobial drug use indicators. Prior knowledge about the farm is required in order to calculate the parameters in this sheet." xr:uid="{F9CB4EC5-658C-4AAB-A84C-02FB773D2726}"/>
    <hyperlink ref="A13" location="'B. Calf pneumonia'!A1" display="B. List of animals treated for calf pneumonia. Each row indicates a regimen. " xr:uid="{2736852B-5844-4CF0-8298-AD40B73CFDA5}"/>
    <hyperlink ref="A14" location="'C. Mastitis'!A1" display="C. List of animals treated for mastitis. Each row indicates a regimen." xr:uid="{558EED49-2D95-4559-8E85-0396D8E58117}"/>
    <hyperlink ref="A15" location="'D. Animals not treated'!A1" display="D. List of animals that did not receive any treatment. Each row indicates an animal." xr:uid="{37E4E0D5-FE49-470C-93BF-457757209897}"/>
    <hyperlink ref="A16" location="'E. Table 1'!A1" display="E. Values for primary data provided in Table 1." xr:uid="{D0018ADD-08EE-4706-8F8E-B0E7C42C8C63}"/>
    <hyperlink ref="A17" location="'F. Table 2'!A1" display="F. Values for derived terms provided in Table 2." xr:uid="{79C3F3DA-D1B0-4158-9AF3-D42AF6342963}"/>
    <hyperlink ref="A18" location="'G. Table 3'!A1" display="G. Values for indicators provided in Table 3." xr:uid="{C31E6E52-022E-4AED-A3A7-E4E1311B63BC}"/>
  </hyperlink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677E53-6BDF-4FFD-B9D7-A1815018BFF9}">
  <dimension ref="A1:AB416"/>
  <sheetViews>
    <sheetView topLeftCell="A5" zoomScale="89" zoomScaleNormal="89" workbookViewId="0">
      <selection sqref="A1:F14"/>
    </sheetView>
  </sheetViews>
  <sheetFormatPr defaultColWidth="9.140625" defaultRowHeight="12.75" x14ac:dyDescent="0.2"/>
  <cols>
    <col min="1" max="1" width="11.85546875" style="8" customWidth="1"/>
    <col min="2" max="2" width="50" style="8" customWidth="1"/>
    <col min="3" max="3" width="9.140625" style="8"/>
    <col min="4" max="5" width="40.28515625" style="8" customWidth="1"/>
    <col min="6" max="6" width="88" style="8" customWidth="1"/>
    <col min="7" max="11" width="9.140625" style="8"/>
    <col min="12" max="12" width="13.140625" style="8" customWidth="1"/>
    <col min="13" max="15" width="9.140625" style="8"/>
    <col min="16" max="16" width="7" style="8" customWidth="1"/>
    <col min="17" max="18" width="9.140625" style="8"/>
    <col min="19" max="19" width="12" style="8" bestFit="1" customWidth="1"/>
    <col min="20" max="20" width="11.42578125" style="8" bestFit="1" customWidth="1"/>
    <col min="21" max="21" width="17.7109375" style="8" bestFit="1" customWidth="1"/>
    <col min="22" max="23" width="9.140625" style="8"/>
    <col min="24" max="24" width="31.28515625" style="8" bestFit="1" customWidth="1"/>
    <col min="25" max="26" width="34.28515625" style="8" bestFit="1" customWidth="1"/>
    <col min="27" max="27" width="34.28515625" style="8" customWidth="1"/>
    <col min="28" max="28" width="27.140625" style="8" bestFit="1" customWidth="1"/>
    <col min="29" max="16384" width="9.140625" style="8"/>
  </cols>
  <sheetData>
    <row r="1" spans="1:28" ht="14.25" x14ac:dyDescent="0.25">
      <c r="A1" s="6" t="s">
        <v>217</v>
      </c>
      <c r="B1" s="6"/>
      <c r="C1" s="6"/>
      <c r="D1" s="6"/>
      <c r="E1" s="6"/>
      <c r="F1" s="6"/>
      <c r="G1" s="6"/>
      <c r="H1" s="6"/>
      <c r="I1" s="6"/>
      <c r="J1" s="6"/>
      <c r="K1" s="6"/>
      <c r="L1" s="43" t="s">
        <v>221</v>
      </c>
      <c r="M1" s="43"/>
      <c r="N1" s="43"/>
      <c r="O1" s="43"/>
      <c r="P1" s="44"/>
      <c r="Q1" s="6"/>
      <c r="R1" s="6"/>
      <c r="S1" s="6" t="s">
        <v>214</v>
      </c>
      <c r="T1" s="6"/>
      <c r="U1" s="6"/>
      <c r="X1" s="55" t="s">
        <v>259</v>
      </c>
      <c r="Y1" s="56"/>
      <c r="Z1" s="56"/>
      <c r="AA1" s="56"/>
      <c r="AB1" s="56"/>
    </row>
    <row r="2" spans="1:28" ht="26.25" thickBot="1" x14ac:dyDescent="0.25">
      <c r="A2" s="6"/>
      <c r="B2" s="6"/>
      <c r="C2" s="6"/>
      <c r="D2" s="6"/>
      <c r="E2" s="6"/>
      <c r="F2" s="6"/>
      <c r="G2" s="6"/>
      <c r="H2" s="6"/>
      <c r="I2" s="6"/>
      <c r="J2" s="6"/>
      <c r="K2" s="6"/>
      <c r="L2" s="48" t="s">
        <v>207</v>
      </c>
      <c r="M2" s="48" t="s">
        <v>208</v>
      </c>
      <c r="N2" s="48"/>
      <c r="O2" s="48" t="s">
        <v>207</v>
      </c>
      <c r="P2" s="49" t="s">
        <v>211</v>
      </c>
      <c r="Q2" s="6"/>
      <c r="R2" s="6"/>
      <c r="S2" s="72" t="s">
        <v>215</v>
      </c>
      <c r="T2" s="72"/>
      <c r="U2" s="46"/>
      <c r="X2" s="57" t="s">
        <v>235</v>
      </c>
      <c r="Y2" s="57" t="s">
        <v>239</v>
      </c>
      <c r="Z2" s="57" t="s">
        <v>242</v>
      </c>
      <c r="AA2" s="57" t="s">
        <v>245</v>
      </c>
      <c r="AB2" s="57" t="s">
        <v>238</v>
      </c>
    </row>
    <row r="3" spans="1:28" ht="27" customHeight="1" thickBot="1" x14ac:dyDescent="0.3">
      <c r="A3" s="4" t="s">
        <v>35</v>
      </c>
      <c r="B3" s="5" t="s">
        <v>36</v>
      </c>
      <c r="C3" s="4" t="s">
        <v>225</v>
      </c>
      <c r="D3" s="4" t="s">
        <v>62</v>
      </c>
      <c r="E3" s="17" t="s">
        <v>63</v>
      </c>
      <c r="F3" s="3" t="s">
        <v>204</v>
      </c>
      <c r="L3" s="47" t="s">
        <v>209</v>
      </c>
      <c r="M3" s="47" t="s">
        <v>210</v>
      </c>
      <c r="N3" s="47"/>
      <c r="O3" s="47" t="s">
        <v>212</v>
      </c>
      <c r="P3" s="46" t="s">
        <v>232</v>
      </c>
      <c r="S3" s="45" t="s">
        <v>216</v>
      </c>
      <c r="T3" s="45" t="s">
        <v>233</v>
      </c>
      <c r="U3" s="45" t="s">
        <v>234</v>
      </c>
      <c r="X3" s="58">
        <v>44562</v>
      </c>
      <c r="Y3" s="59" t="s">
        <v>240</v>
      </c>
      <c r="Z3" s="59" t="s">
        <v>241</v>
      </c>
      <c r="AA3" s="59" t="s">
        <v>243</v>
      </c>
      <c r="AB3" s="59" t="s">
        <v>244</v>
      </c>
    </row>
    <row r="4" spans="1:28" ht="75" customHeight="1" thickBot="1" x14ac:dyDescent="0.25">
      <c r="A4" s="7" t="s">
        <v>42</v>
      </c>
      <c r="B4" s="9" t="s">
        <v>222</v>
      </c>
      <c r="C4" s="10" t="s">
        <v>43</v>
      </c>
      <c r="D4" s="40">
        <v>100</v>
      </c>
      <c r="E4" s="40">
        <v>650</v>
      </c>
      <c r="F4" s="54" t="s">
        <v>258</v>
      </c>
      <c r="L4" s="47">
        <v>50</v>
      </c>
      <c r="M4" s="47">
        <v>2.2999999999999998</v>
      </c>
      <c r="N4" s="47"/>
      <c r="O4" s="47">
        <f t="shared" ref="O4:O9" si="0">L4*0.453592</f>
        <v>22.679600000000001</v>
      </c>
      <c r="P4" s="50">
        <f t="shared" ref="P4:P9" si="1">O4*2.5</f>
        <v>56.698999999999998</v>
      </c>
      <c r="S4" s="46">
        <v>61.2</v>
      </c>
      <c r="T4" s="46">
        <v>100</v>
      </c>
      <c r="U4" s="46">
        <f>S4*2.5</f>
        <v>153</v>
      </c>
      <c r="X4" s="58">
        <f t="shared" ref="X4:X35" si="2">X3+7</f>
        <v>44569</v>
      </c>
      <c r="Y4" s="59"/>
      <c r="Z4" s="59"/>
      <c r="AA4" s="59"/>
      <c r="AB4" s="59"/>
    </row>
    <row r="5" spans="1:28" ht="69.75" customHeight="1" thickBot="1" x14ac:dyDescent="0.25">
      <c r="A5" s="7" t="s">
        <v>44</v>
      </c>
      <c r="B5" s="9" t="s">
        <v>223</v>
      </c>
      <c r="C5" s="10" t="s">
        <v>45</v>
      </c>
      <c r="D5" s="16">
        <v>80</v>
      </c>
      <c r="E5" s="16">
        <v>635.03</v>
      </c>
      <c r="F5" s="19" t="s">
        <v>64</v>
      </c>
      <c r="L5" s="47">
        <v>75</v>
      </c>
      <c r="M5" s="47">
        <v>3.4</v>
      </c>
      <c r="N5" s="47"/>
      <c r="O5" s="47">
        <f t="shared" si="0"/>
        <v>34.019399999999997</v>
      </c>
      <c r="P5" s="50">
        <f t="shared" si="1"/>
        <v>85.04849999999999</v>
      </c>
      <c r="S5" s="46">
        <v>210.6</v>
      </c>
      <c r="T5" s="46">
        <v>400</v>
      </c>
      <c r="U5" s="46">
        <f t="shared" ref="U5:U6" si="3">S5*2.5</f>
        <v>526.5</v>
      </c>
      <c r="X5" s="58">
        <f t="shared" si="2"/>
        <v>44576</v>
      </c>
      <c r="Y5" s="59"/>
      <c r="Z5" s="59"/>
      <c r="AA5" s="59"/>
      <c r="AB5" s="59"/>
    </row>
    <row r="6" spans="1:28" ht="32.25" customHeight="1" thickBot="1" x14ac:dyDescent="0.25">
      <c r="A6" s="14" t="s">
        <v>198</v>
      </c>
      <c r="B6" s="9" t="s">
        <v>113</v>
      </c>
      <c r="C6" s="10" t="s">
        <v>45</v>
      </c>
      <c r="D6" s="16" t="s">
        <v>218</v>
      </c>
      <c r="E6" s="16" t="s">
        <v>206</v>
      </c>
      <c r="F6" s="19" t="s">
        <v>213</v>
      </c>
      <c r="L6" s="47">
        <v>100</v>
      </c>
      <c r="M6" s="47">
        <v>4.5</v>
      </c>
      <c r="N6" s="47"/>
      <c r="O6" s="47">
        <f t="shared" si="0"/>
        <v>45.359200000000001</v>
      </c>
      <c r="P6" s="50">
        <f t="shared" si="1"/>
        <v>113.398</v>
      </c>
      <c r="S6" s="46">
        <v>61.2</v>
      </c>
      <c r="T6" s="46">
        <v>100</v>
      </c>
      <c r="U6" s="46">
        <f t="shared" si="3"/>
        <v>153</v>
      </c>
      <c r="X6" s="58">
        <f t="shared" si="2"/>
        <v>44583</v>
      </c>
      <c r="Y6" s="59"/>
      <c r="Z6" s="59"/>
      <c r="AA6" s="59"/>
      <c r="AB6" s="59"/>
    </row>
    <row r="7" spans="1:28" ht="64.5" thickBot="1" x14ac:dyDescent="0.25">
      <c r="A7" s="14" t="s">
        <v>200</v>
      </c>
      <c r="B7" s="9" t="s">
        <v>48</v>
      </c>
      <c r="C7" s="10" t="s">
        <v>49</v>
      </c>
      <c r="D7" s="16" t="s">
        <v>226</v>
      </c>
      <c r="E7" s="16" t="s">
        <v>227</v>
      </c>
      <c r="F7" s="19" t="s">
        <v>213</v>
      </c>
      <c r="L7" s="47">
        <v>150</v>
      </c>
      <c r="M7" s="47">
        <v>7</v>
      </c>
      <c r="N7" s="47"/>
      <c r="O7" s="47">
        <f t="shared" si="0"/>
        <v>68.038799999999995</v>
      </c>
      <c r="P7" s="50">
        <f t="shared" si="1"/>
        <v>170.09699999999998</v>
      </c>
      <c r="X7" s="58">
        <f t="shared" si="2"/>
        <v>44590</v>
      </c>
      <c r="Y7" s="59"/>
      <c r="Z7" s="59"/>
      <c r="AA7" s="59"/>
      <c r="AB7" s="59"/>
    </row>
    <row r="8" spans="1:28" ht="64.5" thickBot="1" x14ac:dyDescent="0.25">
      <c r="A8" s="7" t="s">
        <v>51</v>
      </c>
      <c r="B8" s="9" t="s">
        <v>114</v>
      </c>
      <c r="C8" s="10" t="s">
        <v>49</v>
      </c>
      <c r="D8" s="16" t="s">
        <v>228</v>
      </c>
      <c r="E8" s="18" t="s">
        <v>229</v>
      </c>
      <c r="F8" s="19" t="s">
        <v>213</v>
      </c>
      <c r="L8" s="47">
        <v>200</v>
      </c>
      <c r="M8" s="47">
        <v>9</v>
      </c>
      <c r="N8" s="47"/>
      <c r="O8" s="47">
        <f t="shared" si="0"/>
        <v>90.718400000000003</v>
      </c>
      <c r="P8" s="50">
        <f t="shared" si="1"/>
        <v>226.79599999999999</v>
      </c>
      <c r="X8" s="58">
        <f t="shared" si="2"/>
        <v>44597</v>
      </c>
      <c r="Y8" s="59"/>
      <c r="Z8" s="59"/>
      <c r="AA8" s="59"/>
      <c r="AB8" s="59"/>
    </row>
    <row r="9" spans="1:28" ht="64.5" thickBot="1" x14ac:dyDescent="0.25">
      <c r="A9" s="7" t="s">
        <v>25</v>
      </c>
      <c r="B9" s="9" t="s">
        <v>57</v>
      </c>
      <c r="C9" s="10" t="s">
        <v>45</v>
      </c>
      <c r="D9" s="16" t="s">
        <v>228</v>
      </c>
      <c r="E9" s="18" t="s">
        <v>229</v>
      </c>
      <c r="F9" s="19" t="s">
        <v>213</v>
      </c>
      <c r="L9" s="47">
        <v>250</v>
      </c>
      <c r="M9" s="47">
        <v>11.5</v>
      </c>
      <c r="N9" s="47"/>
      <c r="O9" s="47">
        <f t="shared" si="0"/>
        <v>113.398</v>
      </c>
      <c r="P9" s="50">
        <f t="shared" si="1"/>
        <v>283.495</v>
      </c>
      <c r="X9" s="58">
        <f t="shared" si="2"/>
        <v>44604</v>
      </c>
      <c r="Y9" s="59"/>
      <c r="Z9" s="59"/>
      <c r="AA9" s="59"/>
      <c r="AB9" s="59"/>
    </row>
    <row r="10" spans="1:28" ht="64.5" thickBot="1" x14ac:dyDescent="0.25">
      <c r="A10" s="7" t="s">
        <v>26</v>
      </c>
      <c r="B10" s="9" t="s">
        <v>52</v>
      </c>
      <c r="C10" s="10" t="s">
        <v>45</v>
      </c>
      <c r="D10" s="16" t="s">
        <v>228</v>
      </c>
      <c r="E10" s="18" t="s">
        <v>230</v>
      </c>
      <c r="F10" s="19" t="s">
        <v>213</v>
      </c>
      <c r="X10" s="58">
        <f t="shared" si="2"/>
        <v>44611</v>
      </c>
      <c r="Y10" s="59"/>
      <c r="Z10" s="59"/>
      <c r="AA10" s="59"/>
      <c r="AB10" s="59"/>
    </row>
    <row r="11" spans="1:28" ht="69" customHeight="1" thickBot="1" x14ac:dyDescent="0.25">
      <c r="A11" s="7" t="s">
        <v>30</v>
      </c>
      <c r="B11" s="9" t="s">
        <v>55</v>
      </c>
      <c r="C11" s="10" t="s">
        <v>45</v>
      </c>
      <c r="D11" s="16" t="s">
        <v>219</v>
      </c>
      <c r="E11" s="16" t="s">
        <v>220</v>
      </c>
      <c r="F11" s="19" t="s">
        <v>213</v>
      </c>
      <c r="X11" s="58">
        <f t="shared" si="2"/>
        <v>44618</v>
      </c>
      <c r="Y11" s="59"/>
      <c r="Z11" s="59"/>
      <c r="AA11" s="59"/>
      <c r="AB11" s="59"/>
    </row>
    <row r="12" spans="1:28" ht="64.5" thickBot="1" x14ac:dyDescent="0.25">
      <c r="A12" s="7" t="s">
        <v>31</v>
      </c>
      <c r="B12" s="9" t="s">
        <v>56</v>
      </c>
      <c r="C12" s="10" t="s">
        <v>45</v>
      </c>
      <c r="D12" s="16" t="s">
        <v>226</v>
      </c>
      <c r="E12" s="16" t="s">
        <v>231</v>
      </c>
      <c r="F12" s="19" t="s">
        <v>213</v>
      </c>
      <c r="X12" s="58">
        <f t="shared" si="2"/>
        <v>44625</v>
      </c>
      <c r="Y12" s="59"/>
      <c r="Z12" s="59"/>
      <c r="AA12" s="59"/>
      <c r="AB12" s="59"/>
    </row>
    <row r="13" spans="1:28" ht="55.5" customHeight="1" thickBot="1" x14ac:dyDescent="0.25">
      <c r="A13" s="7" t="s">
        <v>32</v>
      </c>
      <c r="B13" s="9" t="s">
        <v>116</v>
      </c>
      <c r="C13" s="10" t="s">
        <v>49</v>
      </c>
      <c r="D13" s="16">
        <f>2*30</f>
        <v>60</v>
      </c>
      <c r="E13" s="16">
        <f>365</f>
        <v>365</v>
      </c>
      <c r="F13" s="19" t="s">
        <v>73</v>
      </c>
      <c r="X13" s="58">
        <f t="shared" si="2"/>
        <v>44632</v>
      </c>
      <c r="Y13" s="59"/>
      <c r="Z13" s="59"/>
      <c r="AA13" s="59"/>
      <c r="AB13" s="59"/>
    </row>
    <row r="14" spans="1:28" ht="33.75" customHeight="1" x14ac:dyDescent="0.2">
      <c r="A14" s="8" t="s">
        <v>253</v>
      </c>
      <c r="X14" s="58">
        <f t="shared" si="2"/>
        <v>44639</v>
      </c>
      <c r="Y14" s="59"/>
      <c r="Z14" s="59"/>
      <c r="AA14" s="59"/>
      <c r="AB14" s="59"/>
    </row>
    <row r="15" spans="1:28" x14ac:dyDescent="0.2">
      <c r="X15" s="58">
        <f t="shared" si="2"/>
        <v>44646</v>
      </c>
      <c r="Y15" s="59"/>
      <c r="Z15" s="59"/>
      <c r="AA15" s="59"/>
      <c r="AB15" s="59"/>
    </row>
    <row r="16" spans="1:28" x14ac:dyDescent="0.2">
      <c r="X16" s="58">
        <f t="shared" si="2"/>
        <v>44653</v>
      </c>
      <c r="Y16" s="59"/>
      <c r="Z16" s="59"/>
      <c r="AA16" s="59"/>
      <c r="AB16" s="59"/>
    </row>
    <row r="17" spans="24:28" x14ac:dyDescent="0.2">
      <c r="X17" s="58">
        <f t="shared" si="2"/>
        <v>44660</v>
      </c>
      <c r="Y17" s="59"/>
      <c r="Z17" s="59"/>
      <c r="AA17" s="59"/>
      <c r="AB17" s="59"/>
    </row>
    <row r="18" spans="24:28" x14ac:dyDescent="0.2">
      <c r="X18" s="58">
        <f t="shared" si="2"/>
        <v>44667</v>
      </c>
      <c r="Y18" s="59"/>
      <c r="Z18" s="59"/>
      <c r="AA18" s="59"/>
      <c r="AB18" s="59"/>
    </row>
    <row r="19" spans="24:28" x14ac:dyDescent="0.2">
      <c r="X19" s="58">
        <f t="shared" si="2"/>
        <v>44674</v>
      </c>
      <c r="Y19" s="59"/>
      <c r="Z19" s="59"/>
      <c r="AA19" s="59"/>
      <c r="AB19" s="59"/>
    </row>
    <row r="20" spans="24:28" x14ac:dyDescent="0.2">
      <c r="X20" s="58">
        <f t="shared" si="2"/>
        <v>44681</v>
      </c>
      <c r="Y20" s="59"/>
      <c r="Z20" s="59"/>
      <c r="AA20" s="59"/>
      <c r="AB20" s="59"/>
    </row>
    <row r="21" spans="24:28" x14ac:dyDescent="0.2">
      <c r="X21" s="58">
        <f t="shared" si="2"/>
        <v>44688</v>
      </c>
      <c r="Y21" s="59"/>
      <c r="Z21" s="59"/>
      <c r="AA21" s="59"/>
      <c r="AB21" s="59"/>
    </row>
    <row r="22" spans="24:28" x14ac:dyDescent="0.2">
      <c r="X22" s="58">
        <f t="shared" si="2"/>
        <v>44695</v>
      </c>
      <c r="Y22" s="59"/>
      <c r="Z22" s="59"/>
      <c r="AA22" s="59"/>
      <c r="AB22" s="59"/>
    </row>
    <row r="23" spans="24:28" x14ac:dyDescent="0.2">
      <c r="X23" s="58">
        <f t="shared" si="2"/>
        <v>44702</v>
      </c>
      <c r="Y23" s="59"/>
      <c r="Z23" s="59"/>
      <c r="AA23" s="59"/>
      <c r="AB23" s="59"/>
    </row>
    <row r="24" spans="24:28" x14ac:dyDescent="0.2">
      <c r="X24" s="58">
        <f t="shared" si="2"/>
        <v>44709</v>
      </c>
      <c r="Y24" s="59"/>
      <c r="Z24" s="59"/>
      <c r="AA24" s="59"/>
      <c r="AB24" s="59"/>
    </row>
    <row r="25" spans="24:28" x14ac:dyDescent="0.2">
      <c r="X25" s="58">
        <f t="shared" si="2"/>
        <v>44716</v>
      </c>
      <c r="Y25" s="59"/>
      <c r="Z25" s="59"/>
      <c r="AA25" s="59"/>
      <c r="AB25" s="59"/>
    </row>
    <row r="26" spans="24:28" x14ac:dyDescent="0.2">
      <c r="X26" s="58">
        <f t="shared" si="2"/>
        <v>44723</v>
      </c>
      <c r="Y26" s="59"/>
      <c r="Z26" s="59"/>
      <c r="AA26" s="59"/>
      <c r="AB26" s="59"/>
    </row>
    <row r="27" spans="24:28" x14ac:dyDescent="0.2">
      <c r="X27" s="58">
        <f t="shared" si="2"/>
        <v>44730</v>
      </c>
      <c r="Y27" s="59"/>
      <c r="Z27" s="59"/>
      <c r="AA27" s="59"/>
      <c r="AB27" s="59"/>
    </row>
    <row r="28" spans="24:28" x14ac:dyDescent="0.2">
      <c r="X28" s="58">
        <f t="shared" si="2"/>
        <v>44737</v>
      </c>
      <c r="Y28" s="59"/>
      <c r="Z28" s="59"/>
      <c r="AA28" s="59"/>
      <c r="AB28" s="59"/>
    </row>
    <row r="29" spans="24:28" x14ac:dyDescent="0.2">
      <c r="X29" s="58">
        <f t="shared" si="2"/>
        <v>44744</v>
      </c>
      <c r="Y29" s="59"/>
      <c r="Z29" s="59"/>
      <c r="AA29" s="59"/>
      <c r="AB29" s="59"/>
    </row>
    <row r="30" spans="24:28" x14ac:dyDescent="0.2">
      <c r="X30" s="58">
        <f t="shared" si="2"/>
        <v>44751</v>
      </c>
      <c r="Y30" s="59"/>
      <c r="Z30" s="59"/>
      <c r="AA30" s="59"/>
      <c r="AB30" s="59"/>
    </row>
    <row r="31" spans="24:28" x14ac:dyDescent="0.2">
      <c r="X31" s="58">
        <f t="shared" si="2"/>
        <v>44758</v>
      </c>
      <c r="Y31" s="59"/>
      <c r="Z31" s="59"/>
      <c r="AA31" s="59"/>
      <c r="AB31" s="59"/>
    </row>
    <row r="32" spans="24:28" x14ac:dyDescent="0.2">
      <c r="X32" s="58">
        <f t="shared" si="2"/>
        <v>44765</v>
      </c>
      <c r="Y32" s="59"/>
      <c r="Z32" s="59"/>
      <c r="AA32" s="59"/>
      <c r="AB32" s="59"/>
    </row>
    <row r="33" spans="24:28" x14ac:dyDescent="0.2">
      <c r="X33" s="58">
        <f t="shared" si="2"/>
        <v>44772</v>
      </c>
      <c r="Y33" s="59"/>
      <c r="Z33" s="59"/>
      <c r="AA33" s="59"/>
      <c r="AB33" s="59"/>
    </row>
    <row r="34" spans="24:28" x14ac:dyDescent="0.2">
      <c r="X34" s="58">
        <f t="shared" si="2"/>
        <v>44779</v>
      </c>
      <c r="Y34" s="59"/>
      <c r="Z34" s="59"/>
      <c r="AA34" s="59"/>
      <c r="AB34" s="59"/>
    </row>
    <row r="35" spans="24:28" x14ac:dyDescent="0.2">
      <c r="X35" s="58">
        <f t="shared" si="2"/>
        <v>44786</v>
      </c>
      <c r="Y35" s="59"/>
      <c r="Z35" s="59"/>
      <c r="AA35" s="59"/>
      <c r="AB35" s="59"/>
    </row>
    <row r="36" spans="24:28" x14ac:dyDescent="0.2">
      <c r="X36" s="58">
        <f t="shared" ref="X36:X55" si="4">X35+7</f>
        <v>44793</v>
      </c>
      <c r="Y36" s="59"/>
      <c r="Z36" s="59"/>
      <c r="AA36" s="59"/>
      <c r="AB36" s="59"/>
    </row>
    <row r="37" spans="24:28" x14ac:dyDescent="0.2">
      <c r="X37" s="58">
        <f t="shared" si="4"/>
        <v>44800</v>
      </c>
      <c r="Y37" s="59"/>
      <c r="Z37" s="59"/>
      <c r="AA37" s="59"/>
      <c r="AB37" s="59"/>
    </row>
    <row r="38" spans="24:28" x14ac:dyDescent="0.2">
      <c r="X38" s="58">
        <f t="shared" si="4"/>
        <v>44807</v>
      </c>
      <c r="Y38" s="59"/>
      <c r="Z38" s="59"/>
      <c r="AA38" s="59"/>
      <c r="AB38" s="59"/>
    </row>
    <row r="39" spans="24:28" x14ac:dyDescent="0.2">
      <c r="X39" s="58">
        <f t="shared" si="4"/>
        <v>44814</v>
      </c>
      <c r="Y39" s="59"/>
      <c r="Z39" s="59"/>
      <c r="AA39" s="59"/>
      <c r="AB39" s="59"/>
    </row>
    <row r="40" spans="24:28" x14ac:dyDescent="0.2">
      <c r="X40" s="58">
        <f t="shared" si="4"/>
        <v>44821</v>
      </c>
      <c r="Y40" s="59"/>
      <c r="Z40" s="59"/>
      <c r="AA40" s="59"/>
      <c r="AB40" s="59"/>
    </row>
    <row r="41" spans="24:28" x14ac:dyDescent="0.2">
      <c r="X41" s="58">
        <f t="shared" si="4"/>
        <v>44828</v>
      </c>
      <c r="Y41" s="59"/>
      <c r="Z41" s="59"/>
      <c r="AA41" s="59"/>
      <c r="AB41" s="59"/>
    </row>
    <row r="42" spans="24:28" x14ac:dyDescent="0.2">
      <c r="X42" s="58">
        <f t="shared" si="4"/>
        <v>44835</v>
      </c>
      <c r="Y42" s="59"/>
      <c r="Z42" s="59"/>
      <c r="AA42" s="59"/>
      <c r="AB42" s="59"/>
    </row>
    <row r="43" spans="24:28" x14ac:dyDescent="0.2">
      <c r="X43" s="58">
        <f t="shared" si="4"/>
        <v>44842</v>
      </c>
      <c r="Y43" s="59"/>
      <c r="Z43" s="59"/>
      <c r="AA43" s="59"/>
      <c r="AB43" s="59"/>
    </row>
    <row r="44" spans="24:28" x14ac:dyDescent="0.2">
      <c r="X44" s="58">
        <f t="shared" si="4"/>
        <v>44849</v>
      </c>
      <c r="Y44" s="59"/>
      <c r="Z44" s="59"/>
      <c r="AA44" s="59"/>
      <c r="AB44" s="59"/>
    </row>
    <row r="45" spans="24:28" x14ac:dyDescent="0.2">
      <c r="X45" s="58">
        <f t="shared" si="4"/>
        <v>44856</v>
      </c>
      <c r="Y45" s="59"/>
      <c r="Z45" s="59"/>
      <c r="AA45" s="59"/>
      <c r="AB45" s="59"/>
    </row>
    <row r="46" spans="24:28" x14ac:dyDescent="0.2">
      <c r="X46" s="58">
        <f t="shared" si="4"/>
        <v>44863</v>
      </c>
      <c r="Y46" s="59"/>
      <c r="Z46" s="59"/>
      <c r="AA46" s="59"/>
      <c r="AB46" s="59"/>
    </row>
    <row r="47" spans="24:28" x14ac:dyDescent="0.2">
      <c r="X47" s="58">
        <f t="shared" si="4"/>
        <v>44870</v>
      </c>
      <c r="Y47" s="59"/>
      <c r="Z47" s="59"/>
      <c r="AA47" s="59"/>
      <c r="AB47" s="59"/>
    </row>
    <row r="48" spans="24:28" x14ac:dyDescent="0.2">
      <c r="X48" s="58">
        <f t="shared" si="4"/>
        <v>44877</v>
      </c>
      <c r="Y48" s="59"/>
      <c r="Z48" s="59"/>
      <c r="AA48" s="59"/>
      <c r="AB48" s="59"/>
    </row>
    <row r="49" spans="24:28" x14ac:dyDescent="0.2">
      <c r="X49" s="58">
        <f t="shared" si="4"/>
        <v>44884</v>
      </c>
      <c r="Y49" s="59"/>
      <c r="Z49" s="59"/>
      <c r="AA49" s="59"/>
      <c r="AB49" s="59"/>
    </row>
    <row r="50" spans="24:28" x14ac:dyDescent="0.2">
      <c r="X50" s="58">
        <f t="shared" si="4"/>
        <v>44891</v>
      </c>
      <c r="Y50" s="59"/>
      <c r="Z50" s="59"/>
      <c r="AA50" s="59"/>
      <c r="AB50" s="59"/>
    </row>
    <row r="51" spans="24:28" x14ac:dyDescent="0.2">
      <c r="X51" s="58">
        <f t="shared" si="4"/>
        <v>44898</v>
      </c>
      <c r="Y51" s="59"/>
      <c r="Z51" s="59"/>
      <c r="AA51" s="59"/>
      <c r="AB51" s="59"/>
    </row>
    <row r="52" spans="24:28" x14ac:dyDescent="0.2">
      <c r="X52" s="58">
        <f t="shared" si="4"/>
        <v>44905</v>
      </c>
      <c r="Y52" s="59"/>
      <c r="Z52" s="59"/>
      <c r="AA52" s="59"/>
      <c r="AB52" s="59"/>
    </row>
    <row r="53" spans="24:28" x14ac:dyDescent="0.2">
      <c r="X53" s="58">
        <f t="shared" si="4"/>
        <v>44912</v>
      </c>
      <c r="Y53" s="59"/>
      <c r="Z53" s="59"/>
      <c r="AA53" s="59"/>
      <c r="AB53" s="59"/>
    </row>
    <row r="54" spans="24:28" x14ac:dyDescent="0.2">
      <c r="X54" s="58">
        <f t="shared" si="4"/>
        <v>44919</v>
      </c>
      <c r="Y54" s="59"/>
      <c r="Z54" s="59"/>
      <c r="AA54" s="59"/>
      <c r="AB54" s="59"/>
    </row>
    <row r="55" spans="24:28" x14ac:dyDescent="0.2">
      <c r="X55" s="58">
        <f t="shared" si="4"/>
        <v>44926</v>
      </c>
      <c r="Y55" s="59"/>
      <c r="Z55" s="59"/>
      <c r="AA55" s="59"/>
      <c r="AB55" s="59"/>
    </row>
    <row r="56" spans="24:28" ht="14.25" x14ac:dyDescent="0.25">
      <c r="X56" s="63" t="s">
        <v>266</v>
      </c>
      <c r="Y56" s="57"/>
      <c r="Z56" s="57"/>
      <c r="AA56" s="57">
        <v>2</v>
      </c>
      <c r="AB56" s="57">
        <v>8</v>
      </c>
    </row>
    <row r="58" spans="24:28" x14ac:dyDescent="0.2">
      <c r="X58" s="52"/>
    </row>
    <row r="59" spans="24:28" x14ac:dyDescent="0.2">
      <c r="X59" s="52"/>
    </row>
    <row r="60" spans="24:28" x14ac:dyDescent="0.2">
      <c r="X60" s="52"/>
    </row>
    <row r="61" spans="24:28" x14ac:dyDescent="0.2">
      <c r="X61" s="52"/>
    </row>
    <row r="62" spans="24:28" x14ac:dyDescent="0.2">
      <c r="X62" s="52"/>
    </row>
    <row r="63" spans="24:28" x14ac:dyDescent="0.2">
      <c r="X63" s="52"/>
    </row>
    <row r="64" spans="24:28" x14ac:dyDescent="0.2">
      <c r="X64" s="52"/>
    </row>
    <row r="65" spans="24:24" x14ac:dyDescent="0.2">
      <c r="X65" s="52"/>
    </row>
    <row r="66" spans="24:24" x14ac:dyDescent="0.2">
      <c r="X66" s="52"/>
    </row>
    <row r="67" spans="24:24" x14ac:dyDescent="0.2">
      <c r="X67" s="52"/>
    </row>
    <row r="68" spans="24:24" x14ac:dyDescent="0.2">
      <c r="X68" s="52"/>
    </row>
    <row r="69" spans="24:24" x14ac:dyDescent="0.2">
      <c r="X69" s="52"/>
    </row>
    <row r="70" spans="24:24" x14ac:dyDescent="0.2">
      <c r="X70" s="52"/>
    </row>
    <row r="71" spans="24:24" x14ac:dyDescent="0.2">
      <c r="X71" s="52"/>
    </row>
    <row r="72" spans="24:24" x14ac:dyDescent="0.2">
      <c r="X72" s="52"/>
    </row>
    <row r="73" spans="24:24" x14ac:dyDescent="0.2">
      <c r="X73" s="52"/>
    </row>
    <row r="74" spans="24:24" x14ac:dyDescent="0.2">
      <c r="X74" s="52"/>
    </row>
    <row r="75" spans="24:24" x14ac:dyDescent="0.2">
      <c r="X75" s="52"/>
    </row>
    <row r="76" spans="24:24" x14ac:dyDescent="0.2">
      <c r="X76" s="52"/>
    </row>
    <row r="77" spans="24:24" x14ac:dyDescent="0.2">
      <c r="X77" s="52"/>
    </row>
    <row r="78" spans="24:24" x14ac:dyDescent="0.2">
      <c r="X78" s="52"/>
    </row>
    <row r="79" spans="24:24" x14ac:dyDescent="0.2">
      <c r="X79" s="52"/>
    </row>
    <row r="80" spans="24:24" x14ac:dyDescent="0.2">
      <c r="X80" s="52"/>
    </row>
    <row r="81" spans="24:24" x14ac:dyDescent="0.2">
      <c r="X81" s="52"/>
    </row>
    <row r="82" spans="24:24" x14ac:dyDescent="0.2">
      <c r="X82" s="52"/>
    </row>
    <row r="83" spans="24:24" x14ac:dyDescent="0.2">
      <c r="X83" s="52"/>
    </row>
    <row r="84" spans="24:24" x14ac:dyDescent="0.2">
      <c r="X84" s="52"/>
    </row>
    <row r="85" spans="24:24" x14ac:dyDescent="0.2">
      <c r="X85" s="52"/>
    </row>
    <row r="86" spans="24:24" x14ac:dyDescent="0.2">
      <c r="X86" s="52"/>
    </row>
    <row r="87" spans="24:24" x14ac:dyDescent="0.2">
      <c r="X87" s="52"/>
    </row>
    <row r="88" spans="24:24" x14ac:dyDescent="0.2">
      <c r="X88" s="52"/>
    </row>
    <row r="89" spans="24:24" x14ac:dyDescent="0.2">
      <c r="X89" s="52"/>
    </row>
    <row r="90" spans="24:24" x14ac:dyDescent="0.2">
      <c r="X90" s="52"/>
    </row>
    <row r="91" spans="24:24" x14ac:dyDescent="0.2">
      <c r="X91" s="52"/>
    </row>
    <row r="92" spans="24:24" x14ac:dyDescent="0.2">
      <c r="X92" s="52"/>
    </row>
    <row r="93" spans="24:24" x14ac:dyDescent="0.2">
      <c r="X93" s="52"/>
    </row>
    <row r="94" spans="24:24" x14ac:dyDescent="0.2">
      <c r="X94" s="52"/>
    </row>
    <row r="95" spans="24:24" x14ac:dyDescent="0.2">
      <c r="X95" s="52"/>
    </row>
    <row r="96" spans="24:24" x14ac:dyDescent="0.2">
      <c r="X96" s="52"/>
    </row>
    <row r="97" spans="24:24" x14ac:dyDescent="0.2">
      <c r="X97" s="52"/>
    </row>
    <row r="98" spans="24:24" x14ac:dyDescent="0.2">
      <c r="X98" s="52"/>
    </row>
    <row r="99" spans="24:24" x14ac:dyDescent="0.2">
      <c r="X99" s="52"/>
    </row>
    <row r="100" spans="24:24" x14ac:dyDescent="0.2">
      <c r="X100" s="52"/>
    </row>
    <row r="101" spans="24:24" x14ac:dyDescent="0.2">
      <c r="X101" s="52"/>
    </row>
    <row r="102" spans="24:24" x14ac:dyDescent="0.2">
      <c r="X102" s="52"/>
    </row>
    <row r="103" spans="24:24" x14ac:dyDescent="0.2">
      <c r="X103" s="52"/>
    </row>
    <row r="104" spans="24:24" x14ac:dyDescent="0.2">
      <c r="X104" s="52"/>
    </row>
    <row r="105" spans="24:24" x14ac:dyDescent="0.2">
      <c r="X105" s="52"/>
    </row>
    <row r="106" spans="24:24" x14ac:dyDescent="0.2">
      <c r="X106" s="52"/>
    </row>
    <row r="107" spans="24:24" x14ac:dyDescent="0.2">
      <c r="X107" s="52"/>
    </row>
    <row r="108" spans="24:24" x14ac:dyDescent="0.2">
      <c r="X108" s="52"/>
    </row>
    <row r="109" spans="24:24" x14ac:dyDescent="0.2">
      <c r="X109" s="52"/>
    </row>
    <row r="110" spans="24:24" x14ac:dyDescent="0.2">
      <c r="X110" s="52"/>
    </row>
    <row r="111" spans="24:24" x14ac:dyDescent="0.2">
      <c r="X111" s="52"/>
    </row>
    <row r="112" spans="24:24" x14ac:dyDescent="0.2">
      <c r="X112" s="52"/>
    </row>
    <row r="113" spans="24:24" x14ac:dyDescent="0.2">
      <c r="X113" s="52"/>
    </row>
    <row r="114" spans="24:24" x14ac:dyDescent="0.2">
      <c r="X114" s="52"/>
    </row>
    <row r="115" spans="24:24" x14ac:dyDescent="0.2">
      <c r="X115" s="52"/>
    </row>
    <row r="116" spans="24:24" x14ac:dyDescent="0.2">
      <c r="X116" s="52"/>
    </row>
    <row r="117" spans="24:24" x14ac:dyDescent="0.2">
      <c r="X117" s="52"/>
    </row>
    <row r="118" spans="24:24" x14ac:dyDescent="0.2">
      <c r="X118" s="52"/>
    </row>
    <row r="119" spans="24:24" x14ac:dyDescent="0.2">
      <c r="X119" s="52"/>
    </row>
    <row r="120" spans="24:24" x14ac:dyDescent="0.2">
      <c r="X120" s="52"/>
    </row>
    <row r="121" spans="24:24" x14ac:dyDescent="0.2">
      <c r="X121" s="52"/>
    </row>
    <row r="122" spans="24:24" x14ac:dyDescent="0.2">
      <c r="X122" s="52"/>
    </row>
    <row r="123" spans="24:24" x14ac:dyDescent="0.2">
      <c r="X123" s="52"/>
    </row>
    <row r="124" spans="24:24" x14ac:dyDescent="0.2">
      <c r="X124" s="52"/>
    </row>
    <row r="125" spans="24:24" x14ac:dyDescent="0.2">
      <c r="X125" s="52"/>
    </row>
    <row r="126" spans="24:24" x14ac:dyDescent="0.2">
      <c r="X126" s="52"/>
    </row>
    <row r="127" spans="24:24" x14ac:dyDescent="0.2">
      <c r="X127" s="52"/>
    </row>
    <row r="128" spans="24:24" x14ac:dyDescent="0.2">
      <c r="X128" s="52"/>
    </row>
    <row r="129" spans="24:24" x14ac:dyDescent="0.2">
      <c r="X129" s="52"/>
    </row>
    <row r="130" spans="24:24" x14ac:dyDescent="0.2">
      <c r="X130" s="52"/>
    </row>
    <row r="131" spans="24:24" x14ac:dyDescent="0.2">
      <c r="X131" s="52"/>
    </row>
    <row r="132" spans="24:24" x14ac:dyDescent="0.2">
      <c r="X132" s="52"/>
    </row>
    <row r="133" spans="24:24" x14ac:dyDescent="0.2">
      <c r="X133" s="52"/>
    </row>
    <row r="134" spans="24:24" x14ac:dyDescent="0.2">
      <c r="X134" s="52"/>
    </row>
    <row r="135" spans="24:24" x14ac:dyDescent="0.2">
      <c r="X135" s="52"/>
    </row>
    <row r="136" spans="24:24" x14ac:dyDescent="0.2">
      <c r="X136" s="52"/>
    </row>
    <row r="137" spans="24:24" x14ac:dyDescent="0.2">
      <c r="X137" s="52"/>
    </row>
    <row r="138" spans="24:24" x14ac:dyDescent="0.2">
      <c r="X138" s="52"/>
    </row>
    <row r="139" spans="24:24" x14ac:dyDescent="0.2">
      <c r="X139" s="52"/>
    </row>
    <row r="140" spans="24:24" x14ac:dyDescent="0.2">
      <c r="X140" s="52"/>
    </row>
    <row r="141" spans="24:24" x14ac:dyDescent="0.2">
      <c r="X141" s="52"/>
    </row>
    <row r="142" spans="24:24" x14ac:dyDescent="0.2">
      <c r="X142" s="52"/>
    </row>
    <row r="143" spans="24:24" x14ac:dyDescent="0.2">
      <c r="X143" s="52"/>
    </row>
    <row r="144" spans="24:24" x14ac:dyDescent="0.2">
      <c r="X144" s="52"/>
    </row>
    <row r="145" spans="24:24" x14ac:dyDescent="0.2">
      <c r="X145" s="52"/>
    </row>
    <row r="146" spans="24:24" x14ac:dyDescent="0.2">
      <c r="X146" s="52"/>
    </row>
    <row r="147" spans="24:24" x14ac:dyDescent="0.2">
      <c r="X147" s="52"/>
    </row>
    <row r="148" spans="24:24" x14ac:dyDescent="0.2">
      <c r="X148" s="52"/>
    </row>
    <row r="149" spans="24:24" x14ac:dyDescent="0.2">
      <c r="X149" s="52"/>
    </row>
    <row r="150" spans="24:24" x14ac:dyDescent="0.2">
      <c r="X150" s="52"/>
    </row>
    <row r="151" spans="24:24" x14ac:dyDescent="0.2">
      <c r="X151" s="52"/>
    </row>
    <row r="152" spans="24:24" x14ac:dyDescent="0.2">
      <c r="X152" s="52"/>
    </row>
    <row r="153" spans="24:24" x14ac:dyDescent="0.2">
      <c r="X153" s="52"/>
    </row>
    <row r="154" spans="24:24" x14ac:dyDescent="0.2">
      <c r="X154" s="52"/>
    </row>
    <row r="155" spans="24:24" x14ac:dyDescent="0.2">
      <c r="X155" s="52"/>
    </row>
    <row r="156" spans="24:24" x14ac:dyDescent="0.2">
      <c r="X156" s="52"/>
    </row>
    <row r="157" spans="24:24" x14ac:dyDescent="0.2">
      <c r="X157" s="52"/>
    </row>
    <row r="158" spans="24:24" x14ac:dyDescent="0.2">
      <c r="X158" s="52"/>
    </row>
    <row r="159" spans="24:24" x14ac:dyDescent="0.2">
      <c r="X159" s="52"/>
    </row>
    <row r="160" spans="24:24" x14ac:dyDescent="0.2">
      <c r="X160" s="52"/>
    </row>
    <row r="161" spans="24:24" x14ac:dyDescent="0.2">
      <c r="X161" s="52"/>
    </row>
    <row r="162" spans="24:24" x14ac:dyDescent="0.2">
      <c r="X162" s="52"/>
    </row>
    <row r="163" spans="24:24" x14ac:dyDescent="0.2">
      <c r="X163" s="52"/>
    </row>
    <row r="164" spans="24:24" x14ac:dyDescent="0.2">
      <c r="X164" s="52"/>
    </row>
    <row r="165" spans="24:24" x14ac:dyDescent="0.2">
      <c r="X165" s="52"/>
    </row>
    <row r="166" spans="24:24" x14ac:dyDescent="0.2">
      <c r="X166" s="52"/>
    </row>
    <row r="167" spans="24:24" x14ac:dyDescent="0.2">
      <c r="X167" s="52"/>
    </row>
    <row r="168" spans="24:24" x14ac:dyDescent="0.2">
      <c r="X168" s="52"/>
    </row>
    <row r="169" spans="24:24" x14ac:dyDescent="0.2">
      <c r="X169" s="52"/>
    </row>
    <row r="170" spans="24:24" x14ac:dyDescent="0.2">
      <c r="X170" s="52"/>
    </row>
    <row r="171" spans="24:24" x14ac:dyDescent="0.2">
      <c r="X171" s="52"/>
    </row>
    <row r="172" spans="24:24" x14ac:dyDescent="0.2">
      <c r="X172" s="52"/>
    </row>
    <row r="173" spans="24:24" x14ac:dyDescent="0.2">
      <c r="X173" s="52"/>
    </row>
    <row r="174" spans="24:24" x14ac:dyDescent="0.2">
      <c r="X174" s="52"/>
    </row>
    <row r="175" spans="24:24" x14ac:dyDescent="0.2">
      <c r="X175" s="52"/>
    </row>
    <row r="176" spans="24:24" x14ac:dyDescent="0.2">
      <c r="X176" s="52"/>
    </row>
    <row r="177" spans="24:24" x14ac:dyDescent="0.2">
      <c r="X177" s="52"/>
    </row>
    <row r="178" spans="24:24" x14ac:dyDescent="0.2">
      <c r="X178" s="52"/>
    </row>
    <row r="179" spans="24:24" x14ac:dyDescent="0.2">
      <c r="X179" s="52"/>
    </row>
    <row r="180" spans="24:24" x14ac:dyDescent="0.2">
      <c r="X180" s="52"/>
    </row>
    <row r="181" spans="24:24" x14ac:dyDescent="0.2">
      <c r="X181" s="52"/>
    </row>
    <row r="182" spans="24:24" x14ac:dyDescent="0.2">
      <c r="X182" s="52"/>
    </row>
    <row r="183" spans="24:24" x14ac:dyDescent="0.2">
      <c r="X183" s="52"/>
    </row>
    <row r="184" spans="24:24" x14ac:dyDescent="0.2">
      <c r="X184" s="52"/>
    </row>
    <row r="185" spans="24:24" x14ac:dyDescent="0.2">
      <c r="X185" s="52"/>
    </row>
    <row r="186" spans="24:24" x14ac:dyDescent="0.2">
      <c r="X186" s="52"/>
    </row>
    <row r="187" spans="24:24" x14ac:dyDescent="0.2">
      <c r="X187" s="52"/>
    </row>
    <row r="188" spans="24:24" x14ac:dyDescent="0.2">
      <c r="X188" s="52"/>
    </row>
    <row r="189" spans="24:24" x14ac:dyDescent="0.2">
      <c r="X189" s="52"/>
    </row>
    <row r="190" spans="24:24" x14ac:dyDescent="0.2">
      <c r="X190" s="52"/>
    </row>
    <row r="191" spans="24:24" x14ac:dyDescent="0.2">
      <c r="X191" s="52"/>
    </row>
    <row r="192" spans="24:24" x14ac:dyDescent="0.2">
      <c r="X192" s="52"/>
    </row>
    <row r="193" spans="24:24" x14ac:dyDescent="0.2">
      <c r="X193" s="52"/>
    </row>
    <row r="194" spans="24:24" x14ac:dyDescent="0.2">
      <c r="X194" s="52"/>
    </row>
    <row r="195" spans="24:24" x14ac:dyDescent="0.2">
      <c r="X195" s="52"/>
    </row>
    <row r="196" spans="24:24" x14ac:dyDescent="0.2">
      <c r="X196" s="52"/>
    </row>
    <row r="197" spans="24:24" x14ac:dyDescent="0.2">
      <c r="X197" s="52"/>
    </row>
    <row r="198" spans="24:24" x14ac:dyDescent="0.2">
      <c r="X198" s="52"/>
    </row>
    <row r="199" spans="24:24" x14ac:dyDescent="0.2">
      <c r="X199" s="52"/>
    </row>
    <row r="200" spans="24:24" x14ac:dyDescent="0.2">
      <c r="X200" s="52"/>
    </row>
    <row r="201" spans="24:24" x14ac:dyDescent="0.2">
      <c r="X201" s="52"/>
    </row>
    <row r="202" spans="24:24" x14ac:dyDescent="0.2">
      <c r="X202" s="52"/>
    </row>
    <row r="203" spans="24:24" x14ac:dyDescent="0.2">
      <c r="X203" s="52"/>
    </row>
    <row r="204" spans="24:24" x14ac:dyDescent="0.2">
      <c r="X204" s="52"/>
    </row>
    <row r="205" spans="24:24" x14ac:dyDescent="0.2">
      <c r="X205" s="52"/>
    </row>
    <row r="206" spans="24:24" x14ac:dyDescent="0.2">
      <c r="X206" s="52"/>
    </row>
    <row r="207" spans="24:24" x14ac:dyDescent="0.2">
      <c r="X207" s="52"/>
    </row>
    <row r="208" spans="24:24" x14ac:dyDescent="0.2">
      <c r="X208" s="52"/>
    </row>
    <row r="209" spans="24:24" x14ac:dyDescent="0.2">
      <c r="X209" s="52"/>
    </row>
    <row r="210" spans="24:24" x14ac:dyDescent="0.2">
      <c r="X210" s="52"/>
    </row>
    <row r="211" spans="24:24" x14ac:dyDescent="0.2">
      <c r="X211" s="52"/>
    </row>
    <row r="212" spans="24:24" x14ac:dyDescent="0.2">
      <c r="X212" s="52"/>
    </row>
    <row r="213" spans="24:24" x14ac:dyDescent="0.2">
      <c r="X213" s="52"/>
    </row>
    <row r="214" spans="24:24" x14ac:dyDescent="0.2">
      <c r="X214" s="52"/>
    </row>
    <row r="215" spans="24:24" x14ac:dyDescent="0.2">
      <c r="X215" s="52"/>
    </row>
    <row r="216" spans="24:24" x14ac:dyDescent="0.2">
      <c r="X216" s="52"/>
    </row>
    <row r="217" spans="24:24" x14ac:dyDescent="0.2">
      <c r="X217" s="52"/>
    </row>
    <row r="218" spans="24:24" x14ac:dyDescent="0.2">
      <c r="X218" s="52"/>
    </row>
    <row r="219" spans="24:24" x14ac:dyDescent="0.2">
      <c r="X219" s="52"/>
    </row>
    <row r="220" spans="24:24" x14ac:dyDescent="0.2">
      <c r="X220" s="52"/>
    </row>
    <row r="221" spans="24:24" x14ac:dyDescent="0.2">
      <c r="X221" s="52"/>
    </row>
    <row r="222" spans="24:24" x14ac:dyDescent="0.2">
      <c r="X222" s="52"/>
    </row>
    <row r="223" spans="24:24" x14ac:dyDescent="0.2">
      <c r="X223" s="52"/>
    </row>
    <row r="224" spans="24:24" x14ac:dyDescent="0.2">
      <c r="X224" s="52"/>
    </row>
    <row r="225" spans="24:24" x14ac:dyDescent="0.2">
      <c r="X225" s="52"/>
    </row>
    <row r="226" spans="24:24" x14ac:dyDescent="0.2">
      <c r="X226" s="52"/>
    </row>
    <row r="227" spans="24:24" x14ac:dyDescent="0.2">
      <c r="X227" s="52"/>
    </row>
    <row r="228" spans="24:24" x14ac:dyDescent="0.2">
      <c r="X228" s="52"/>
    </row>
    <row r="229" spans="24:24" x14ac:dyDescent="0.2">
      <c r="X229" s="52"/>
    </row>
    <row r="230" spans="24:24" x14ac:dyDescent="0.2">
      <c r="X230" s="52"/>
    </row>
    <row r="231" spans="24:24" x14ac:dyDescent="0.2">
      <c r="X231" s="52"/>
    </row>
    <row r="232" spans="24:24" x14ac:dyDescent="0.2">
      <c r="X232" s="52"/>
    </row>
    <row r="233" spans="24:24" x14ac:dyDescent="0.2">
      <c r="X233" s="52"/>
    </row>
    <row r="234" spans="24:24" x14ac:dyDescent="0.2">
      <c r="X234" s="52"/>
    </row>
    <row r="235" spans="24:24" x14ac:dyDescent="0.2">
      <c r="X235" s="52"/>
    </row>
    <row r="236" spans="24:24" x14ac:dyDescent="0.2">
      <c r="X236" s="52"/>
    </row>
    <row r="237" spans="24:24" x14ac:dyDescent="0.2">
      <c r="X237" s="52"/>
    </row>
    <row r="238" spans="24:24" x14ac:dyDescent="0.2">
      <c r="X238" s="52"/>
    </row>
    <row r="239" spans="24:24" x14ac:dyDescent="0.2">
      <c r="X239" s="52"/>
    </row>
    <row r="240" spans="24:24" x14ac:dyDescent="0.2">
      <c r="X240" s="52"/>
    </row>
    <row r="241" spans="24:24" x14ac:dyDescent="0.2">
      <c r="X241" s="52"/>
    </row>
    <row r="242" spans="24:24" x14ac:dyDescent="0.2">
      <c r="X242" s="52"/>
    </row>
    <row r="243" spans="24:24" x14ac:dyDescent="0.2">
      <c r="X243" s="52"/>
    </row>
    <row r="244" spans="24:24" x14ac:dyDescent="0.2">
      <c r="X244" s="52"/>
    </row>
    <row r="245" spans="24:24" x14ac:dyDescent="0.2">
      <c r="X245" s="52"/>
    </row>
    <row r="246" spans="24:24" x14ac:dyDescent="0.2">
      <c r="X246" s="52"/>
    </row>
    <row r="247" spans="24:24" x14ac:dyDescent="0.2">
      <c r="X247" s="52"/>
    </row>
    <row r="248" spans="24:24" x14ac:dyDescent="0.2">
      <c r="X248" s="52"/>
    </row>
    <row r="249" spans="24:24" x14ac:dyDescent="0.2">
      <c r="X249" s="52"/>
    </row>
    <row r="250" spans="24:24" x14ac:dyDescent="0.2">
      <c r="X250" s="52"/>
    </row>
    <row r="251" spans="24:24" x14ac:dyDescent="0.2">
      <c r="X251" s="52"/>
    </row>
    <row r="252" spans="24:24" x14ac:dyDescent="0.2">
      <c r="X252" s="52"/>
    </row>
    <row r="253" spans="24:24" x14ac:dyDescent="0.2">
      <c r="X253" s="52"/>
    </row>
    <row r="254" spans="24:24" x14ac:dyDescent="0.2">
      <c r="X254" s="52"/>
    </row>
    <row r="255" spans="24:24" x14ac:dyDescent="0.2">
      <c r="X255" s="52"/>
    </row>
    <row r="256" spans="24:24" x14ac:dyDescent="0.2">
      <c r="X256" s="52"/>
    </row>
    <row r="257" spans="24:24" x14ac:dyDescent="0.2">
      <c r="X257" s="52"/>
    </row>
    <row r="258" spans="24:24" x14ac:dyDescent="0.2">
      <c r="X258" s="52"/>
    </row>
    <row r="259" spans="24:24" x14ac:dyDescent="0.2">
      <c r="X259" s="52"/>
    </row>
    <row r="260" spans="24:24" x14ac:dyDescent="0.2">
      <c r="X260" s="52"/>
    </row>
    <row r="261" spans="24:24" x14ac:dyDescent="0.2">
      <c r="X261" s="52"/>
    </row>
    <row r="262" spans="24:24" x14ac:dyDescent="0.2">
      <c r="X262" s="52"/>
    </row>
    <row r="263" spans="24:24" x14ac:dyDescent="0.2">
      <c r="X263" s="52"/>
    </row>
    <row r="264" spans="24:24" x14ac:dyDescent="0.2">
      <c r="X264" s="52"/>
    </row>
    <row r="265" spans="24:24" x14ac:dyDescent="0.2">
      <c r="X265" s="52"/>
    </row>
    <row r="266" spans="24:24" x14ac:dyDescent="0.2">
      <c r="X266" s="52"/>
    </row>
    <row r="267" spans="24:24" x14ac:dyDescent="0.2">
      <c r="X267" s="52"/>
    </row>
    <row r="268" spans="24:24" x14ac:dyDescent="0.2">
      <c r="X268" s="52"/>
    </row>
    <row r="269" spans="24:24" x14ac:dyDescent="0.2">
      <c r="X269" s="52"/>
    </row>
    <row r="270" spans="24:24" x14ac:dyDescent="0.2">
      <c r="X270" s="52"/>
    </row>
    <row r="271" spans="24:24" x14ac:dyDescent="0.2">
      <c r="X271" s="52"/>
    </row>
    <row r="272" spans="24:24" x14ac:dyDescent="0.2">
      <c r="X272" s="52"/>
    </row>
    <row r="273" spans="24:24" x14ac:dyDescent="0.2">
      <c r="X273" s="52"/>
    </row>
    <row r="274" spans="24:24" x14ac:dyDescent="0.2">
      <c r="X274" s="52"/>
    </row>
    <row r="275" spans="24:24" x14ac:dyDescent="0.2">
      <c r="X275" s="52"/>
    </row>
    <row r="276" spans="24:24" x14ac:dyDescent="0.2">
      <c r="X276" s="52"/>
    </row>
    <row r="277" spans="24:24" x14ac:dyDescent="0.2">
      <c r="X277" s="52"/>
    </row>
    <row r="278" spans="24:24" x14ac:dyDescent="0.2">
      <c r="X278" s="52"/>
    </row>
    <row r="279" spans="24:24" x14ac:dyDescent="0.2">
      <c r="X279" s="52"/>
    </row>
    <row r="280" spans="24:24" x14ac:dyDescent="0.2">
      <c r="X280" s="52"/>
    </row>
    <row r="281" spans="24:24" x14ac:dyDescent="0.2">
      <c r="X281" s="52"/>
    </row>
    <row r="282" spans="24:24" x14ac:dyDescent="0.2">
      <c r="X282" s="52"/>
    </row>
    <row r="283" spans="24:24" x14ac:dyDescent="0.2">
      <c r="X283" s="52"/>
    </row>
    <row r="284" spans="24:24" x14ac:dyDescent="0.2">
      <c r="X284" s="52"/>
    </row>
    <row r="285" spans="24:24" x14ac:dyDescent="0.2">
      <c r="X285" s="52"/>
    </row>
    <row r="286" spans="24:24" x14ac:dyDescent="0.2">
      <c r="X286" s="52"/>
    </row>
    <row r="287" spans="24:24" x14ac:dyDescent="0.2">
      <c r="X287" s="52"/>
    </row>
    <row r="288" spans="24:24" x14ac:dyDescent="0.2">
      <c r="X288" s="52"/>
    </row>
    <row r="289" spans="24:24" x14ac:dyDescent="0.2">
      <c r="X289" s="52"/>
    </row>
    <row r="290" spans="24:24" x14ac:dyDescent="0.2">
      <c r="X290" s="52"/>
    </row>
    <row r="291" spans="24:24" x14ac:dyDescent="0.2">
      <c r="X291" s="52"/>
    </row>
    <row r="292" spans="24:24" x14ac:dyDescent="0.2">
      <c r="X292" s="52"/>
    </row>
    <row r="293" spans="24:24" x14ac:dyDescent="0.2">
      <c r="X293" s="52"/>
    </row>
    <row r="294" spans="24:24" x14ac:dyDescent="0.2">
      <c r="X294" s="52"/>
    </row>
    <row r="295" spans="24:24" x14ac:dyDescent="0.2">
      <c r="X295" s="52"/>
    </row>
    <row r="296" spans="24:24" x14ac:dyDescent="0.2">
      <c r="X296" s="52"/>
    </row>
    <row r="297" spans="24:24" x14ac:dyDescent="0.2">
      <c r="X297" s="52"/>
    </row>
    <row r="298" spans="24:24" x14ac:dyDescent="0.2">
      <c r="X298" s="52"/>
    </row>
    <row r="299" spans="24:24" x14ac:dyDescent="0.2">
      <c r="X299" s="52"/>
    </row>
    <row r="300" spans="24:24" x14ac:dyDescent="0.2">
      <c r="X300" s="52"/>
    </row>
    <row r="301" spans="24:24" x14ac:dyDescent="0.2">
      <c r="X301" s="52"/>
    </row>
    <row r="302" spans="24:24" x14ac:dyDescent="0.2">
      <c r="X302" s="52"/>
    </row>
    <row r="303" spans="24:24" x14ac:dyDescent="0.2">
      <c r="X303" s="52"/>
    </row>
    <row r="304" spans="24:24" x14ac:dyDescent="0.2">
      <c r="X304" s="52"/>
    </row>
    <row r="305" spans="24:24" x14ac:dyDescent="0.2">
      <c r="X305" s="52"/>
    </row>
    <row r="306" spans="24:24" x14ac:dyDescent="0.2">
      <c r="X306" s="52"/>
    </row>
    <row r="307" spans="24:24" x14ac:dyDescent="0.2">
      <c r="X307" s="52"/>
    </row>
    <row r="308" spans="24:24" x14ac:dyDescent="0.2">
      <c r="X308" s="52"/>
    </row>
    <row r="309" spans="24:24" x14ac:dyDescent="0.2">
      <c r="X309" s="52"/>
    </row>
    <row r="310" spans="24:24" x14ac:dyDescent="0.2">
      <c r="X310" s="52"/>
    </row>
    <row r="311" spans="24:24" x14ac:dyDescent="0.2">
      <c r="X311" s="52"/>
    </row>
    <row r="312" spans="24:24" x14ac:dyDescent="0.2">
      <c r="X312" s="52"/>
    </row>
    <row r="313" spans="24:24" x14ac:dyDescent="0.2">
      <c r="X313" s="52"/>
    </row>
    <row r="314" spans="24:24" x14ac:dyDescent="0.2">
      <c r="X314" s="52"/>
    </row>
    <row r="315" spans="24:24" x14ac:dyDescent="0.2">
      <c r="X315" s="52"/>
    </row>
    <row r="316" spans="24:24" x14ac:dyDescent="0.2">
      <c r="X316" s="52"/>
    </row>
    <row r="317" spans="24:24" x14ac:dyDescent="0.2">
      <c r="X317" s="52"/>
    </row>
    <row r="318" spans="24:24" x14ac:dyDescent="0.2">
      <c r="X318" s="52"/>
    </row>
    <row r="319" spans="24:24" x14ac:dyDescent="0.2">
      <c r="X319" s="52"/>
    </row>
    <row r="320" spans="24:24" x14ac:dyDescent="0.2">
      <c r="X320" s="52"/>
    </row>
    <row r="321" spans="24:24" x14ac:dyDescent="0.2">
      <c r="X321" s="52"/>
    </row>
    <row r="322" spans="24:24" x14ac:dyDescent="0.2">
      <c r="X322" s="52"/>
    </row>
    <row r="323" spans="24:24" x14ac:dyDescent="0.2">
      <c r="X323" s="52"/>
    </row>
    <row r="324" spans="24:24" x14ac:dyDescent="0.2">
      <c r="X324" s="52"/>
    </row>
    <row r="325" spans="24:24" x14ac:dyDescent="0.2">
      <c r="X325" s="52"/>
    </row>
    <row r="326" spans="24:24" x14ac:dyDescent="0.2">
      <c r="X326" s="52"/>
    </row>
    <row r="327" spans="24:24" x14ac:dyDescent="0.2">
      <c r="X327" s="52"/>
    </row>
    <row r="328" spans="24:24" x14ac:dyDescent="0.2">
      <c r="X328" s="52"/>
    </row>
    <row r="329" spans="24:24" x14ac:dyDescent="0.2">
      <c r="X329" s="52"/>
    </row>
    <row r="330" spans="24:24" x14ac:dyDescent="0.2">
      <c r="X330" s="52"/>
    </row>
    <row r="331" spans="24:24" x14ac:dyDescent="0.2">
      <c r="X331" s="52"/>
    </row>
    <row r="332" spans="24:24" x14ac:dyDescent="0.2">
      <c r="X332" s="52"/>
    </row>
    <row r="333" spans="24:24" x14ac:dyDescent="0.2">
      <c r="X333" s="52"/>
    </row>
    <row r="334" spans="24:24" x14ac:dyDescent="0.2">
      <c r="X334" s="52"/>
    </row>
    <row r="335" spans="24:24" x14ac:dyDescent="0.2">
      <c r="X335" s="52"/>
    </row>
    <row r="336" spans="24:24" x14ac:dyDescent="0.2">
      <c r="X336" s="52"/>
    </row>
    <row r="337" spans="24:24" x14ac:dyDescent="0.2">
      <c r="X337" s="52"/>
    </row>
    <row r="338" spans="24:24" x14ac:dyDescent="0.2">
      <c r="X338" s="52"/>
    </row>
    <row r="339" spans="24:24" x14ac:dyDescent="0.2">
      <c r="X339" s="52"/>
    </row>
    <row r="340" spans="24:24" x14ac:dyDescent="0.2">
      <c r="X340" s="52"/>
    </row>
    <row r="341" spans="24:24" x14ac:dyDescent="0.2">
      <c r="X341" s="52"/>
    </row>
    <row r="342" spans="24:24" x14ac:dyDescent="0.2">
      <c r="X342" s="52"/>
    </row>
    <row r="343" spans="24:24" x14ac:dyDescent="0.2">
      <c r="X343" s="52"/>
    </row>
    <row r="344" spans="24:24" x14ac:dyDescent="0.2">
      <c r="X344" s="52"/>
    </row>
    <row r="345" spans="24:24" x14ac:dyDescent="0.2">
      <c r="X345" s="52"/>
    </row>
    <row r="346" spans="24:24" x14ac:dyDescent="0.2">
      <c r="X346" s="52"/>
    </row>
    <row r="347" spans="24:24" x14ac:dyDescent="0.2">
      <c r="X347" s="52"/>
    </row>
    <row r="348" spans="24:24" x14ac:dyDescent="0.2">
      <c r="X348" s="52"/>
    </row>
    <row r="349" spans="24:24" x14ac:dyDescent="0.2">
      <c r="X349" s="52"/>
    </row>
    <row r="350" spans="24:24" x14ac:dyDescent="0.2">
      <c r="X350" s="52"/>
    </row>
    <row r="351" spans="24:24" x14ac:dyDescent="0.2">
      <c r="X351" s="52"/>
    </row>
    <row r="352" spans="24:24" x14ac:dyDescent="0.2">
      <c r="X352" s="52"/>
    </row>
    <row r="353" spans="24:24" x14ac:dyDescent="0.2">
      <c r="X353" s="52"/>
    </row>
    <row r="354" spans="24:24" x14ac:dyDescent="0.2">
      <c r="X354" s="52"/>
    </row>
    <row r="355" spans="24:24" x14ac:dyDescent="0.2">
      <c r="X355" s="52"/>
    </row>
    <row r="356" spans="24:24" x14ac:dyDescent="0.2">
      <c r="X356" s="52"/>
    </row>
    <row r="357" spans="24:24" x14ac:dyDescent="0.2">
      <c r="X357" s="52"/>
    </row>
    <row r="358" spans="24:24" x14ac:dyDescent="0.2">
      <c r="X358" s="52"/>
    </row>
    <row r="359" spans="24:24" x14ac:dyDescent="0.2">
      <c r="X359" s="52"/>
    </row>
    <row r="360" spans="24:24" x14ac:dyDescent="0.2">
      <c r="X360" s="52"/>
    </row>
    <row r="361" spans="24:24" x14ac:dyDescent="0.2">
      <c r="X361" s="52"/>
    </row>
    <row r="362" spans="24:24" x14ac:dyDescent="0.2">
      <c r="X362" s="52"/>
    </row>
    <row r="363" spans="24:24" x14ac:dyDescent="0.2">
      <c r="X363" s="52"/>
    </row>
    <row r="364" spans="24:24" x14ac:dyDescent="0.2">
      <c r="X364" s="52"/>
    </row>
    <row r="365" spans="24:24" x14ac:dyDescent="0.2">
      <c r="X365" s="52"/>
    </row>
    <row r="366" spans="24:24" x14ac:dyDescent="0.2">
      <c r="X366" s="52"/>
    </row>
    <row r="367" spans="24:24" x14ac:dyDescent="0.2">
      <c r="X367" s="52"/>
    </row>
    <row r="368" spans="24:24" x14ac:dyDescent="0.2">
      <c r="X368" s="52"/>
    </row>
    <row r="369" spans="24:24" x14ac:dyDescent="0.2">
      <c r="X369" s="52"/>
    </row>
    <row r="370" spans="24:24" x14ac:dyDescent="0.2">
      <c r="X370" s="52"/>
    </row>
    <row r="371" spans="24:24" x14ac:dyDescent="0.2">
      <c r="X371" s="52"/>
    </row>
    <row r="372" spans="24:24" x14ac:dyDescent="0.2">
      <c r="X372" s="52"/>
    </row>
    <row r="373" spans="24:24" x14ac:dyDescent="0.2">
      <c r="X373" s="52"/>
    </row>
    <row r="374" spans="24:24" x14ac:dyDescent="0.2">
      <c r="X374" s="52"/>
    </row>
    <row r="375" spans="24:24" x14ac:dyDescent="0.2">
      <c r="X375" s="52"/>
    </row>
    <row r="376" spans="24:24" x14ac:dyDescent="0.2">
      <c r="X376" s="52"/>
    </row>
    <row r="377" spans="24:24" x14ac:dyDescent="0.2">
      <c r="X377" s="52"/>
    </row>
    <row r="378" spans="24:24" x14ac:dyDescent="0.2">
      <c r="X378" s="52"/>
    </row>
    <row r="379" spans="24:24" x14ac:dyDescent="0.2">
      <c r="X379" s="52"/>
    </row>
    <row r="380" spans="24:24" x14ac:dyDescent="0.2">
      <c r="X380" s="52"/>
    </row>
    <row r="381" spans="24:24" x14ac:dyDescent="0.2">
      <c r="X381" s="52"/>
    </row>
    <row r="382" spans="24:24" x14ac:dyDescent="0.2">
      <c r="X382" s="52"/>
    </row>
    <row r="383" spans="24:24" x14ac:dyDescent="0.2">
      <c r="X383" s="52"/>
    </row>
    <row r="384" spans="24:24" x14ac:dyDescent="0.2">
      <c r="X384" s="52"/>
    </row>
    <row r="385" spans="24:24" x14ac:dyDescent="0.2">
      <c r="X385" s="52"/>
    </row>
    <row r="386" spans="24:24" x14ac:dyDescent="0.2">
      <c r="X386" s="52"/>
    </row>
    <row r="387" spans="24:24" x14ac:dyDescent="0.2">
      <c r="X387" s="52"/>
    </row>
    <row r="388" spans="24:24" x14ac:dyDescent="0.2">
      <c r="X388" s="52"/>
    </row>
    <row r="389" spans="24:24" x14ac:dyDescent="0.2">
      <c r="X389" s="52"/>
    </row>
    <row r="390" spans="24:24" x14ac:dyDescent="0.2">
      <c r="X390" s="52"/>
    </row>
    <row r="391" spans="24:24" x14ac:dyDescent="0.2">
      <c r="X391" s="52"/>
    </row>
    <row r="392" spans="24:24" x14ac:dyDescent="0.2">
      <c r="X392" s="52"/>
    </row>
    <row r="393" spans="24:24" x14ac:dyDescent="0.2">
      <c r="X393" s="52"/>
    </row>
    <row r="394" spans="24:24" x14ac:dyDescent="0.2">
      <c r="X394" s="52"/>
    </row>
    <row r="395" spans="24:24" x14ac:dyDescent="0.2">
      <c r="X395" s="52"/>
    </row>
    <row r="396" spans="24:24" x14ac:dyDescent="0.2">
      <c r="X396" s="52"/>
    </row>
    <row r="397" spans="24:24" x14ac:dyDescent="0.2">
      <c r="X397" s="52"/>
    </row>
    <row r="398" spans="24:24" x14ac:dyDescent="0.2">
      <c r="X398" s="52"/>
    </row>
    <row r="399" spans="24:24" x14ac:dyDescent="0.2">
      <c r="X399" s="52"/>
    </row>
    <row r="400" spans="24:24" x14ac:dyDescent="0.2">
      <c r="X400" s="52"/>
    </row>
    <row r="401" spans="24:24" x14ac:dyDescent="0.2">
      <c r="X401" s="52"/>
    </row>
    <row r="402" spans="24:24" x14ac:dyDescent="0.2">
      <c r="X402" s="52"/>
    </row>
    <row r="403" spans="24:24" x14ac:dyDescent="0.2">
      <c r="X403" s="52"/>
    </row>
    <row r="404" spans="24:24" x14ac:dyDescent="0.2">
      <c r="X404" s="52"/>
    </row>
    <row r="405" spans="24:24" x14ac:dyDescent="0.2">
      <c r="X405" s="52"/>
    </row>
    <row r="406" spans="24:24" x14ac:dyDescent="0.2">
      <c r="X406" s="52"/>
    </row>
    <row r="407" spans="24:24" x14ac:dyDescent="0.2">
      <c r="X407" s="52"/>
    </row>
    <row r="408" spans="24:24" x14ac:dyDescent="0.2">
      <c r="X408" s="52"/>
    </row>
    <row r="409" spans="24:24" x14ac:dyDescent="0.2">
      <c r="X409" s="52"/>
    </row>
    <row r="410" spans="24:24" x14ac:dyDescent="0.2">
      <c r="X410" s="52"/>
    </row>
    <row r="411" spans="24:24" x14ac:dyDescent="0.2">
      <c r="X411" s="52"/>
    </row>
    <row r="412" spans="24:24" x14ac:dyDescent="0.2">
      <c r="X412" s="52"/>
    </row>
    <row r="413" spans="24:24" x14ac:dyDescent="0.2">
      <c r="X413" s="52"/>
    </row>
    <row r="414" spans="24:24" x14ac:dyDescent="0.2">
      <c r="X414" s="52"/>
    </row>
    <row r="415" spans="24:24" x14ac:dyDescent="0.2">
      <c r="X415" s="52"/>
    </row>
    <row r="416" spans="24:24" x14ac:dyDescent="0.2">
      <c r="X416" s="52"/>
    </row>
  </sheetData>
  <mergeCells count="1">
    <mergeCell ref="S2:T2"/>
  </mergeCell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1998EF-E725-46C8-BFA6-18B70FB36DF2}">
  <dimension ref="A1:S13"/>
  <sheetViews>
    <sheetView workbookViewId="0">
      <selection activeCell="R2" sqref="R2:S4"/>
    </sheetView>
  </sheetViews>
  <sheetFormatPr defaultRowHeight="15" x14ac:dyDescent="0.25"/>
  <cols>
    <col min="1" max="1" width="4.5703125" customWidth="1"/>
    <col min="2" max="2" width="8.7109375" customWidth="1"/>
    <col min="3" max="3" width="9.85546875" customWidth="1"/>
    <col min="4" max="4" width="14.85546875" customWidth="1"/>
    <col min="5" max="5" width="13.140625" customWidth="1"/>
    <col min="6" max="6" width="12.5703125" customWidth="1"/>
    <col min="7" max="7" width="13" customWidth="1"/>
    <col min="8" max="8" width="8.5703125" customWidth="1"/>
    <col min="9" max="9" width="7.42578125" customWidth="1"/>
    <col min="10" max="10" width="13.7109375" customWidth="1"/>
    <col min="11" max="11" width="10.85546875" customWidth="1"/>
    <col min="12" max="12" width="13" customWidth="1"/>
    <col min="13" max="13" width="22.5703125" customWidth="1"/>
    <col min="14" max="14" width="12.5703125" customWidth="1"/>
    <col min="15" max="15" width="14.28515625" customWidth="1"/>
    <col min="16" max="16" width="18.85546875" customWidth="1"/>
    <col min="17" max="17" width="15" customWidth="1"/>
    <col min="18" max="18" width="8.7109375" customWidth="1"/>
    <col min="19" max="19" width="14.5703125" customWidth="1"/>
    <col min="20" max="20" width="30.140625" bestFit="1" customWidth="1"/>
  </cols>
  <sheetData>
    <row r="1" spans="1:19" s="37" customFormat="1" ht="50.1" customHeight="1" x14ac:dyDescent="0.25">
      <c r="A1" s="37" t="s">
        <v>0</v>
      </c>
      <c r="B1" s="37" t="s">
        <v>14</v>
      </c>
      <c r="C1" s="37" t="s">
        <v>15</v>
      </c>
      <c r="D1" s="37" t="s">
        <v>11</v>
      </c>
      <c r="E1" s="37" t="s">
        <v>70</v>
      </c>
      <c r="F1" s="37" t="s">
        <v>134</v>
      </c>
      <c r="G1" s="37" t="s">
        <v>132</v>
      </c>
      <c r="H1" s="37" t="s">
        <v>1</v>
      </c>
      <c r="I1" s="37" t="s">
        <v>58</v>
      </c>
      <c r="J1" s="37" t="s">
        <v>2</v>
      </c>
      <c r="K1" s="38" t="s">
        <v>3</v>
      </c>
      <c r="L1" s="38" t="s">
        <v>147</v>
      </c>
      <c r="M1" s="38" t="s">
        <v>148</v>
      </c>
      <c r="N1" s="38" t="s">
        <v>135</v>
      </c>
      <c r="O1" s="38" t="s">
        <v>150</v>
      </c>
      <c r="P1" s="37" t="s">
        <v>236</v>
      </c>
      <c r="Q1" s="37" t="s">
        <v>237</v>
      </c>
      <c r="R1" s="37" t="s">
        <v>84</v>
      </c>
      <c r="S1" s="37" t="s">
        <v>203</v>
      </c>
    </row>
    <row r="2" spans="1:19" x14ac:dyDescent="0.25">
      <c r="A2">
        <v>11</v>
      </c>
      <c r="B2">
        <v>0</v>
      </c>
      <c r="C2" s="1">
        <v>44779</v>
      </c>
      <c r="D2" t="s">
        <v>16</v>
      </c>
      <c r="E2" s="1">
        <v>44791</v>
      </c>
      <c r="F2">
        <v>1</v>
      </c>
      <c r="G2" t="s">
        <v>133</v>
      </c>
      <c r="H2">
        <f>DATEDIF(C2,E2,"m")</f>
        <v>0</v>
      </c>
      <c r="I2">
        <v>61.2</v>
      </c>
      <c r="J2" t="s">
        <v>19</v>
      </c>
      <c r="K2" t="s">
        <v>4</v>
      </c>
      <c r="L2" t="s">
        <v>5</v>
      </c>
      <c r="M2">
        <v>100</v>
      </c>
      <c r="N2">
        <v>2.5</v>
      </c>
      <c r="O2">
        <v>1</v>
      </c>
      <c r="P2">
        <f>F2*M2</f>
        <v>100</v>
      </c>
      <c r="Q2">
        <f>P2*O2</f>
        <v>100</v>
      </c>
      <c r="R2" s="71">
        <f>Q2/(I2*O2)</f>
        <v>1.6339869281045751</v>
      </c>
      <c r="S2" s="71">
        <f>Q2/(I2*ADDiC)</f>
        <v>0.65359477124183007</v>
      </c>
    </row>
    <row r="3" spans="1:19" x14ac:dyDescent="0.25">
      <c r="A3">
        <v>12</v>
      </c>
      <c r="B3">
        <v>0</v>
      </c>
      <c r="C3" s="1">
        <v>44625</v>
      </c>
      <c r="D3" t="s">
        <v>16</v>
      </c>
      <c r="E3" s="1">
        <v>44845</v>
      </c>
      <c r="F3">
        <v>4</v>
      </c>
      <c r="G3" t="s">
        <v>133</v>
      </c>
      <c r="H3">
        <f>DATEDIF(C3,E3,"m")</f>
        <v>7</v>
      </c>
      <c r="I3">
        <v>210.6</v>
      </c>
      <c r="J3" t="s">
        <v>19</v>
      </c>
      <c r="K3" t="s">
        <v>4</v>
      </c>
      <c r="L3" t="s">
        <v>5</v>
      </c>
      <c r="M3">
        <v>100</v>
      </c>
      <c r="N3">
        <v>2.5</v>
      </c>
      <c r="O3">
        <v>1</v>
      </c>
      <c r="P3">
        <f t="shared" ref="P3:P4" si="0">F3*M3</f>
        <v>400</v>
      </c>
      <c r="Q3">
        <f t="shared" ref="Q3:Q4" si="1">P3*O3</f>
        <v>400</v>
      </c>
      <c r="R3" s="71">
        <f t="shared" ref="R3:R4" si="2">Q3/(I3*O3)</f>
        <v>1.899335232668566</v>
      </c>
      <c r="S3" s="71">
        <f>Q3/(I3*ADDiC)</f>
        <v>0.75973409306742645</v>
      </c>
    </row>
    <row r="4" spans="1:19" x14ac:dyDescent="0.25">
      <c r="A4">
        <v>13</v>
      </c>
      <c r="B4">
        <v>0</v>
      </c>
      <c r="C4" s="1">
        <v>44868</v>
      </c>
      <c r="D4" t="s">
        <v>16</v>
      </c>
      <c r="E4" s="1">
        <v>44884</v>
      </c>
      <c r="F4">
        <v>1</v>
      </c>
      <c r="G4" t="s">
        <v>133</v>
      </c>
      <c r="H4">
        <f>DATEDIF(C4,E4,"m")</f>
        <v>0</v>
      </c>
      <c r="I4">
        <v>61.2</v>
      </c>
      <c r="J4" t="s">
        <v>19</v>
      </c>
      <c r="K4" t="s">
        <v>4</v>
      </c>
      <c r="L4" t="s">
        <v>5</v>
      </c>
      <c r="M4">
        <v>100</v>
      </c>
      <c r="N4">
        <v>2.5</v>
      </c>
      <c r="O4">
        <v>1</v>
      </c>
      <c r="P4">
        <f t="shared" si="0"/>
        <v>100</v>
      </c>
      <c r="Q4">
        <f t="shared" si="1"/>
        <v>100</v>
      </c>
      <c r="R4" s="71">
        <f t="shared" si="2"/>
        <v>1.6339869281045751</v>
      </c>
      <c r="S4" s="71">
        <f>Q4/(I4*ADDiC)</f>
        <v>0.65359477124183007</v>
      </c>
    </row>
    <row r="5" spans="1:19" x14ac:dyDescent="0.25">
      <c r="C5" s="1"/>
      <c r="E5" s="1"/>
    </row>
    <row r="6" spans="1:19" x14ac:dyDescent="0.25">
      <c r="C6" s="1"/>
      <c r="E6" s="1"/>
    </row>
    <row r="7" spans="1:19" x14ac:dyDescent="0.25">
      <c r="C7" s="1"/>
      <c r="E7" s="1"/>
    </row>
    <row r="8" spans="1:19" x14ac:dyDescent="0.25">
      <c r="C8" s="1"/>
      <c r="E8" s="1"/>
    </row>
    <row r="9" spans="1:19" x14ac:dyDescent="0.25">
      <c r="C9" s="1"/>
      <c r="E9" s="1"/>
    </row>
    <row r="10" spans="1:19" x14ac:dyDescent="0.25">
      <c r="C10" s="1"/>
      <c r="E10" s="1"/>
    </row>
    <row r="11" spans="1:19" x14ac:dyDescent="0.25">
      <c r="C11" s="1"/>
      <c r="E11" s="1"/>
    </row>
    <row r="12" spans="1:19" x14ac:dyDescent="0.25">
      <c r="C12" s="1"/>
      <c r="E12" s="1"/>
    </row>
    <row r="13" spans="1:19" x14ac:dyDescent="0.25">
      <c r="C13" s="1"/>
      <c r="E13" s="1"/>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E0F856-B7CA-424B-AAF3-47C7727D1573}">
  <dimension ref="A1:XFC5"/>
  <sheetViews>
    <sheetView workbookViewId="0">
      <selection activeCell="S1" sqref="A1:S4"/>
    </sheetView>
  </sheetViews>
  <sheetFormatPr defaultRowHeight="15" x14ac:dyDescent="0.25"/>
  <cols>
    <col min="1" max="1" width="5.42578125" customWidth="1"/>
    <col min="3" max="3" width="11.42578125" customWidth="1"/>
    <col min="5" max="5" width="10" customWidth="1"/>
    <col min="6" max="6" width="17" customWidth="1"/>
    <col min="7" max="7" width="12.28515625" customWidth="1"/>
    <col min="8" max="9" width="8.42578125" customWidth="1"/>
    <col min="10" max="10" width="13.85546875" customWidth="1"/>
    <col min="11" max="11" width="11.85546875" customWidth="1"/>
    <col min="12" max="12" width="10.5703125" customWidth="1"/>
    <col min="13" max="13" width="15.42578125" customWidth="1"/>
    <col min="14" max="14" width="11.42578125" customWidth="1"/>
    <col min="15" max="15" width="13.42578125" customWidth="1"/>
    <col min="16" max="16" width="18.85546875" customWidth="1"/>
    <col min="17" max="17" width="14.140625" customWidth="1"/>
    <col min="19" max="19" width="14.42578125" customWidth="1"/>
  </cols>
  <sheetData>
    <row r="1" spans="1:1023 1035:2047 2059:3071 3083:4095 4107:5119 5131:6143 6155:7167 7179:8191 8203:9215 9227:10239 10251:11263 11275:12287 12299:13311 13323:14335 14347:15359 15371:16383" s="37" customFormat="1" ht="60" customHeight="1" x14ac:dyDescent="0.25">
      <c r="A1" s="37" t="s">
        <v>0</v>
      </c>
      <c r="B1" s="37" t="s">
        <v>14</v>
      </c>
      <c r="C1" s="37" t="s">
        <v>15</v>
      </c>
      <c r="D1" s="37" t="s">
        <v>11</v>
      </c>
      <c r="E1" s="37" t="s">
        <v>70</v>
      </c>
      <c r="F1" s="37" t="s">
        <v>134</v>
      </c>
      <c r="G1" s="37" t="s">
        <v>132</v>
      </c>
      <c r="H1" s="37" t="s">
        <v>1</v>
      </c>
      <c r="I1" s="37" t="s">
        <v>58</v>
      </c>
      <c r="J1" s="37" t="s">
        <v>2</v>
      </c>
      <c r="K1" s="38" t="s">
        <v>3</v>
      </c>
      <c r="L1" s="38" t="s">
        <v>149</v>
      </c>
      <c r="M1" s="38" t="s">
        <v>148</v>
      </c>
      <c r="N1" s="38" t="s">
        <v>135</v>
      </c>
      <c r="O1" s="38" t="s">
        <v>150</v>
      </c>
      <c r="P1" s="37" t="s">
        <v>236</v>
      </c>
      <c r="Q1" s="37" t="s">
        <v>237</v>
      </c>
      <c r="R1" s="37" t="s">
        <v>84</v>
      </c>
      <c r="S1" s="37" t="s">
        <v>203</v>
      </c>
      <c r="AA1" s="38"/>
      <c r="AB1" s="38"/>
      <c r="AC1" s="38"/>
      <c r="AD1" s="38"/>
      <c r="AE1" s="38"/>
      <c r="AQ1" s="38"/>
      <c r="AR1" s="38"/>
      <c r="AS1" s="38"/>
      <c r="AT1" s="38"/>
      <c r="AU1" s="38"/>
      <c r="BG1" s="38"/>
      <c r="BH1" s="38"/>
      <c r="BI1" s="38"/>
      <c r="BJ1" s="38"/>
      <c r="BK1" s="38"/>
      <c r="BW1" s="38"/>
      <c r="BX1" s="38"/>
      <c r="BY1" s="38"/>
      <c r="BZ1" s="38"/>
      <c r="CA1" s="38"/>
      <c r="CM1" s="38"/>
      <c r="CN1" s="38"/>
      <c r="CO1" s="38"/>
      <c r="CP1" s="38"/>
      <c r="CQ1" s="38"/>
      <c r="DC1" s="38"/>
      <c r="DD1" s="38"/>
      <c r="DE1" s="38"/>
      <c r="DF1" s="38"/>
      <c r="DG1" s="38"/>
      <c r="DS1" s="38"/>
      <c r="DT1" s="38"/>
      <c r="DU1" s="38"/>
      <c r="DV1" s="38"/>
      <c r="DW1" s="38"/>
      <c r="EI1" s="38"/>
      <c r="EJ1" s="38"/>
      <c r="EK1" s="38"/>
      <c r="EL1" s="38"/>
      <c r="EM1" s="38"/>
      <c r="EY1" s="38"/>
      <c r="EZ1" s="38"/>
      <c r="FA1" s="38"/>
      <c r="FB1" s="38"/>
      <c r="FC1" s="38"/>
      <c r="FO1" s="38"/>
      <c r="FP1" s="38"/>
      <c r="FQ1" s="38"/>
      <c r="FR1" s="38"/>
      <c r="FS1" s="38"/>
      <c r="GE1" s="38"/>
      <c r="GF1" s="38"/>
      <c r="GG1" s="38"/>
      <c r="GH1" s="38"/>
      <c r="GI1" s="38"/>
      <c r="GU1" s="38"/>
      <c r="GV1" s="38"/>
      <c r="GW1" s="38"/>
      <c r="GX1" s="38"/>
      <c r="GY1" s="38"/>
      <c r="HK1" s="38"/>
      <c r="HL1" s="38"/>
      <c r="HM1" s="38"/>
      <c r="HN1" s="38"/>
      <c r="HO1" s="38"/>
      <c r="IA1" s="38"/>
      <c r="IB1" s="38"/>
      <c r="IC1" s="38"/>
      <c r="ID1" s="38"/>
      <c r="IE1" s="38"/>
      <c r="IQ1" s="38"/>
      <c r="IR1" s="38"/>
      <c r="IS1" s="38"/>
      <c r="IT1" s="38"/>
      <c r="IU1" s="38"/>
      <c r="JG1" s="38"/>
      <c r="JH1" s="38"/>
      <c r="JI1" s="38"/>
      <c r="JJ1" s="38"/>
      <c r="JK1" s="38"/>
      <c r="JW1" s="38"/>
      <c r="JX1" s="38"/>
      <c r="JY1" s="38"/>
      <c r="JZ1" s="38"/>
      <c r="KA1" s="38"/>
      <c r="KM1" s="38"/>
      <c r="KN1" s="38"/>
      <c r="KO1" s="38"/>
      <c r="KP1" s="38"/>
      <c r="KQ1" s="38"/>
      <c r="LC1" s="38"/>
      <c r="LD1" s="38"/>
      <c r="LE1" s="38"/>
      <c r="LF1" s="38"/>
      <c r="LG1" s="38"/>
      <c r="LS1" s="38"/>
      <c r="LT1" s="38"/>
      <c r="LU1" s="38"/>
      <c r="LV1" s="38"/>
      <c r="LW1" s="38"/>
      <c r="MI1" s="38"/>
      <c r="MJ1" s="38"/>
      <c r="MK1" s="38"/>
      <c r="ML1" s="38"/>
      <c r="MM1" s="38"/>
      <c r="MY1" s="38"/>
      <c r="MZ1" s="38"/>
      <c r="NA1" s="38"/>
      <c r="NB1" s="38"/>
      <c r="NC1" s="38"/>
      <c r="NO1" s="38"/>
      <c r="NP1" s="38"/>
      <c r="NQ1" s="38"/>
      <c r="NR1" s="38"/>
      <c r="NS1" s="38"/>
      <c r="OE1" s="38"/>
      <c r="OF1" s="38"/>
      <c r="OG1" s="38"/>
      <c r="OH1" s="38"/>
      <c r="OI1" s="38"/>
      <c r="OU1" s="38"/>
      <c r="OV1" s="38"/>
      <c r="OW1" s="38"/>
      <c r="OX1" s="38"/>
      <c r="OY1" s="38"/>
      <c r="PK1" s="38"/>
      <c r="PL1" s="38"/>
      <c r="PM1" s="38"/>
      <c r="PN1" s="38"/>
      <c r="PO1" s="38"/>
      <c r="QA1" s="38"/>
      <c r="QB1" s="38"/>
      <c r="QC1" s="38"/>
      <c r="QD1" s="38"/>
      <c r="QE1" s="38"/>
      <c r="QQ1" s="38"/>
      <c r="QR1" s="38"/>
      <c r="QS1" s="38"/>
      <c r="QT1" s="38"/>
      <c r="QU1" s="38"/>
      <c r="RG1" s="38"/>
      <c r="RH1" s="38"/>
      <c r="RI1" s="38"/>
      <c r="RJ1" s="38"/>
      <c r="RK1" s="38"/>
      <c r="RW1" s="38"/>
      <c r="RX1" s="38"/>
      <c r="RY1" s="38"/>
      <c r="RZ1" s="38"/>
      <c r="SA1" s="38"/>
      <c r="SM1" s="38"/>
      <c r="SN1" s="38"/>
      <c r="SO1" s="38"/>
      <c r="SP1" s="38"/>
      <c r="SQ1" s="38"/>
      <c r="TC1" s="38"/>
      <c r="TD1" s="38"/>
      <c r="TE1" s="38"/>
      <c r="TF1" s="38"/>
      <c r="TG1" s="38"/>
      <c r="TS1" s="38"/>
      <c r="TT1" s="38"/>
      <c r="TU1" s="38"/>
      <c r="TV1" s="38"/>
      <c r="TW1" s="38"/>
      <c r="UI1" s="38"/>
      <c r="UJ1" s="38"/>
      <c r="UK1" s="38"/>
      <c r="UL1" s="38"/>
      <c r="UM1" s="38"/>
      <c r="UY1" s="38"/>
      <c r="UZ1" s="38"/>
      <c r="VA1" s="38"/>
      <c r="VB1" s="38"/>
      <c r="VC1" s="38"/>
      <c r="VO1" s="38"/>
      <c r="VP1" s="38"/>
      <c r="VQ1" s="38"/>
      <c r="VR1" s="38"/>
      <c r="VS1" s="38"/>
      <c r="WE1" s="38"/>
      <c r="WF1" s="38"/>
      <c r="WG1" s="38"/>
      <c r="WH1" s="38"/>
      <c r="WI1" s="38"/>
      <c r="WU1" s="38"/>
      <c r="WV1" s="38"/>
      <c r="WW1" s="38"/>
      <c r="WX1" s="38"/>
      <c r="WY1" s="38"/>
      <c r="XK1" s="38"/>
      <c r="XL1" s="38"/>
      <c r="XM1" s="38"/>
      <c r="XN1" s="38"/>
      <c r="XO1" s="38"/>
      <c r="YA1" s="38"/>
      <c r="YB1" s="38"/>
      <c r="YC1" s="38"/>
      <c r="YD1" s="38"/>
      <c r="YE1" s="38"/>
      <c r="YQ1" s="38"/>
      <c r="YR1" s="38"/>
      <c r="YS1" s="38"/>
      <c r="YT1" s="38"/>
      <c r="YU1" s="38"/>
      <c r="ZG1" s="38"/>
      <c r="ZH1" s="38"/>
      <c r="ZI1" s="38"/>
      <c r="ZJ1" s="38"/>
      <c r="ZK1" s="38"/>
      <c r="ZW1" s="38"/>
      <c r="ZX1" s="38"/>
      <c r="ZY1" s="38"/>
      <c r="ZZ1" s="38"/>
      <c r="AAA1" s="38"/>
      <c r="AAM1" s="38"/>
      <c r="AAN1" s="38"/>
      <c r="AAO1" s="38"/>
      <c r="AAP1" s="38"/>
      <c r="AAQ1" s="38"/>
      <c r="ABC1" s="38"/>
      <c r="ABD1" s="38"/>
      <c r="ABE1" s="38"/>
      <c r="ABF1" s="38"/>
      <c r="ABG1" s="38"/>
      <c r="ABS1" s="38"/>
      <c r="ABT1" s="38"/>
      <c r="ABU1" s="38"/>
      <c r="ABV1" s="38"/>
      <c r="ABW1" s="38"/>
      <c r="ACI1" s="38"/>
      <c r="ACJ1" s="38"/>
      <c r="ACK1" s="38"/>
      <c r="ACL1" s="38"/>
      <c r="ACM1" s="38"/>
      <c r="ACY1" s="38"/>
      <c r="ACZ1" s="38"/>
      <c r="ADA1" s="38"/>
      <c r="ADB1" s="38"/>
      <c r="ADC1" s="38"/>
      <c r="ADO1" s="38"/>
      <c r="ADP1" s="38"/>
      <c r="ADQ1" s="38"/>
      <c r="ADR1" s="38"/>
      <c r="ADS1" s="38"/>
      <c r="AEE1" s="38"/>
      <c r="AEF1" s="38"/>
      <c r="AEG1" s="38"/>
      <c r="AEH1" s="38"/>
      <c r="AEI1" s="38"/>
      <c r="AEU1" s="38"/>
      <c r="AEV1" s="38"/>
      <c r="AEW1" s="38"/>
      <c r="AEX1" s="38"/>
      <c r="AEY1" s="38"/>
      <c r="AFK1" s="38"/>
      <c r="AFL1" s="38"/>
      <c r="AFM1" s="38"/>
      <c r="AFN1" s="38"/>
      <c r="AFO1" s="38"/>
      <c r="AGA1" s="38"/>
      <c r="AGB1" s="38"/>
      <c r="AGC1" s="38"/>
      <c r="AGD1" s="38"/>
      <c r="AGE1" s="38"/>
      <c r="AGQ1" s="38"/>
      <c r="AGR1" s="38"/>
      <c r="AGS1" s="38"/>
      <c r="AGT1" s="38"/>
      <c r="AGU1" s="38"/>
      <c r="AHG1" s="38"/>
      <c r="AHH1" s="38"/>
      <c r="AHI1" s="38"/>
      <c r="AHJ1" s="38"/>
      <c r="AHK1" s="38"/>
      <c r="AHW1" s="38"/>
      <c r="AHX1" s="38"/>
      <c r="AHY1" s="38"/>
      <c r="AHZ1" s="38"/>
      <c r="AIA1" s="38"/>
      <c r="AIM1" s="38"/>
      <c r="AIN1" s="38"/>
      <c r="AIO1" s="38"/>
      <c r="AIP1" s="38"/>
      <c r="AIQ1" s="38"/>
      <c r="AJC1" s="38"/>
      <c r="AJD1" s="38"/>
      <c r="AJE1" s="38"/>
      <c r="AJF1" s="38"/>
      <c r="AJG1" s="38"/>
      <c r="AJS1" s="38"/>
      <c r="AJT1" s="38"/>
      <c r="AJU1" s="38"/>
      <c r="AJV1" s="38"/>
      <c r="AJW1" s="38"/>
      <c r="AKI1" s="38"/>
      <c r="AKJ1" s="38"/>
      <c r="AKK1" s="38"/>
      <c r="AKL1" s="38"/>
      <c r="AKM1" s="38"/>
      <c r="AKY1" s="38"/>
      <c r="AKZ1" s="38"/>
      <c r="ALA1" s="38"/>
      <c r="ALB1" s="38"/>
      <c r="ALC1" s="38"/>
      <c r="ALO1" s="38"/>
      <c r="ALP1" s="38"/>
      <c r="ALQ1" s="38"/>
      <c r="ALR1" s="38"/>
      <c r="ALS1" s="38"/>
      <c r="AME1" s="38"/>
      <c r="AMF1" s="38"/>
      <c r="AMG1" s="38"/>
      <c r="AMH1" s="38"/>
      <c r="AMI1" s="38"/>
      <c r="AMU1" s="38"/>
      <c r="AMV1" s="38"/>
      <c r="AMW1" s="38"/>
      <c r="AMX1" s="38"/>
      <c r="AMY1" s="38"/>
      <c r="ANK1" s="38"/>
      <c r="ANL1" s="38"/>
      <c r="ANM1" s="38"/>
      <c r="ANN1" s="38"/>
      <c r="ANO1" s="38"/>
      <c r="AOA1" s="38"/>
      <c r="AOB1" s="38"/>
      <c r="AOC1" s="38"/>
      <c r="AOD1" s="38"/>
      <c r="AOE1" s="38"/>
      <c r="AOQ1" s="38"/>
      <c r="AOR1" s="38"/>
      <c r="AOS1" s="38"/>
      <c r="AOT1" s="38"/>
      <c r="AOU1" s="38"/>
      <c r="APG1" s="38"/>
      <c r="APH1" s="38"/>
      <c r="API1" s="38"/>
      <c r="APJ1" s="38"/>
      <c r="APK1" s="38"/>
      <c r="APW1" s="38"/>
      <c r="APX1" s="38"/>
      <c r="APY1" s="38"/>
      <c r="APZ1" s="38"/>
      <c r="AQA1" s="38"/>
      <c r="AQM1" s="38"/>
      <c r="AQN1" s="38"/>
      <c r="AQO1" s="38"/>
      <c r="AQP1" s="38"/>
      <c r="AQQ1" s="38"/>
      <c r="ARC1" s="38"/>
      <c r="ARD1" s="38"/>
      <c r="ARE1" s="38"/>
      <c r="ARF1" s="38"/>
      <c r="ARG1" s="38"/>
      <c r="ARS1" s="38"/>
      <c r="ART1" s="38"/>
      <c r="ARU1" s="38"/>
      <c r="ARV1" s="38"/>
      <c r="ARW1" s="38"/>
      <c r="ASI1" s="38"/>
      <c r="ASJ1" s="38"/>
      <c r="ASK1" s="38"/>
      <c r="ASL1" s="38"/>
      <c r="ASM1" s="38"/>
      <c r="ASY1" s="38"/>
      <c r="ASZ1" s="38"/>
      <c r="ATA1" s="38"/>
      <c r="ATB1" s="38"/>
      <c r="ATC1" s="38"/>
      <c r="ATO1" s="38"/>
      <c r="ATP1" s="38"/>
      <c r="ATQ1" s="38"/>
      <c r="ATR1" s="38"/>
      <c r="ATS1" s="38"/>
      <c r="AUE1" s="38"/>
      <c r="AUF1" s="38"/>
      <c r="AUG1" s="38"/>
      <c r="AUH1" s="38"/>
      <c r="AUI1" s="38"/>
      <c r="AUU1" s="38"/>
      <c r="AUV1" s="38"/>
      <c r="AUW1" s="38"/>
      <c r="AUX1" s="38"/>
      <c r="AUY1" s="38"/>
      <c r="AVK1" s="38"/>
      <c r="AVL1" s="38"/>
      <c r="AVM1" s="38"/>
      <c r="AVN1" s="38"/>
      <c r="AVO1" s="38"/>
      <c r="AWA1" s="38"/>
      <c r="AWB1" s="38"/>
      <c r="AWC1" s="38"/>
      <c r="AWD1" s="38"/>
      <c r="AWE1" s="38"/>
      <c r="AWQ1" s="38"/>
      <c r="AWR1" s="38"/>
      <c r="AWS1" s="38"/>
      <c r="AWT1" s="38"/>
      <c r="AWU1" s="38"/>
      <c r="AXG1" s="38"/>
      <c r="AXH1" s="38"/>
      <c r="AXI1" s="38"/>
      <c r="AXJ1" s="38"/>
      <c r="AXK1" s="38"/>
      <c r="AXW1" s="38"/>
      <c r="AXX1" s="38"/>
      <c r="AXY1" s="38"/>
      <c r="AXZ1" s="38"/>
      <c r="AYA1" s="38"/>
      <c r="AYM1" s="38"/>
      <c r="AYN1" s="38"/>
      <c r="AYO1" s="38"/>
      <c r="AYP1" s="38"/>
      <c r="AYQ1" s="38"/>
      <c r="AZC1" s="38"/>
      <c r="AZD1" s="38"/>
      <c r="AZE1" s="38"/>
      <c r="AZF1" s="38"/>
      <c r="AZG1" s="38"/>
      <c r="AZS1" s="38"/>
      <c r="AZT1" s="38"/>
      <c r="AZU1" s="38"/>
      <c r="AZV1" s="38"/>
      <c r="AZW1" s="38"/>
      <c r="BAI1" s="38"/>
      <c r="BAJ1" s="38"/>
      <c r="BAK1" s="38"/>
      <c r="BAL1" s="38"/>
      <c r="BAM1" s="38"/>
      <c r="BAY1" s="38"/>
      <c r="BAZ1" s="38"/>
      <c r="BBA1" s="38"/>
      <c r="BBB1" s="38"/>
      <c r="BBC1" s="38"/>
      <c r="BBO1" s="38"/>
      <c r="BBP1" s="38"/>
      <c r="BBQ1" s="38"/>
      <c r="BBR1" s="38"/>
      <c r="BBS1" s="38"/>
      <c r="BCE1" s="38"/>
      <c r="BCF1" s="38"/>
      <c r="BCG1" s="38"/>
      <c r="BCH1" s="38"/>
      <c r="BCI1" s="38"/>
      <c r="BCU1" s="38"/>
      <c r="BCV1" s="38"/>
      <c r="BCW1" s="38"/>
      <c r="BCX1" s="38"/>
      <c r="BCY1" s="38"/>
      <c r="BDK1" s="38"/>
      <c r="BDL1" s="38"/>
      <c r="BDM1" s="38"/>
      <c r="BDN1" s="38"/>
      <c r="BDO1" s="38"/>
      <c r="BEA1" s="38"/>
      <c r="BEB1" s="38"/>
      <c r="BEC1" s="38"/>
      <c r="BED1" s="38"/>
      <c r="BEE1" s="38"/>
      <c r="BEQ1" s="38"/>
      <c r="BER1" s="38"/>
      <c r="BES1" s="38"/>
      <c r="BET1" s="38"/>
      <c r="BEU1" s="38"/>
      <c r="BFG1" s="38"/>
      <c r="BFH1" s="38"/>
      <c r="BFI1" s="38"/>
      <c r="BFJ1" s="38"/>
      <c r="BFK1" s="38"/>
      <c r="BFW1" s="38"/>
      <c r="BFX1" s="38"/>
      <c r="BFY1" s="38"/>
      <c r="BFZ1" s="38"/>
      <c r="BGA1" s="38"/>
      <c r="BGM1" s="38"/>
      <c r="BGN1" s="38"/>
      <c r="BGO1" s="38"/>
      <c r="BGP1" s="38"/>
      <c r="BGQ1" s="38"/>
      <c r="BHC1" s="38"/>
      <c r="BHD1" s="38"/>
      <c r="BHE1" s="38"/>
      <c r="BHF1" s="38"/>
      <c r="BHG1" s="38"/>
      <c r="BHS1" s="38"/>
      <c r="BHT1" s="38"/>
      <c r="BHU1" s="38"/>
      <c r="BHV1" s="38"/>
      <c r="BHW1" s="38"/>
      <c r="BII1" s="38"/>
      <c r="BIJ1" s="38"/>
      <c r="BIK1" s="38"/>
      <c r="BIL1" s="38"/>
      <c r="BIM1" s="38"/>
      <c r="BIY1" s="38"/>
      <c r="BIZ1" s="38"/>
      <c r="BJA1" s="38"/>
      <c r="BJB1" s="38"/>
      <c r="BJC1" s="38"/>
      <c r="BJO1" s="38"/>
      <c r="BJP1" s="38"/>
      <c r="BJQ1" s="38"/>
      <c r="BJR1" s="38"/>
      <c r="BJS1" s="38"/>
      <c r="BKE1" s="38"/>
      <c r="BKF1" s="38"/>
      <c r="BKG1" s="38"/>
      <c r="BKH1" s="38"/>
      <c r="BKI1" s="38"/>
      <c r="BKU1" s="38"/>
      <c r="BKV1" s="38"/>
      <c r="BKW1" s="38"/>
      <c r="BKX1" s="38"/>
      <c r="BKY1" s="38"/>
      <c r="BLK1" s="38"/>
      <c r="BLL1" s="38"/>
      <c r="BLM1" s="38"/>
      <c r="BLN1" s="38"/>
      <c r="BLO1" s="38"/>
      <c r="BMA1" s="38"/>
      <c r="BMB1" s="38"/>
      <c r="BMC1" s="38"/>
      <c r="BMD1" s="38"/>
      <c r="BME1" s="38"/>
      <c r="BMQ1" s="38"/>
      <c r="BMR1" s="38"/>
      <c r="BMS1" s="38"/>
      <c r="BMT1" s="38"/>
      <c r="BMU1" s="38"/>
      <c r="BNG1" s="38"/>
      <c r="BNH1" s="38"/>
      <c r="BNI1" s="38"/>
      <c r="BNJ1" s="38"/>
      <c r="BNK1" s="38"/>
      <c r="BNW1" s="38"/>
      <c r="BNX1" s="38"/>
      <c r="BNY1" s="38"/>
      <c r="BNZ1" s="38"/>
      <c r="BOA1" s="38"/>
      <c r="BOM1" s="38"/>
      <c r="BON1" s="38"/>
      <c r="BOO1" s="38"/>
      <c r="BOP1" s="38"/>
      <c r="BOQ1" s="38"/>
      <c r="BPC1" s="38"/>
      <c r="BPD1" s="38"/>
      <c r="BPE1" s="38"/>
      <c r="BPF1" s="38"/>
      <c r="BPG1" s="38"/>
      <c r="BPS1" s="38"/>
      <c r="BPT1" s="38"/>
      <c r="BPU1" s="38"/>
      <c r="BPV1" s="38"/>
      <c r="BPW1" s="38"/>
      <c r="BQI1" s="38"/>
      <c r="BQJ1" s="38"/>
      <c r="BQK1" s="38"/>
      <c r="BQL1" s="38"/>
      <c r="BQM1" s="38"/>
      <c r="BQY1" s="38"/>
      <c r="BQZ1" s="38"/>
      <c r="BRA1" s="38"/>
      <c r="BRB1" s="38"/>
      <c r="BRC1" s="38"/>
      <c r="BRO1" s="38"/>
      <c r="BRP1" s="38"/>
      <c r="BRQ1" s="38"/>
      <c r="BRR1" s="38"/>
      <c r="BRS1" s="38"/>
      <c r="BSE1" s="38"/>
      <c r="BSF1" s="38"/>
      <c r="BSG1" s="38"/>
      <c r="BSH1" s="38"/>
      <c r="BSI1" s="38"/>
      <c r="BSU1" s="38"/>
      <c r="BSV1" s="38"/>
      <c r="BSW1" s="38"/>
      <c r="BSX1" s="38"/>
      <c r="BSY1" s="38"/>
      <c r="BTK1" s="38"/>
      <c r="BTL1" s="38"/>
      <c r="BTM1" s="38"/>
      <c r="BTN1" s="38"/>
      <c r="BTO1" s="38"/>
      <c r="BUA1" s="38"/>
      <c r="BUB1" s="38"/>
      <c r="BUC1" s="38"/>
      <c r="BUD1" s="38"/>
      <c r="BUE1" s="38"/>
      <c r="BUQ1" s="38"/>
      <c r="BUR1" s="38"/>
      <c r="BUS1" s="38"/>
      <c r="BUT1" s="38"/>
      <c r="BUU1" s="38"/>
      <c r="BVG1" s="38"/>
      <c r="BVH1" s="38"/>
      <c r="BVI1" s="38"/>
      <c r="BVJ1" s="38"/>
      <c r="BVK1" s="38"/>
      <c r="BVW1" s="38"/>
      <c r="BVX1" s="38"/>
      <c r="BVY1" s="38"/>
      <c r="BVZ1" s="38"/>
      <c r="BWA1" s="38"/>
      <c r="BWM1" s="38"/>
      <c r="BWN1" s="38"/>
      <c r="BWO1" s="38"/>
      <c r="BWP1" s="38"/>
      <c r="BWQ1" s="38"/>
      <c r="BXC1" s="38"/>
      <c r="BXD1" s="38"/>
      <c r="BXE1" s="38"/>
      <c r="BXF1" s="38"/>
      <c r="BXG1" s="38"/>
      <c r="BXS1" s="38"/>
      <c r="BXT1" s="38"/>
      <c r="BXU1" s="38"/>
      <c r="BXV1" s="38"/>
      <c r="BXW1" s="38"/>
      <c r="BYI1" s="38"/>
      <c r="BYJ1" s="38"/>
      <c r="BYK1" s="38"/>
      <c r="BYL1" s="38"/>
      <c r="BYM1" s="38"/>
      <c r="BYY1" s="38"/>
      <c r="BYZ1" s="38"/>
      <c r="BZA1" s="38"/>
      <c r="BZB1" s="38"/>
      <c r="BZC1" s="38"/>
      <c r="BZO1" s="38"/>
      <c r="BZP1" s="38"/>
      <c r="BZQ1" s="38"/>
      <c r="BZR1" s="38"/>
      <c r="BZS1" s="38"/>
      <c r="CAE1" s="38"/>
      <c r="CAF1" s="38"/>
      <c r="CAG1" s="38"/>
      <c r="CAH1" s="38"/>
      <c r="CAI1" s="38"/>
      <c r="CAU1" s="38"/>
      <c r="CAV1" s="38"/>
      <c r="CAW1" s="38"/>
      <c r="CAX1" s="38"/>
      <c r="CAY1" s="38"/>
      <c r="CBK1" s="38"/>
      <c r="CBL1" s="38"/>
      <c r="CBM1" s="38"/>
      <c r="CBN1" s="38"/>
      <c r="CBO1" s="38"/>
      <c r="CCA1" s="38"/>
      <c r="CCB1" s="38"/>
      <c r="CCC1" s="38"/>
      <c r="CCD1" s="38"/>
      <c r="CCE1" s="38"/>
      <c r="CCQ1" s="38"/>
      <c r="CCR1" s="38"/>
      <c r="CCS1" s="38"/>
      <c r="CCT1" s="38"/>
      <c r="CCU1" s="38"/>
      <c r="CDG1" s="38"/>
      <c r="CDH1" s="38"/>
      <c r="CDI1" s="38"/>
      <c r="CDJ1" s="38"/>
      <c r="CDK1" s="38"/>
      <c r="CDW1" s="38"/>
      <c r="CDX1" s="38"/>
      <c r="CDY1" s="38"/>
      <c r="CDZ1" s="38"/>
      <c r="CEA1" s="38"/>
      <c r="CEM1" s="38"/>
      <c r="CEN1" s="38"/>
      <c r="CEO1" s="38"/>
      <c r="CEP1" s="38"/>
      <c r="CEQ1" s="38"/>
      <c r="CFC1" s="38"/>
      <c r="CFD1" s="38"/>
      <c r="CFE1" s="38"/>
      <c r="CFF1" s="38"/>
      <c r="CFG1" s="38"/>
      <c r="CFS1" s="38"/>
      <c r="CFT1" s="38"/>
      <c r="CFU1" s="38"/>
      <c r="CFV1" s="38"/>
      <c r="CFW1" s="38"/>
      <c r="CGI1" s="38"/>
      <c r="CGJ1" s="38"/>
      <c r="CGK1" s="38"/>
      <c r="CGL1" s="38"/>
      <c r="CGM1" s="38"/>
      <c r="CGY1" s="38"/>
      <c r="CGZ1" s="38"/>
      <c r="CHA1" s="38"/>
      <c r="CHB1" s="38"/>
      <c r="CHC1" s="38"/>
      <c r="CHO1" s="38"/>
      <c r="CHP1" s="38"/>
      <c r="CHQ1" s="38"/>
      <c r="CHR1" s="38"/>
      <c r="CHS1" s="38"/>
      <c r="CIE1" s="38"/>
      <c r="CIF1" s="38"/>
      <c r="CIG1" s="38"/>
      <c r="CIH1" s="38"/>
      <c r="CII1" s="38"/>
      <c r="CIU1" s="38"/>
      <c r="CIV1" s="38"/>
      <c r="CIW1" s="38"/>
      <c r="CIX1" s="38"/>
      <c r="CIY1" s="38"/>
      <c r="CJK1" s="38"/>
      <c r="CJL1" s="38"/>
      <c r="CJM1" s="38"/>
      <c r="CJN1" s="38"/>
      <c r="CJO1" s="38"/>
      <c r="CKA1" s="38"/>
      <c r="CKB1" s="38"/>
      <c r="CKC1" s="38"/>
      <c r="CKD1" s="38"/>
      <c r="CKE1" s="38"/>
      <c r="CKQ1" s="38"/>
      <c r="CKR1" s="38"/>
      <c r="CKS1" s="38"/>
      <c r="CKT1" s="38"/>
      <c r="CKU1" s="38"/>
      <c r="CLG1" s="38"/>
      <c r="CLH1" s="38"/>
      <c r="CLI1" s="38"/>
      <c r="CLJ1" s="38"/>
      <c r="CLK1" s="38"/>
      <c r="CLW1" s="38"/>
      <c r="CLX1" s="38"/>
      <c r="CLY1" s="38"/>
      <c r="CLZ1" s="38"/>
      <c r="CMA1" s="38"/>
      <c r="CMM1" s="38"/>
      <c r="CMN1" s="38"/>
      <c r="CMO1" s="38"/>
      <c r="CMP1" s="38"/>
      <c r="CMQ1" s="38"/>
      <c r="CNC1" s="38"/>
      <c r="CND1" s="38"/>
      <c r="CNE1" s="38"/>
      <c r="CNF1" s="38"/>
      <c r="CNG1" s="38"/>
      <c r="CNS1" s="38"/>
      <c r="CNT1" s="38"/>
      <c r="CNU1" s="38"/>
      <c r="CNV1" s="38"/>
      <c r="CNW1" s="38"/>
      <c r="COI1" s="38"/>
      <c r="COJ1" s="38"/>
      <c r="COK1" s="38"/>
      <c r="COL1" s="38"/>
      <c r="COM1" s="38"/>
      <c r="COY1" s="38"/>
      <c r="COZ1" s="38"/>
      <c r="CPA1" s="38"/>
      <c r="CPB1" s="38"/>
      <c r="CPC1" s="38"/>
      <c r="CPO1" s="38"/>
      <c r="CPP1" s="38"/>
      <c r="CPQ1" s="38"/>
      <c r="CPR1" s="38"/>
      <c r="CPS1" s="38"/>
      <c r="CQE1" s="38"/>
      <c r="CQF1" s="38"/>
      <c r="CQG1" s="38"/>
      <c r="CQH1" s="38"/>
      <c r="CQI1" s="38"/>
      <c r="CQU1" s="38"/>
      <c r="CQV1" s="38"/>
      <c r="CQW1" s="38"/>
      <c r="CQX1" s="38"/>
      <c r="CQY1" s="38"/>
      <c r="CRK1" s="38"/>
      <c r="CRL1" s="38"/>
      <c r="CRM1" s="38"/>
      <c r="CRN1" s="38"/>
      <c r="CRO1" s="38"/>
      <c r="CSA1" s="38"/>
      <c r="CSB1" s="38"/>
      <c r="CSC1" s="38"/>
      <c r="CSD1" s="38"/>
      <c r="CSE1" s="38"/>
      <c r="CSQ1" s="38"/>
      <c r="CSR1" s="38"/>
      <c r="CSS1" s="38"/>
      <c r="CST1" s="38"/>
      <c r="CSU1" s="38"/>
      <c r="CTG1" s="38"/>
      <c r="CTH1" s="38"/>
      <c r="CTI1" s="38"/>
      <c r="CTJ1" s="38"/>
      <c r="CTK1" s="38"/>
      <c r="CTW1" s="38"/>
      <c r="CTX1" s="38"/>
      <c r="CTY1" s="38"/>
      <c r="CTZ1" s="38"/>
      <c r="CUA1" s="38"/>
      <c r="CUM1" s="38"/>
      <c r="CUN1" s="38"/>
      <c r="CUO1" s="38"/>
      <c r="CUP1" s="38"/>
      <c r="CUQ1" s="38"/>
      <c r="CVC1" s="38"/>
      <c r="CVD1" s="38"/>
      <c r="CVE1" s="38"/>
      <c r="CVF1" s="38"/>
      <c r="CVG1" s="38"/>
      <c r="CVS1" s="38"/>
      <c r="CVT1" s="38"/>
      <c r="CVU1" s="38"/>
      <c r="CVV1" s="38"/>
      <c r="CVW1" s="38"/>
      <c r="CWI1" s="38"/>
      <c r="CWJ1" s="38"/>
      <c r="CWK1" s="38"/>
      <c r="CWL1" s="38"/>
      <c r="CWM1" s="38"/>
      <c r="CWY1" s="38"/>
      <c r="CWZ1" s="38"/>
      <c r="CXA1" s="38"/>
      <c r="CXB1" s="38"/>
      <c r="CXC1" s="38"/>
      <c r="CXO1" s="38"/>
      <c r="CXP1" s="38"/>
      <c r="CXQ1" s="38"/>
      <c r="CXR1" s="38"/>
      <c r="CXS1" s="38"/>
      <c r="CYE1" s="38"/>
      <c r="CYF1" s="38"/>
      <c r="CYG1" s="38"/>
      <c r="CYH1" s="38"/>
      <c r="CYI1" s="38"/>
      <c r="CYU1" s="38"/>
      <c r="CYV1" s="38"/>
      <c r="CYW1" s="38"/>
      <c r="CYX1" s="38"/>
      <c r="CYY1" s="38"/>
      <c r="CZK1" s="38"/>
      <c r="CZL1" s="38"/>
      <c r="CZM1" s="38"/>
      <c r="CZN1" s="38"/>
      <c r="CZO1" s="38"/>
      <c r="DAA1" s="38"/>
      <c r="DAB1" s="38"/>
      <c r="DAC1" s="38"/>
      <c r="DAD1" s="38"/>
      <c r="DAE1" s="38"/>
      <c r="DAQ1" s="38"/>
      <c r="DAR1" s="38"/>
      <c r="DAS1" s="38"/>
      <c r="DAT1" s="38"/>
      <c r="DAU1" s="38"/>
      <c r="DBG1" s="38"/>
      <c r="DBH1" s="38"/>
      <c r="DBI1" s="38"/>
      <c r="DBJ1" s="38"/>
      <c r="DBK1" s="38"/>
      <c r="DBW1" s="38"/>
      <c r="DBX1" s="38"/>
      <c r="DBY1" s="38"/>
      <c r="DBZ1" s="38"/>
      <c r="DCA1" s="38"/>
      <c r="DCM1" s="38"/>
      <c r="DCN1" s="38"/>
      <c r="DCO1" s="38"/>
      <c r="DCP1" s="38"/>
      <c r="DCQ1" s="38"/>
      <c r="DDC1" s="38"/>
      <c r="DDD1" s="38"/>
      <c r="DDE1" s="38"/>
      <c r="DDF1" s="38"/>
      <c r="DDG1" s="38"/>
      <c r="DDS1" s="38"/>
      <c r="DDT1" s="38"/>
      <c r="DDU1" s="38"/>
      <c r="DDV1" s="38"/>
      <c r="DDW1" s="38"/>
      <c r="DEI1" s="38"/>
      <c r="DEJ1" s="38"/>
      <c r="DEK1" s="38"/>
      <c r="DEL1" s="38"/>
      <c r="DEM1" s="38"/>
      <c r="DEY1" s="38"/>
      <c r="DEZ1" s="38"/>
      <c r="DFA1" s="38"/>
      <c r="DFB1" s="38"/>
      <c r="DFC1" s="38"/>
      <c r="DFO1" s="38"/>
      <c r="DFP1" s="38"/>
      <c r="DFQ1" s="38"/>
      <c r="DFR1" s="38"/>
      <c r="DFS1" s="38"/>
      <c r="DGE1" s="38"/>
      <c r="DGF1" s="38"/>
      <c r="DGG1" s="38"/>
      <c r="DGH1" s="38"/>
      <c r="DGI1" s="38"/>
      <c r="DGU1" s="38"/>
      <c r="DGV1" s="38"/>
      <c r="DGW1" s="38"/>
      <c r="DGX1" s="38"/>
      <c r="DGY1" s="38"/>
      <c r="DHK1" s="38"/>
      <c r="DHL1" s="38"/>
      <c r="DHM1" s="38"/>
      <c r="DHN1" s="38"/>
      <c r="DHO1" s="38"/>
      <c r="DIA1" s="38"/>
      <c r="DIB1" s="38"/>
      <c r="DIC1" s="38"/>
      <c r="DID1" s="38"/>
      <c r="DIE1" s="38"/>
      <c r="DIQ1" s="38"/>
      <c r="DIR1" s="38"/>
      <c r="DIS1" s="38"/>
      <c r="DIT1" s="38"/>
      <c r="DIU1" s="38"/>
      <c r="DJG1" s="38"/>
      <c r="DJH1" s="38"/>
      <c r="DJI1" s="38"/>
      <c r="DJJ1" s="38"/>
      <c r="DJK1" s="38"/>
      <c r="DJW1" s="38"/>
      <c r="DJX1" s="38"/>
      <c r="DJY1" s="38"/>
      <c r="DJZ1" s="38"/>
      <c r="DKA1" s="38"/>
      <c r="DKM1" s="38"/>
      <c r="DKN1" s="38"/>
      <c r="DKO1" s="38"/>
      <c r="DKP1" s="38"/>
      <c r="DKQ1" s="38"/>
      <c r="DLC1" s="38"/>
      <c r="DLD1" s="38"/>
      <c r="DLE1" s="38"/>
      <c r="DLF1" s="38"/>
      <c r="DLG1" s="38"/>
      <c r="DLS1" s="38"/>
      <c r="DLT1" s="38"/>
      <c r="DLU1" s="38"/>
      <c r="DLV1" s="38"/>
      <c r="DLW1" s="38"/>
      <c r="DMI1" s="38"/>
      <c r="DMJ1" s="38"/>
      <c r="DMK1" s="38"/>
      <c r="DML1" s="38"/>
      <c r="DMM1" s="38"/>
      <c r="DMY1" s="38"/>
      <c r="DMZ1" s="38"/>
      <c r="DNA1" s="38"/>
      <c r="DNB1" s="38"/>
      <c r="DNC1" s="38"/>
      <c r="DNO1" s="38"/>
      <c r="DNP1" s="38"/>
      <c r="DNQ1" s="38"/>
      <c r="DNR1" s="38"/>
      <c r="DNS1" s="38"/>
      <c r="DOE1" s="38"/>
      <c r="DOF1" s="38"/>
      <c r="DOG1" s="38"/>
      <c r="DOH1" s="38"/>
      <c r="DOI1" s="38"/>
      <c r="DOU1" s="38"/>
      <c r="DOV1" s="38"/>
      <c r="DOW1" s="38"/>
      <c r="DOX1" s="38"/>
      <c r="DOY1" s="38"/>
      <c r="DPK1" s="38"/>
      <c r="DPL1" s="38"/>
      <c r="DPM1" s="38"/>
      <c r="DPN1" s="38"/>
      <c r="DPO1" s="38"/>
      <c r="DQA1" s="38"/>
      <c r="DQB1" s="38"/>
      <c r="DQC1" s="38"/>
      <c r="DQD1" s="38"/>
      <c r="DQE1" s="38"/>
      <c r="DQQ1" s="38"/>
      <c r="DQR1" s="38"/>
      <c r="DQS1" s="38"/>
      <c r="DQT1" s="38"/>
      <c r="DQU1" s="38"/>
      <c r="DRG1" s="38"/>
      <c r="DRH1" s="38"/>
      <c r="DRI1" s="38"/>
      <c r="DRJ1" s="38"/>
      <c r="DRK1" s="38"/>
      <c r="DRW1" s="38"/>
      <c r="DRX1" s="38"/>
      <c r="DRY1" s="38"/>
      <c r="DRZ1" s="38"/>
      <c r="DSA1" s="38"/>
      <c r="DSM1" s="38"/>
      <c r="DSN1" s="38"/>
      <c r="DSO1" s="38"/>
      <c r="DSP1" s="38"/>
      <c r="DSQ1" s="38"/>
      <c r="DTC1" s="38"/>
      <c r="DTD1" s="38"/>
      <c r="DTE1" s="38"/>
      <c r="DTF1" s="38"/>
      <c r="DTG1" s="38"/>
      <c r="DTS1" s="38"/>
      <c r="DTT1" s="38"/>
      <c r="DTU1" s="38"/>
      <c r="DTV1" s="38"/>
      <c r="DTW1" s="38"/>
      <c r="DUI1" s="38"/>
      <c r="DUJ1" s="38"/>
      <c r="DUK1" s="38"/>
      <c r="DUL1" s="38"/>
      <c r="DUM1" s="38"/>
      <c r="DUY1" s="38"/>
      <c r="DUZ1" s="38"/>
      <c r="DVA1" s="38"/>
      <c r="DVB1" s="38"/>
      <c r="DVC1" s="38"/>
      <c r="DVO1" s="38"/>
      <c r="DVP1" s="38"/>
      <c r="DVQ1" s="38"/>
      <c r="DVR1" s="38"/>
      <c r="DVS1" s="38"/>
      <c r="DWE1" s="38"/>
      <c r="DWF1" s="38"/>
      <c r="DWG1" s="38"/>
      <c r="DWH1" s="38"/>
      <c r="DWI1" s="38"/>
      <c r="DWU1" s="38"/>
      <c r="DWV1" s="38"/>
      <c r="DWW1" s="38"/>
      <c r="DWX1" s="38"/>
      <c r="DWY1" s="38"/>
      <c r="DXK1" s="38"/>
      <c r="DXL1" s="38"/>
      <c r="DXM1" s="38"/>
      <c r="DXN1" s="38"/>
      <c r="DXO1" s="38"/>
      <c r="DYA1" s="38"/>
      <c r="DYB1" s="38"/>
      <c r="DYC1" s="38"/>
      <c r="DYD1" s="38"/>
      <c r="DYE1" s="38"/>
      <c r="DYQ1" s="38"/>
      <c r="DYR1" s="38"/>
      <c r="DYS1" s="38"/>
      <c r="DYT1" s="38"/>
      <c r="DYU1" s="38"/>
      <c r="DZG1" s="38"/>
      <c r="DZH1" s="38"/>
      <c r="DZI1" s="38"/>
      <c r="DZJ1" s="38"/>
      <c r="DZK1" s="38"/>
      <c r="DZW1" s="38"/>
      <c r="DZX1" s="38"/>
      <c r="DZY1" s="38"/>
      <c r="DZZ1" s="38"/>
      <c r="EAA1" s="38"/>
      <c r="EAM1" s="38"/>
      <c r="EAN1" s="38"/>
      <c r="EAO1" s="38"/>
      <c r="EAP1" s="38"/>
      <c r="EAQ1" s="38"/>
      <c r="EBC1" s="38"/>
      <c r="EBD1" s="38"/>
      <c r="EBE1" s="38"/>
      <c r="EBF1" s="38"/>
      <c r="EBG1" s="38"/>
      <c r="EBS1" s="38"/>
      <c r="EBT1" s="38"/>
      <c r="EBU1" s="38"/>
      <c r="EBV1" s="38"/>
      <c r="EBW1" s="38"/>
      <c r="ECI1" s="38"/>
      <c r="ECJ1" s="38"/>
      <c r="ECK1" s="38"/>
      <c r="ECL1" s="38"/>
      <c r="ECM1" s="38"/>
      <c r="ECY1" s="38"/>
      <c r="ECZ1" s="38"/>
      <c r="EDA1" s="38"/>
      <c r="EDB1" s="38"/>
      <c r="EDC1" s="38"/>
      <c r="EDO1" s="38"/>
      <c r="EDP1" s="38"/>
      <c r="EDQ1" s="38"/>
      <c r="EDR1" s="38"/>
      <c r="EDS1" s="38"/>
      <c r="EEE1" s="38"/>
      <c r="EEF1" s="38"/>
      <c r="EEG1" s="38"/>
      <c r="EEH1" s="38"/>
      <c r="EEI1" s="38"/>
      <c r="EEU1" s="38"/>
      <c r="EEV1" s="38"/>
      <c r="EEW1" s="38"/>
      <c r="EEX1" s="38"/>
      <c r="EEY1" s="38"/>
      <c r="EFK1" s="38"/>
      <c r="EFL1" s="38"/>
      <c r="EFM1" s="38"/>
      <c r="EFN1" s="38"/>
      <c r="EFO1" s="38"/>
      <c r="EGA1" s="38"/>
      <c r="EGB1" s="38"/>
      <c r="EGC1" s="38"/>
      <c r="EGD1" s="38"/>
      <c r="EGE1" s="38"/>
      <c r="EGQ1" s="38"/>
      <c r="EGR1" s="38"/>
      <c r="EGS1" s="38"/>
      <c r="EGT1" s="38"/>
      <c r="EGU1" s="38"/>
      <c r="EHG1" s="38"/>
      <c r="EHH1" s="38"/>
      <c r="EHI1" s="38"/>
      <c r="EHJ1" s="38"/>
      <c r="EHK1" s="38"/>
      <c r="EHW1" s="38"/>
      <c r="EHX1" s="38"/>
      <c r="EHY1" s="38"/>
      <c r="EHZ1" s="38"/>
      <c r="EIA1" s="38"/>
      <c r="EIM1" s="38"/>
      <c r="EIN1" s="38"/>
      <c r="EIO1" s="38"/>
      <c r="EIP1" s="38"/>
      <c r="EIQ1" s="38"/>
      <c r="EJC1" s="38"/>
      <c r="EJD1" s="38"/>
      <c r="EJE1" s="38"/>
      <c r="EJF1" s="38"/>
      <c r="EJG1" s="38"/>
      <c r="EJS1" s="38"/>
      <c r="EJT1" s="38"/>
      <c r="EJU1" s="38"/>
      <c r="EJV1" s="38"/>
      <c r="EJW1" s="38"/>
      <c r="EKI1" s="38"/>
      <c r="EKJ1" s="38"/>
      <c r="EKK1" s="38"/>
      <c r="EKL1" s="38"/>
      <c r="EKM1" s="38"/>
      <c r="EKY1" s="38"/>
      <c r="EKZ1" s="38"/>
      <c r="ELA1" s="38"/>
      <c r="ELB1" s="38"/>
      <c r="ELC1" s="38"/>
      <c r="ELO1" s="38"/>
      <c r="ELP1" s="38"/>
      <c r="ELQ1" s="38"/>
      <c r="ELR1" s="38"/>
      <c r="ELS1" s="38"/>
      <c r="EME1" s="38"/>
      <c r="EMF1" s="38"/>
      <c r="EMG1" s="38"/>
      <c r="EMH1" s="38"/>
      <c r="EMI1" s="38"/>
      <c r="EMU1" s="38"/>
      <c r="EMV1" s="38"/>
      <c r="EMW1" s="38"/>
      <c r="EMX1" s="38"/>
      <c r="EMY1" s="38"/>
      <c r="ENK1" s="38"/>
      <c r="ENL1" s="38"/>
      <c r="ENM1" s="38"/>
      <c r="ENN1" s="38"/>
      <c r="ENO1" s="38"/>
      <c r="EOA1" s="38"/>
      <c r="EOB1" s="38"/>
      <c r="EOC1" s="38"/>
      <c r="EOD1" s="38"/>
      <c r="EOE1" s="38"/>
      <c r="EOQ1" s="38"/>
      <c r="EOR1" s="38"/>
      <c r="EOS1" s="38"/>
      <c r="EOT1" s="38"/>
      <c r="EOU1" s="38"/>
      <c r="EPG1" s="38"/>
      <c r="EPH1" s="38"/>
      <c r="EPI1" s="38"/>
      <c r="EPJ1" s="38"/>
      <c r="EPK1" s="38"/>
      <c r="EPW1" s="38"/>
      <c r="EPX1" s="38"/>
      <c r="EPY1" s="38"/>
      <c r="EPZ1" s="38"/>
      <c r="EQA1" s="38"/>
      <c r="EQM1" s="38"/>
      <c r="EQN1" s="38"/>
      <c r="EQO1" s="38"/>
      <c r="EQP1" s="38"/>
      <c r="EQQ1" s="38"/>
      <c r="ERC1" s="38"/>
      <c r="ERD1" s="38"/>
      <c r="ERE1" s="38"/>
      <c r="ERF1" s="38"/>
      <c r="ERG1" s="38"/>
      <c r="ERS1" s="38"/>
      <c r="ERT1" s="38"/>
      <c r="ERU1" s="38"/>
      <c r="ERV1" s="38"/>
      <c r="ERW1" s="38"/>
      <c r="ESI1" s="38"/>
      <c r="ESJ1" s="38"/>
      <c r="ESK1" s="38"/>
      <c r="ESL1" s="38"/>
      <c r="ESM1" s="38"/>
      <c r="ESY1" s="38"/>
      <c r="ESZ1" s="38"/>
      <c r="ETA1" s="38"/>
      <c r="ETB1" s="38"/>
      <c r="ETC1" s="38"/>
      <c r="ETO1" s="38"/>
      <c r="ETP1" s="38"/>
      <c r="ETQ1" s="38"/>
      <c r="ETR1" s="38"/>
      <c r="ETS1" s="38"/>
      <c r="EUE1" s="38"/>
      <c r="EUF1" s="38"/>
      <c r="EUG1" s="38"/>
      <c r="EUH1" s="38"/>
      <c r="EUI1" s="38"/>
      <c r="EUU1" s="38"/>
      <c r="EUV1" s="38"/>
      <c r="EUW1" s="38"/>
      <c r="EUX1" s="38"/>
      <c r="EUY1" s="38"/>
      <c r="EVK1" s="38"/>
      <c r="EVL1" s="38"/>
      <c r="EVM1" s="38"/>
      <c r="EVN1" s="38"/>
      <c r="EVO1" s="38"/>
      <c r="EWA1" s="38"/>
      <c r="EWB1" s="38"/>
      <c r="EWC1" s="38"/>
      <c r="EWD1" s="38"/>
      <c r="EWE1" s="38"/>
      <c r="EWQ1" s="38"/>
      <c r="EWR1" s="38"/>
      <c r="EWS1" s="38"/>
      <c r="EWT1" s="38"/>
      <c r="EWU1" s="38"/>
      <c r="EXG1" s="38"/>
      <c r="EXH1" s="38"/>
      <c r="EXI1" s="38"/>
      <c r="EXJ1" s="38"/>
      <c r="EXK1" s="38"/>
      <c r="EXW1" s="38"/>
      <c r="EXX1" s="38"/>
      <c r="EXY1" s="38"/>
      <c r="EXZ1" s="38"/>
      <c r="EYA1" s="38"/>
      <c r="EYM1" s="38"/>
      <c r="EYN1" s="38"/>
      <c r="EYO1" s="38"/>
      <c r="EYP1" s="38"/>
      <c r="EYQ1" s="38"/>
      <c r="EZC1" s="38"/>
      <c r="EZD1" s="38"/>
      <c r="EZE1" s="38"/>
      <c r="EZF1" s="38"/>
      <c r="EZG1" s="38"/>
      <c r="EZS1" s="38"/>
      <c r="EZT1" s="38"/>
      <c r="EZU1" s="38"/>
      <c r="EZV1" s="38"/>
      <c r="EZW1" s="38"/>
      <c r="FAI1" s="38"/>
      <c r="FAJ1" s="38"/>
      <c r="FAK1" s="38"/>
      <c r="FAL1" s="38"/>
      <c r="FAM1" s="38"/>
      <c r="FAY1" s="38"/>
      <c r="FAZ1" s="38"/>
      <c r="FBA1" s="38"/>
      <c r="FBB1" s="38"/>
      <c r="FBC1" s="38"/>
      <c r="FBO1" s="38"/>
      <c r="FBP1" s="38"/>
      <c r="FBQ1" s="38"/>
      <c r="FBR1" s="38"/>
      <c r="FBS1" s="38"/>
      <c r="FCE1" s="38"/>
      <c r="FCF1" s="38"/>
      <c r="FCG1" s="38"/>
      <c r="FCH1" s="38"/>
      <c r="FCI1" s="38"/>
      <c r="FCU1" s="38"/>
      <c r="FCV1" s="38"/>
      <c r="FCW1" s="38"/>
      <c r="FCX1" s="38"/>
      <c r="FCY1" s="38"/>
      <c r="FDK1" s="38"/>
      <c r="FDL1" s="38"/>
      <c r="FDM1" s="38"/>
      <c r="FDN1" s="38"/>
      <c r="FDO1" s="38"/>
      <c r="FEA1" s="38"/>
      <c r="FEB1" s="38"/>
      <c r="FEC1" s="38"/>
      <c r="FED1" s="38"/>
      <c r="FEE1" s="38"/>
      <c r="FEQ1" s="38"/>
      <c r="FER1" s="38"/>
      <c r="FES1" s="38"/>
      <c r="FET1" s="38"/>
      <c r="FEU1" s="38"/>
      <c r="FFG1" s="38"/>
      <c r="FFH1" s="38"/>
      <c r="FFI1" s="38"/>
      <c r="FFJ1" s="38"/>
      <c r="FFK1" s="38"/>
      <c r="FFW1" s="38"/>
      <c r="FFX1" s="38"/>
      <c r="FFY1" s="38"/>
      <c r="FFZ1" s="38"/>
      <c r="FGA1" s="38"/>
      <c r="FGM1" s="38"/>
      <c r="FGN1" s="38"/>
      <c r="FGO1" s="38"/>
      <c r="FGP1" s="38"/>
      <c r="FGQ1" s="38"/>
      <c r="FHC1" s="38"/>
      <c r="FHD1" s="38"/>
      <c r="FHE1" s="38"/>
      <c r="FHF1" s="38"/>
      <c r="FHG1" s="38"/>
      <c r="FHS1" s="38"/>
      <c r="FHT1" s="38"/>
      <c r="FHU1" s="38"/>
      <c r="FHV1" s="38"/>
      <c r="FHW1" s="38"/>
      <c r="FII1" s="38"/>
      <c r="FIJ1" s="38"/>
      <c r="FIK1" s="38"/>
      <c r="FIL1" s="38"/>
      <c r="FIM1" s="38"/>
      <c r="FIY1" s="38"/>
      <c r="FIZ1" s="38"/>
      <c r="FJA1" s="38"/>
      <c r="FJB1" s="38"/>
      <c r="FJC1" s="38"/>
      <c r="FJO1" s="38"/>
      <c r="FJP1" s="38"/>
      <c r="FJQ1" s="38"/>
      <c r="FJR1" s="38"/>
      <c r="FJS1" s="38"/>
      <c r="FKE1" s="38"/>
      <c r="FKF1" s="38"/>
      <c r="FKG1" s="38"/>
      <c r="FKH1" s="38"/>
      <c r="FKI1" s="38"/>
      <c r="FKU1" s="38"/>
      <c r="FKV1" s="38"/>
      <c r="FKW1" s="38"/>
      <c r="FKX1" s="38"/>
      <c r="FKY1" s="38"/>
      <c r="FLK1" s="38"/>
      <c r="FLL1" s="38"/>
      <c r="FLM1" s="38"/>
      <c r="FLN1" s="38"/>
      <c r="FLO1" s="38"/>
      <c r="FMA1" s="38"/>
      <c r="FMB1" s="38"/>
      <c r="FMC1" s="38"/>
      <c r="FMD1" s="38"/>
      <c r="FME1" s="38"/>
      <c r="FMQ1" s="38"/>
      <c r="FMR1" s="38"/>
      <c r="FMS1" s="38"/>
      <c r="FMT1" s="38"/>
      <c r="FMU1" s="38"/>
      <c r="FNG1" s="38"/>
      <c r="FNH1" s="38"/>
      <c r="FNI1" s="38"/>
      <c r="FNJ1" s="38"/>
      <c r="FNK1" s="38"/>
      <c r="FNW1" s="38"/>
      <c r="FNX1" s="38"/>
      <c r="FNY1" s="38"/>
      <c r="FNZ1" s="38"/>
      <c r="FOA1" s="38"/>
      <c r="FOM1" s="38"/>
      <c r="FON1" s="38"/>
      <c r="FOO1" s="38"/>
      <c r="FOP1" s="38"/>
      <c r="FOQ1" s="38"/>
      <c r="FPC1" s="38"/>
      <c r="FPD1" s="38"/>
      <c r="FPE1" s="38"/>
      <c r="FPF1" s="38"/>
      <c r="FPG1" s="38"/>
      <c r="FPS1" s="38"/>
      <c r="FPT1" s="38"/>
      <c r="FPU1" s="38"/>
      <c r="FPV1" s="38"/>
      <c r="FPW1" s="38"/>
      <c r="FQI1" s="38"/>
      <c r="FQJ1" s="38"/>
      <c r="FQK1" s="38"/>
      <c r="FQL1" s="38"/>
      <c r="FQM1" s="38"/>
      <c r="FQY1" s="38"/>
      <c r="FQZ1" s="38"/>
      <c r="FRA1" s="38"/>
      <c r="FRB1" s="38"/>
      <c r="FRC1" s="38"/>
      <c r="FRO1" s="38"/>
      <c r="FRP1" s="38"/>
      <c r="FRQ1" s="38"/>
      <c r="FRR1" s="38"/>
      <c r="FRS1" s="38"/>
      <c r="FSE1" s="38"/>
      <c r="FSF1" s="38"/>
      <c r="FSG1" s="38"/>
      <c r="FSH1" s="38"/>
      <c r="FSI1" s="38"/>
      <c r="FSU1" s="38"/>
      <c r="FSV1" s="38"/>
      <c r="FSW1" s="38"/>
      <c r="FSX1" s="38"/>
      <c r="FSY1" s="38"/>
      <c r="FTK1" s="38"/>
      <c r="FTL1" s="38"/>
      <c r="FTM1" s="38"/>
      <c r="FTN1" s="38"/>
      <c r="FTO1" s="38"/>
      <c r="FUA1" s="38"/>
      <c r="FUB1" s="38"/>
      <c r="FUC1" s="38"/>
      <c r="FUD1" s="38"/>
      <c r="FUE1" s="38"/>
      <c r="FUQ1" s="38"/>
      <c r="FUR1" s="38"/>
      <c r="FUS1" s="38"/>
      <c r="FUT1" s="38"/>
      <c r="FUU1" s="38"/>
      <c r="FVG1" s="38"/>
      <c r="FVH1" s="38"/>
      <c r="FVI1" s="38"/>
      <c r="FVJ1" s="38"/>
      <c r="FVK1" s="38"/>
      <c r="FVW1" s="38"/>
      <c r="FVX1" s="38"/>
      <c r="FVY1" s="38"/>
      <c r="FVZ1" s="38"/>
      <c r="FWA1" s="38"/>
      <c r="FWM1" s="38"/>
      <c r="FWN1" s="38"/>
      <c r="FWO1" s="38"/>
      <c r="FWP1" s="38"/>
      <c r="FWQ1" s="38"/>
      <c r="FXC1" s="38"/>
      <c r="FXD1" s="38"/>
      <c r="FXE1" s="38"/>
      <c r="FXF1" s="38"/>
      <c r="FXG1" s="38"/>
      <c r="FXS1" s="38"/>
      <c r="FXT1" s="38"/>
      <c r="FXU1" s="38"/>
      <c r="FXV1" s="38"/>
      <c r="FXW1" s="38"/>
      <c r="FYI1" s="38"/>
      <c r="FYJ1" s="38"/>
      <c r="FYK1" s="38"/>
      <c r="FYL1" s="38"/>
      <c r="FYM1" s="38"/>
      <c r="FYY1" s="38"/>
      <c r="FYZ1" s="38"/>
      <c r="FZA1" s="38"/>
      <c r="FZB1" s="38"/>
      <c r="FZC1" s="38"/>
      <c r="FZO1" s="38"/>
      <c r="FZP1" s="38"/>
      <c r="FZQ1" s="38"/>
      <c r="FZR1" s="38"/>
      <c r="FZS1" s="38"/>
      <c r="GAE1" s="38"/>
      <c r="GAF1" s="38"/>
      <c r="GAG1" s="38"/>
      <c r="GAH1" s="38"/>
      <c r="GAI1" s="38"/>
      <c r="GAU1" s="38"/>
      <c r="GAV1" s="38"/>
      <c r="GAW1" s="38"/>
      <c r="GAX1" s="38"/>
      <c r="GAY1" s="38"/>
      <c r="GBK1" s="38"/>
      <c r="GBL1" s="38"/>
      <c r="GBM1" s="38"/>
      <c r="GBN1" s="38"/>
      <c r="GBO1" s="38"/>
      <c r="GCA1" s="38"/>
      <c r="GCB1" s="38"/>
      <c r="GCC1" s="38"/>
      <c r="GCD1" s="38"/>
      <c r="GCE1" s="38"/>
      <c r="GCQ1" s="38"/>
      <c r="GCR1" s="38"/>
      <c r="GCS1" s="38"/>
      <c r="GCT1" s="38"/>
      <c r="GCU1" s="38"/>
      <c r="GDG1" s="38"/>
      <c r="GDH1" s="38"/>
      <c r="GDI1" s="38"/>
      <c r="GDJ1" s="38"/>
      <c r="GDK1" s="38"/>
      <c r="GDW1" s="38"/>
      <c r="GDX1" s="38"/>
      <c r="GDY1" s="38"/>
      <c r="GDZ1" s="38"/>
      <c r="GEA1" s="38"/>
      <c r="GEM1" s="38"/>
      <c r="GEN1" s="38"/>
      <c r="GEO1" s="38"/>
      <c r="GEP1" s="38"/>
      <c r="GEQ1" s="38"/>
      <c r="GFC1" s="38"/>
      <c r="GFD1" s="38"/>
      <c r="GFE1" s="38"/>
      <c r="GFF1" s="38"/>
      <c r="GFG1" s="38"/>
      <c r="GFS1" s="38"/>
      <c r="GFT1" s="38"/>
      <c r="GFU1" s="38"/>
      <c r="GFV1" s="38"/>
      <c r="GFW1" s="38"/>
      <c r="GGI1" s="38"/>
      <c r="GGJ1" s="38"/>
      <c r="GGK1" s="38"/>
      <c r="GGL1" s="38"/>
      <c r="GGM1" s="38"/>
      <c r="GGY1" s="38"/>
      <c r="GGZ1" s="38"/>
      <c r="GHA1" s="38"/>
      <c r="GHB1" s="38"/>
      <c r="GHC1" s="38"/>
      <c r="GHO1" s="38"/>
      <c r="GHP1" s="38"/>
      <c r="GHQ1" s="38"/>
      <c r="GHR1" s="38"/>
      <c r="GHS1" s="38"/>
      <c r="GIE1" s="38"/>
      <c r="GIF1" s="38"/>
      <c r="GIG1" s="38"/>
      <c r="GIH1" s="38"/>
      <c r="GII1" s="38"/>
      <c r="GIU1" s="38"/>
      <c r="GIV1" s="38"/>
      <c r="GIW1" s="38"/>
      <c r="GIX1" s="38"/>
      <c r="GIY1" s="38"/>
      <c r="GJK1" s="38"/>
      <c r="GJL1" s="38"/>
      <c r="GJM1" s="38"/>
      <c r="GJN1" s="38"/>
      <c r="GJO1" s="38"/>
      <c r="GKA1" s="38"/>
      <c r="GKB1" s="38"/>
      <c r="GKC1" s="38"/>
      <c r="GKD1" s="38"/>
      <c r="GKE1" s="38"/>
      <c r="GKQ1" s="38"/>
      <c r="GKR1" s="38"/>
      <c r="GKS1" s="38"/>
      <c r="GKT1" s="38"/>
      <c r="GKU1" s="38"/>
      <c r="GLG1" s="38"/>
      <c r="GLH1" s="38"/>
      <c r="GLI1" s="38"/>
      <c r="GLJ1" s="38"/>
      <c r="GLK1" s="38"/>
      <c r="GLW1" s="38"/>
      <c r="GLX1" s="38"/>
      <c r="GLY1" s="38"/>
      <c r="GLZ1" s="38"/>
      <c r="GMA1" s="38"/>
      <c r="GMM1" s="38"/>
      <c r="GMN1" s="38"/>
      <c r="GMO1" s="38"/>
      <c r="GMP1" s="38"/>
      <c r="GMQ1" s="38"/>
      <c r="GNC1" s="38"/>
      <c r="GND1" s="38"/>
      <c r="GNE1" s="38"/>
      <c r="GNF1" s="38"/>
      <c r="GNG1" s="38"/>
      <c r="GNS1" s="38"/>
      <c r="GNT1" s="38"/>
      <c r="GNU1" s="38"/>
      <c r="GNV1" s="38"/>
      <c r="GNW1" s="38"/>
      <c r="GOI1" s="38"/>
      <c r="GOJ1" s="38"/>
      <c r="GOK1" s="38"/>
      <c r="GOL1" s="38"/>
      <c r="GOM1" s="38"/>
      <c r="GOY1" s="38"/>
      <c r="GOZ1" s="38"/>
      <c r="GPA1" s="38"/>
      <c r="GPB1" s="38"/>
      <c r="GPC1" s="38"/>
      <c r="GPO1" s="38"/>
      <c r="GPP1" s="38"/>
      <c r="GPQ1" s="38"/>
      <c r="GPR1" s="38"/>
      <c r="GPS1" s="38"/>
      <c r="GQE1" s="38"/>
      <c r="GQF1" s="38"/>
      <c r="GQG1" s="38"/>
      <c r="GQH1" s="38"/>
      <c r="GQI1" s="38"/>
      <c r="GQU1" s="38"/>
      <c r="GQV1" s="38"/>
      <c r="GQW1" s="38"/>
      <c r="GQX1" s="38"/>
      <c r="GQY1" s="38"/>
      <c r="GRK1" s="38"/>
      <c r="GRL1" s="38"/>
      <c r="GRM1" s="38"/>
      <c r="GRN1" s="38"/>
      <c r="GRO1" s="38"/>
      <c r="GSA1" s="38"/>
      <c r="GSB1" s="38"/>
      <c r="GSC1" s="38"/>
      <c r="GSD1" s="38"/>
      <c r="GSE1" s="38"/>
      <c r="GSQ1" s="38"/>
      <c r="GSR1" s="38"/>
      <c r="GSS1" s="38"/>
      <c r="GST1" s="38"/>
      <c r="GSU1" s="38"/>
      <c r="GTG1" s="38"/>
      <c r="GTH1" s="38"/>
      <c r="GTI1" s="38"/>
      <c r="GTJ1" s="38"/>
      <c r="GTK1" s="38"/>
      <c r="GTW1" s="38"/>
      <c r="GTX1" s="38"/>
      <c r="GTY1" s="38"/>
      <c r="GTZ1" s="38"/>
      <c r="GUA1" s="38"/>
      <c r="GUM1" s="38"/>
      <c r="GUN1" s="38"/>
      <c r="GUO1" s="38"/>
      <c r="GUP1" s="38"/>
      <c r="GUQ1" s="38"/>
      <c r="GVC1" s="38"/>
      <c r="GVD1" s="38"/>
      <c r="GVE1" s="38"/>
      <c r="GVF1" s="38"/>
      <c r="GVG1" s="38"/>
      <c r="GVS1" s="38"/>
      <c r="GVT1" s="38"/>
      <c r="GVU1" s="38"/>
      <c r="GVV1" s="38"/>
      <c r="GVW1" s="38"/>
      <c r="GWI1" s="38"/>
      <c r="GWJ1" s="38"/>
      <c r="GWK1" s="38"/>
      <c r="GWL1" s="38"/>
      <c r="GWM1" s="38"/>
      <c r="GWY1" s="38"/>
      <c r="GWZ1" s="38"/>
      <c r="GXA1" s="38"/>
      <c r="GXB1" s="38"/>
      <c r="GXC1" s="38"/>
      <c r="GXO1" s="38"/>
      <c r="GXP1" s="38"/>
      <c r="GXQ1" s="38"/>
      <c r="GXR1" s="38"/>
      <c r="GXS1" s="38"/>
      <c r="GYE1" s="38"/>
      <c r="GYF1" s="38"/>
      <c r="GYG1" s="38"/>
      <c r="GYH1" s="38"/>
      <c r="GYI1" s="38"/>
      <c r="GYU1" s="38"/>
      <c r="GYV1" s="38"/>
      <c r="GYW1" s="38"/>
      <c r="GYX1" s="38"/>
      <c r="GYY1" s="38"/>
      <c r="GZK1" s="38"/>
      <c r="GZL1" s="38"/>
      <c r="GZM1" s="38"/>
      <c r="GZN1" s="38"/>
      <c r="GZO1" s="38"/>
      <c r="HAA1" s="38"/>
      <c r="HAB1" s="38"/>
      <c r="HAC1" s="38"/>
      <c r="HAD1" s="38"/>
      <c r="HAE1" s="38"/>
      <c r="HAQ1" s="38"/>
      <c r="HAR1" s="38"/>
      <c r="HAS1" s="38"/>
      <c r="HAT1" s="38"/>
      <c r="HAU1" s="38"/>
      <c r="HBG1" s="38"/>
      <c r="HBH1" s="38"/>
      <c r="HBI1" s="38"/>
      <c r="HBJ1" s="38"/>
      <c r="HBK1" s="38"/>
      <c r="HBW1" s="38"/>
      <c r="HBX1" s="38"/>
      <c r="HBY1" s="38"/>
      <c r="HBZ1" s="38"/>
      <c r="HCA1" s="38"/>
      <c r="HCM1" s="38"/>
      <c r="HCN1" s="38"/>
      <c r="HCO1" s="38"/>
      <c r="HCP1" s="38"/>
      <c r="HCQ1" s="38"/>
      <c r="HDC1" s="38"/>
      <c r="HDD1" s="38"/>
      <c r="HDE1" s="38"/>
      <c r="HDF1" s="38"/>
      <c r="HDG1" s="38"/>
      <c r="HDS1" s="38"/>
      <c r="HDT1" s="38"/>
      <c r="HDU1" s="38"/>
      <c r="HDV1" s="38"/>
      <c r="HDW1" s="38"/>
      <c r="HEI1" s="38"/>
      <c r="HEJ1" s="38"/>
      <c r="HEK1" s="38"/>
      <c r="HEL1" s="38"/>
      <c r="HEM1" s="38"/>
      <c r="HEY1" s="38"/>
      <c r="HEZ1" s="38"/>
      <c r="HFA1" s="38"/>
      <c r="HFB1" s="38"/>
      <c r="HFC1" s="38"/>
      <c r="HFO1" s="38"/>
      <c r="HFP1" s="38"/>
      <c r="HFQ1" s="38"/>
      <c r="HFR1" s="38"/>
      <c r="HFS1" s="38"/>
      <c r="HGE1" s="38"/>
      <c r="HGF1" s="38"/>
      <c r="HGG1" s="38"/>
      <c r="HGH1" s="38"/>
      <c r="HGI1" s="38"/>
      <c r="HGU1" s="38"/>
      <c r="HGV1" s="38"/>
      <c r="HGW1" s="38"/>
      <c r="HGX1" s="38"/>
      <c r="HGY1" s="38"/>
      <c r="HHK1" s="38"/>
      <c r="HHL1" s="38"/>
      <c r="HHM1" s="38"/>
      <c r="HHN1" s="38"/>
      <c r="HHO1" s="38"/>
      <c r="HIA1" s="38"/>
      <c r="HIB1" s="38"/>
      <c r="HIC1" s="38"/>
      <c r="HID1" s="38"/>
      <c r="HIE1" s="38"/>
      <c r="HIQ1" s="38"/>
      <c r="HIR1" s="38"/>
      <c r="HIS1" s="38"/>
      <c r="HIT1" s="38"/>
      <c r="HIU1" s="38"/>
      <c r="HJG1" s="38"/>
      <c r="HJH1" s="38"/>
      <c r="HJI1" s="38"/>
      <c r="HJJ1" s="38"/>
      <c r="HJK1" s="38"/>
      <c r="HJW1" s="38"/>
      <c r="HJX1" s="38"/>
      <c r="HJY1" s="38"/>
      <c r="HJZ1" s="38"/>
      <c r="HKA1" s="38"/>
      <c r="HKM1" s="38"/>
      <c r="HKN1" s="38"/>
      <c r="HKO1" s="38"/>
      <c r="HKP1" s="38"/>
      <c r="HKQ1" s="38"/>
      <c r="HLC1" s="38"/>
      <c r="HLD1" s="38"/>
      <c r="HLE1" s="38"/>
      <c r="HLF1" s="38"/>
      <c r="HLG1" s="38"/>
      <c r="HLS1" s="38"/>
      <c r="HLT1" s="38"/>
      <c r="HLU1" s="38"/>
      <c r="HLV1" s="38"/>
      <c r="HLW1" s="38"/>
      <c r="HMI1" s="38"/>
      <c r="HMJ1" s="38"/>
      <c r="HMK1" s="38"/>
      <c r="HML1" s="38"/>
      <c r="HMM1" s="38"/>
      <c r="HMY1" s="38"/>
      <c r="HMZ1" s="38"/>
      <c r="HNA1" s="38"/>
      <c r="HNB1" s="38"/>
      <c r="HNC1" s="38"/>
      <c r="HNO1" s="38"/>
      <c r="HNP1" s="38"/>
      <c r="HNQ1" s="38"/>
      <c r="HNR1" s="38"/>
      <c r="HNS1" s="38"/>
      <c r="HOE1" s="38"/>
      <c r="HOF1" s="38"/>
      <c r="HOG1" s="38"/>
      <c r="HOH1" s="38"/>
      <c r="HOI1" s="38"/>
      <c r="HOU1" s="38"/>
      <c r="HOV1" s="38"/>
      <c r="HOW1" s="38"/>
      <c r="HOX1" s="38"/>
      <c r="HOY1" s="38"/>
      <c r="HPK1" s="38"/>
      <c r="HPL1" s="38"/>
      <c r="HPM1" s="38"/>
      <c r="HPN1" s="38"/>
      <c r="HPO1" s="38"/>
      <c r="HQA1" s="38"/>
      <c r="HQB1" s="38"/>
      <c r="HQC1" s="38"/>
      <c r="HQD1" s="38"/>
      <c r="HQE1" s="38"/>
      <c r="HQQ1" s="38"/>
      <c r="HQR1" s="38"/>
      <c r="HQS1" s="38"/>
      <c r="HQT1" s="38"/>
      <c r="HQU1" s="38"/>
      <c r="HRG1" s="38"/>
      <c r="HRH1" s="38"/>
      <c r="HRI1" s="38"/>
      <c r="HRJ1" s="38"/>
      <c r="HRK1" s="38"/>
      <c r="HRW1" s="38"/>
      <c r="HRX1" s="38"/>
      <c r="HRY1" s="38"/>
      <c r="HRZ1" s="38"/>
      <c r="HSA1" s="38"/>
      <c r="HSM1" s="38"/>
      <c r="HSN1" s="38"/>
      <c r="HSO1" s="38"/>
      <c r="HSP1" s="38"/>
      <c r="HSQ1" s="38"/>
      <c r="HTC1" s="38"/>
      <c r="HTD1" s="38"/>
      <c r="HTE1" s="38"/>
      <c r="HTF1" s="38"/>
      <c r="HTG1" s="38"/>
      <c r="HTS1" s="38"/>
      <c r="HTT1" s="38"/>
      <c r="HTU1" s="38"/>
      <c r="HTV1" s="38"/>
      <c r="HTW1" s="38"/>
      <c r="HUI1" s="38"/>
      <c r="HUJ1" s="38"/>
      <c r="HUK1" s="38"/>
      <c r="HUL1" s="38"/>
      <c r="HUM1" s="38"/>
      <c r="HUY1" s="38"/>
      <c r="HUZ1" s="38"/>
      <c r="HVA1" s="38"/>
      <c r="HVB1" s="38"/>
      <c r="HVC1" s="38"/>
      <c r="HVO1" s="38"/>
      <c r="HVP1" s="38"/>
      <c r="HVQ1" s="38"/>
      <c r="HVR1" s="38"/>
      <c r="HVS1" s="38"/>
      <c r="HWE1" s="38"/>
      <c r="HWF1" s="38"/>
      <c r="HWG1" s="38"/>
      <c r="HWH1" s="38"/>
      <c r="HWI1" s="38"/>
      <c r="HWU1" s="38"/>
      <c r="HWV1" s="38"/>
      <c r="HWW1" s="38"/>
      <c r="HWX1" s="38"/>
      <c r="HWY1" s="38"/>
      <c r="HXK1" s="38"/>
      <c r="HXL1" s="38"/>
      <c r="HXM1" s="38"/>
      <c r="HXN1" s="38"/>
      <c r="HXO1" s="38"/>
      <c r="HYA1" s="38"/>
      <c r="HYB1" s="38"/>
      <c r="HYC1" s="38"/>
      <c r="HYD1" s="38"/>
      <c r="HYE1" s="38"/>
      <c r="HYQ1" s="38"/>
      <c r="HYR1" s="38"/>
      <c r="HYS1" s="38"/>
      <c r="HYT1" s="38"/>
      <c r="HYU1" s="38"/>
      <c r="HZG1" s="38"/>
      <c r="HZH1" s="38"/>
      <c r="HZI1" s="38"/>
      <c r="HZJ1" s="38"/>
      <c r="HZK1" s="38"/>
      <c r="HZW1" s="38"/>
      <c r="HZX1" s="38"/>
      <c r="HZY1" s="38"/>
      <c r="HZZ1" s="38"/>
      <c r="IAA1" s="38"/>
      <c r="IAM1" s="38"/>
      <c r="IAN1" s="38"/>
      <c r="IAO1" s="38"/>
      <c r="IAP1" s="38"/>
      <c r="IAQ1" s="38"/>
      <c r="IBC1" s="38"/>
      <c r="IBD1" s="38"/>
      <c r="IBE1" s="38"/>
      <c r="IBF1" s="38"/>
      <c r="IBG1" s="38"/>
      <c r="IBS1" s="38"/>
      <c r="IBT1" s="38"/>
      <c r="IBU1" s="38"/>
      <c r="IBV1" s="38"/>
      <c r="IBW1" s="38"/>
      <c r="ICI1" s="38"/>
      <c r="ICJ1" s="38"/>
      <c r="ICK1" s="38"/>
      <c r="ICL1" s="38"/>
      <c r="ICM1" s="38"/>
      <c r="ICY1" s="38"/>
      <c r="ICZ1" s="38"/>
      <c r="IDA1" s="38"/>
      <c r="IDB1" s="38"/>
      <c r="IDC1" s="38"/>
      <c r="IDO1" s="38"/>
      <c r="IDP1" s="38"/>
      <c r="IDQ1" s="38"/>
      <c r="IDR1" s="38"/>
      <c r="IDS1" s="38"/>
      <c r="IEE1" s="38"/>
      <c r="IEF1" s="38"/>
      <c r="IEG1" s="38"/>
      <c r="IEH1" s="38"/>
      <c r="IEI1" s="38"/>
      <c r="IEU1" s="38"/>
      <c r="IEV1" s="38"/>
      <c r="IEW1" s="38"/>
      <c r="IEX1" s="38"/>
      <c r="IEY1" s="38"/>
      <c r="IFK1" s="38"/>
      <c r="IFL1" s="38"/>
      <c r="IFM1" s="38"/>
      <c r="IFN1" s="38"/>
      <c r="IFO1" s="38"/>
      <c r="IGA1" s="38"/>
      <c r="IGB1" s="38"/>
      <c r="IGC1" s="38"/>
      <c r="IGD1" s="38"/>
      <c r="IGE1" s="38"/>
      <c r="IGQ1" s="38"/>
      <c r="IGR1" s="38"/>
      <c r="IGS1" s="38"/>
      <c r="IGT1" s="38"/>
      <c r="IGU1" s="38"/>
      <c r="IHG1" s="38"/>
      <c r="IHH1" s="38"/>
      <c r="IHI1" s="38"/>
      <c r="IHJ1" s="38"/>
      <c r="IHK1" s="38"/>
      <c r="IHW1" s="38"/>
      <c r="IHX1" s="38"/>
      <c r="IHY1" s="38"/>
      <c r="IHZ1" s="38"/>
      <c r="IIA1" s="38"/>
      <c r="IIM1" s="38"/>
      <c r="IIN1" s="38"/>
      <c r="IIO1" s="38"/>
      <c r="IIP1" s="38"/>
      <c r="IIQ1" s="38"/>
      <c r="IJC1" s="38"/>
      <c r="IJD1" s="38"/>
      <c r="IJE1" s="38"/>
      <c r="IJF1" s="38"/>
      <c r="IJG1" s="38"/>
      <c r="IJS1" s="38"/>
      <c r="IJT1" s="38"/>
      <c r="IJU1" s="38"/>
      <c r="IJV1" s="38"/>
      <c r="IJW1" s="38"/>
      <c r="IKI1" s="38"/>
      <c r="IKJ1" s="38"/>
      <c r="IKK1" s="38"/>
      <c r="IKL1" s="38"/>
      <c r="IKM1" s="38"/>
      <c r="IKY1" s="38"/>
      <c r="IKZ1" s="38"/>
      <c r="ILA1" s="38"/>
      <c r="ILB1" s="38"/>
      <c r="ILC1" s="38"/>
      <c r="ILO1" s="38"/>
      <c r="ILP1" s="38"/>
      <c r="ILQ1" s="38"/>
      <c r="ILR1" s="38"/>
      <c r="ILS1" s="38"/>
      <c r="IME1" s="38"/>
      <c r="IMF1" s="38"/>
      <c r="IMG1" s="38"/>
      <c r="IMH1" s="38"/>
      <c r="IMI1" s="38"/>
      <c r="IMU1" s="38"/>
      <c r="IMV1" s="38"/>
      <c r="IMW1" s="38"/>
      <c r="IMX1" s="38"/>
      <c r="IMY1" s="38"/>
      <c r="INK1" s="38"/>
      <c r="INL1" s="38"/>
      <c r="INM1" s="38"/>
      <c r="INN1" s="38"/>
      <c r="INO1" s="38"/>
      <c r="IOA1" s="38"/>
      <c r="IOB1" s="38"/>
      <c r="IOC1" s="38"/>
      <c r="IOD1" s="38"/>
      <c r="IOE1" s="38"/>
      <c r="IOQ1" s="38"/>
      <c r="IOR1" s="38"/>
      <c r="IOS1" s="38"/>
      <c r="IOT1" s="38"/>
      <c r="IOU1" s="38"/>
      <c r="IPG1" s="38"/>
      <c r="IPH1" s="38"/>
      <c r="IPI1" s="38"/>
      <c r="IPJ1" s="38"/>
      <c r="IPK1" s="38"/>
      <c r="IPW1" s="38"/>
      <c r="IPX1" s="38"/>
      <c r="IPY1" s="38"/>
      <c r="IPZ1" s="38"/>
      <c r="IQA1" s="38"/>
      <c r="IQM1" s="38"/>
      <c r="IQN1" s="38"/>
      <c r="IQO1" s="38"/>
      <c r="IQP1" s="38"/>
      <c r="IQQ1" s="38"/>
      <c r="IRC1" s="38"/>
      <c r="IRD1" s="38"/>
      <c r="IRE1" s="38"/>
      <c r="IRF1" s="38"/>
      <c r="IRG1" s="38"/>
      <c r="IRS1" s="38"/>
      <c r="IRT1" s="38"/>
      <c r="IRU1" s="38"/>
      <c r="IRV1" s="38"/>
      <c r="IRW1" s="38"/>
      <c r="ISI1" s="38"/>
      <c r="ISJ1" s="38"/>
      <c r="ISK1" s="38"/>
      <c r="ISL1" s="38"/>
      <c r="ISM1" s="38"/>
      <c r="ISY1" s="38"/>
      <c r="ISZ1" s="38"/>
      <c r="ITA1" s="38"/>
      <c r="ITB1" s="38"/>
      <c r="ITC1" s="38"/>
      <c r="ITO1" s="38"/>
      <c r="ITP1" s="38"/>
      <c r="ITQ1" s="38"/>
      <c r="ITR1" s="38"/>
      <c r="ITS1" s="38"/>
      <c r="IUE1" s="38"/>
      <c r="IUF1" s="38"/>
      <c r="IUG1" s="38"/>
      <c r="IUH1" s="38"/>
      <c r="IUI1" s="38"/>
      <c r="IUU1" s="38"/>
      <c r="IUV1" s="38"/>
      <c r="IUW1" s="38"/>
      <c r="IUX1" s="38"/>
      <c r="IUY1" s="38"/>
      <c r="IVK1" s="38"/>
      <c r="IVL1" s="38"/>
      <c r="IVM1" s="38"/>
      <c r="IVN1" s="38"/>
      <c r="IVO1" s="38"/>
      <c r="IWA1" s="38"/>
      <c r="IWB1" s="38"/>
      <c r="IWC1" s="38"/>
      <c r="IWD1" s="38"/>
      <c r="IWE1" s="38"/>
      <c r="IWQ1" s="38"/>
      <c r="IWR1" s="38"/>
      <c r="IWS1" s="38"/>
      <c r="IWT1" s="38"/>
      <c r="IWU1" s="38"/>
      <c r="IXG1" s="38"/>
      <c r="IXH1" s="38"/>
      <c r="IXI1" s="38"/>
      <c r="IXJ1" s="38"/>
      <c r="IXK1" s="38"/>
      <c r="IXW1" s="38"/>
      <c r="IXX1" s="38"/>
      <c r="IXY1" s="38"/>
      <c r="IXZ1" s="38"/>
      <c r="IYA1" s="38"/>
      <c r="IYM1" s="38"/>
      <c r="IYN1" s="38"/>
      <c r="IYO1" s="38"/>
      <c r="IYP1" s="38"/>
      <c r="IYQ1" s="38"/>
      <c r="IZC1" s="38"/>
      <c r="IZD1" s="38"/>
      <c r="IZE1" s="38"/>
      <c r="IZF1" s="38"/>
      <c r="IZG1" s="38"/>
      <c r="IZS1" s="38"/>
      <c r="IZT1" s="38"/>
      <c r="IZU1" s="38"/>
      <c r="IZV1" s="38"/>
      <c r="IZW1" s="38"/>
      <c r="JAI1" s="38"/>
      <c r="JAJ1" s="38"/>
      <c r="JAK1" s="38"/>
      <c r="JAL1" s="38"/>
      <c r="JAM1" s="38"/>
      <c r="JAY1" s="38"/>
      <c r="JAZ1" s="38"/>
      <c r="JBA1" s="38"/>
      <c r="JBB1" s="38"/>
      <c r="JBC1" s="38"/>
      <c r="JBO1" s="38"/>
      <c r="JBP1" s="38"/>
      <c r="JBQ1" s="38"/>
      <c r="JBR1" s="38"/>
      <c r="JBS1" s="38"/>
      <c r="JCE1" s="38"/>
      <c r="JCF1" s="38"/>
      <c r="JCG1" s="38"/>
      <c r="JCH1" s="38"/>
      <c r="JCI1" s="38"/>
      <c r="JCU1" s="38"/>
      <c r="JCV1" s="38"/>
      <c r="JCW1" s="38"/>
      <c r="JCX1" s="38"/>
      <c r="JCY1" s="38"/>
      <c r="JDK1" s="38"/>
      <c r="JDL1" s="38"/>
      <c r="JDM1" s="38"/>
      <c r="JDN1" s="38"/>
      <c r="JDO1" s="38"/>
      <c r="JEA1" s="38"/>
      <c r="JEB1" s="38"/>
      <c r="JEC1" s="38"/>
      <c r="JED1" s="38"/>
      <c r="JEE1" s="38"/>
      <c r="JEQ1" s="38"/>
      <c r="JER1" s="38"/>
      <c r="JES1" s="38"/>
      <c r="JET1" s="38"/>
      <c r="JEU1" s="38"/>
      <c r="JFG1" s="38"/>
      <c r="JFH1" s="38"/>
      <c r="JFI1" s="38"/>
      <c r="JFJ1" s="38"/>
      <c r="JFK1" s="38"/>
      <c r="JFW1" s="38"/>
      <c r="JFX1" s="38"/>
      <c r="JFY1" s="38"/>
      <c r="JFZ1" s="38"/>
      <c r="JGA1" s="38"/>
      <c r="JGM1" s="38"/>
      <c r="JGN1" s="38"/>
      <c r="JGO1" s="38"/>
      <c r="JGP1" s="38"/>
      <c r="JGQ1" s="38"/>
      <c r="JHC1" s="38"/>
      <c r="JHD1" s="38"/>
      <c r="JHE1" s="38"/>
      <c r="JHF1" s="38"/>
      <c r="JHG1" s="38"/>
      <c r="JHS1" s="38"/>
      <c r="JHT1" s="38"/>
      <c r="JHU1" s="38"/>
      <c r="JHV1" s="38"/>
      <c r="JHW1" s="38"/>
      <c r="JII1" s="38"/>
      <c r="JIJ1" s="38"/>
      <c r="JIK1" s="38"/>
      <c r="JIL1" s="38"/>
      <c r="JIM1" s="38"/>
      <c r="JIY1" s="38"/>
      <c r="JIZ1" s="38"/>
      <c r="JJA1" s="38"/>
      <c r="JJB1" s="38"/>
      <c r="JJC1" s="38"/>
      <c r="JJO1" s="38"/>
      <c r="JJP1" s="38"/>
      <c r="JJQ1" s="38"/>
      <c r="JJR1" s="38"/>
      <c r="JJS1" s="38"/>
      <c r="JKE1" s="38"/>
      <c r="JKF1" s="38"/>
      <c r="JKG1" s="38"/>
      <c r="JKH1" s="38"/>
      <c r="JKI1" s="38"/>
      <c r="JKU1" s="38"/>
      <c r="JKV1" s="38"/>
      <c r="JKW1" s="38"/>
      <c r="JKX1" s="38"/>
      <c r="JKY1" s="38"/>
      <c r="JLK1" s="38"/>
      <c r="JLL1" s="38"/>
      <c r="JLM1" s="38"/>
      <c r="JLN1" s="38"/>
      <c r="JLO1" s="38"/>
      <c r="JMA1" s="38"/>
      <c r="JMB1" s="38"/>
      <c r="JMC1" s="38"/>
      <c r="JMD1" s="38"/>
      <c r="JME1" s="38"/>
      <c r="JMQ1" s="38"/>
      <c r="JMR1" s="38"/>
      <c r="JMS1" s="38"/>
      <c r="JMT1" s="38"/>
      <c r="JMU1" s="38"/>
      <c r="JNG1" s="38"/>
      <c r="JNH1" s="38"/>
      <c r="JNI1" s="38"/>
      <c r="JNJ1" s="38"/>
      <c r="JNK1" s="38"/>
      <c r="JNW1" s="38"/>
      <c r="JNX1" s="38"/>
      <c r="JNY1" s="38"/>
      <c r="JNZ1" s="38"/>
      <c r="JOA1" s="38"/>
      <c r="JOM1" s="38"/>
      <c r="JON1" s="38"/>
      <c r="JOO1" s="38"/>
      <c r="JOP1" s="38"/>
      <c r="JOQ1" s="38"/>
      <c r="JPC1" s="38"/>
      <c r="JPD1" s="38"/>
      <c r="JPE1" s="38"/>
      <c r="JPF1" s="38"/>
      <c r="JPG1" s="38"/>
      <c r="JPS1" s="38"/>
      <c r="JPT1" s="38"/>
      <c r="JPU1" s="38"/>
      <c r="JPV1" s="38"/>
      <c r="JPW1" s="38"/>
      <c r="JQI1" s="38"/>
      <c r="JQJ1" s="38"/>
      <c r="JQK1" s="38"/>
      <c r="JQL1" s="38"/>
      <c r="JQM1" s="38"/>
      <c r="JQY1" s="38"/>
      <c r="JQZ1" s="38"/>
      <c r="JRA1" s="38"/>
      <c r="JRB1" s="38"/>
      <c r="JRC1" s="38"/>
      <c r="JRO1" s="38"/>
      <c r="JRP1" s="38"/>
      <c r="JRQ1" s="38"/>
      <c r="JRR1" s="38"/>
      <c r="JRS1" s="38"/>
      <c r="JSE1" s="38"/>
      <c r="JSF1" s="38"/>
      <c r="JSG1" s="38"/>
      <c r="JSH1" s="38"/>
      <c r="JSI1" s="38"/>
      <c r="JSU1" s="38"/>
      <c r="JSV1" s="38"/>
      <c r="JSW1" s="38"/>
      <c r="JSX1" s="38"/>
      <c r="JSY1" s="38"/>
      <c r="JTK1" s="38"/>
      <c r="JTL1" s="38"/>
      <c r="JTM1" s="38"/>
      <c r="JTN1" s="38"/>
      <c r="JTO1" s="38"/>
      <c r="JUA1" s="38"/>
      <c r="JUB1" s="38"/>
      <c r="JUC1" s="38"/>
      <c r="JUD1" s="38"/>
      <c r="JUE1" s="38"/>
      <c r="JUQ1" s="38"/>
      <c r="JUR1" s="38"/>
      <c r="JUS1" s="38"/>
      <c r="JUT1" s="38"/>
      <c r="JUU1" s="38"/>
      <c r="JVG1" s="38"/>
      <c r="JVH1" s="38"/>
      <c r="JVI1" s="38"/>
      <c r="JVJ1" s="38"/>
      <c r="JVK1" s="38"/>
      <c r="JVW1" s="38"/>
      <c r="JVX1" s="38"/>
      <c r="JVY1" s="38"/>
      <c r="JVZ1" s="38"/>
      <c r="JWA1" s="38"/>
      <c r="JWM1" s="38"/>
      <c r="JWN1" s="38"/>
      <c r="JWO1" s="38"/>
      <c r="JWP1" s="38"/>
      <c r="JWQ1" s="38"/>
      <c r="JXC1" s="38"/>
      <c r="JXD1" s="38"/>
      <c r="JXE1" s="38"/>
      <c r="JXF1" s="38"/>
      <c r="JXG1" s="38"/>
      <c r="JXS1" s="38"/>
      <c r="JXT1" s="38"/>
      <c r="JXU1" s="38"/>
      <c r="JXV1" s="38"/>
      <c r="JXW1" s="38"/>
      <c r="JYI1" s="38"/>
      <c r="JYJ1" s="38"/>
      <c r="JYK1" s="38"/>
      <c r="JYL1" s="38"/>
      <c r="JYM1" s="38"/>
      <c r="JYY1" s="38"/>
      <c r="JYZ1" s="38"/>
      <c r="JZA1" s="38"/>
      <c r="JZB1" s="38"/>
      <c r="JZC1" s="38"/>
      <c r="JZO1" s="38"/>
      <c r="JZP1" s="38"/>
      <c r="JZQ1" s="38"/>
      <c r="JZR1" s="38"/>
      <c r="JZS1" s="38"/>
      <c r="KAE1" s="38"/>
      <c r="KAF1" s="38"/>
      <c r="KAG1" s="38"/>
      <c r="KAH1" s="38"/>
      <c r="KAI1" s="38"/>
      <c r="KAU1" s="38"/>
      <c r="KAV1" s="38"/>
      <c r="KAW1" s="38"/>
      <c r="KAX1" s="38"/>
      <c r="KAY1" s="38"/>
      <c r="KBK1" s="38"/>
      <c r="KBL1" s="38"/>
      <c r="KBM1" s="38"/>
      <c r="KBN1" s="38"/>
      <c r="KBO1" s="38"/>
      <c r="KCA1" s="38"/>
      <c r="KCB1" s="38"/>
      <c r="KCC1" s="38"/>
      <c r="KCD1" s="38"/>
      <c r="KCE1" s="38"/>
      <c r="KCQ1" s="38"/>
      <c r="KCR1" s="38"/>
      <c r="KCS1" s="38"/>
      <c r="KCT1" s="38"/>
      <c r="KCU1" s="38"/>
      <c r="KDG1" s="38"/>
      <c r="KDH1" s="38"/>
      <c r="KDI1" s="38"/>
      <c r="KDJ1" s="38"/>
      <c r="KDK1" s="38"/>
      <c r="KDW1" s="38"/>
      <c r="KDX1" s="38"/>
      <c r="KDY1" s="38"/>
      <c r="KDZ1" s="38"/>
      <c r="KEA1" s="38"/>
      <c r="KEM1" s="38"/>
      <c r="KEN1" s="38"/>
      <c r="KEO1" s="38"/>
      <c r="KEP1" s="38"/>
      <c r="KEQ1" s="38"/>
      <c r="KFC1" s="38"/>
      <c r="KFD1" s="38"/>
      <c r="KFE1" s="38"/>
      <c r="KFF1" s="38"/>
      <c r="KFG1" s="38"/>
      <c r="KFS1" s="38"/>
      <c r="KFT1" s="38"/>
      <c r="KFU1" s="38"/>
      <c r="KFV1" s="38"/>
      <c r="KFW1" s="38"/>
      <c r="KGI1" s="38"/>
      <c r="KGJ1" s="38"/>
      <c r="KGK1" s="38"/>
      <c r="KGL1" s="38"/>
      <c r="KGM1" s="38"/>
      <c r="KGY1" s="38"/>
      <c r="KGZ1" s="38"/>
      <c r="KHA1" s="38"/>
      <c r="KHB1" s="38"/>
      <c r="KHC1" s="38"/>
      <c r="KHO1" s="38"/>
      <c r="KHP1" s="38"/>
      <c r="KHQ1" s="38"/>
      <c r="KHR1" s="38"/>
      <c r="KHS1" s="38"/>
      <c r="KIE1" s="38"/>
      <c r="KIF1" s="38"/>
      <c r="KIG1" s="38"/>
      <c r="KIH1" s="38"/>
      <c r="KII1" s="38"/>
      <c r="KIU1" s="38"/>
      <c r="KIV1" s="38"/>
      <c r="KIW1" s="38"/>
      <c r="KIX1" s="38"/>
      <c r="KIY1" s="38"/>
      <c r="KJK1" s="38"/>
      <c r="KJL1" s="38"/>
      <c r="KJM1" s="38"/>
      <c r="KJN1" s="38"/>
      <c r="KJO1" s="38"/>
      <c r="KKA1" s="38"/>
      <c r="KKB1" s="38"/>
      <c r="KKC1" s="38"/>
      <c r="KKD1" s="38"/>
      <c r="KKE1" s="38"/>
      <c r="KKQ1" s="38"/>
      <c r="KKR1" s="38"/>
      <c r="KKS1" s="38"/>
      <c r="KKT1" s="38"/>
      <c r="KKU1" s="38"/>
      <c r="KLG1" s="38"/>
      <c r="KLH1" s="38"/>
      <c r="KLI1" s="38"/>
      <c r="KLJ1" s="38"/>
      <c r="KLK1" s="38"/>
      <c r="KLW1" s="38"/>
      <c r="KLX1" s="38"/>
      <c r="KLY1" s="38"/>
      <c r="KLZ1" s="38"/>
      <c r="KMA1" s="38"/>
      <c r="KMM1" s="38"/>
      <c r="KMN1" s="38"/>
      <c r="KMO1" s="38"/>
      <c r="KMP1" s="38"/>
      <c r="KMQ1" s="38"/>
      <c r="KNC1" s="38"/>
      <c r="KND1" s="38"/>
      <c r="KNE1" s="38"/>
      <c r="KNF1" s="38"/>
      <c r="KNG1" s="38"/>
      <c r="KNS1" s="38"/>
      <c r="KNT1" s="38"/>
      <c r="KNU1" s="38"/>
      <c r="KNV1" s="38"/>
      <c r="KNW1" s="38"/>
      <c r="KOI1" s="38"/>
      <c r="KOJ1" s="38"/>
      <c r="KOK1" s="38"/>
      <c r="KOL1" s="38"/>
      <c r="KOM1" s="38"/>
      <c r="KOY1" s="38"/>
      <c r="KOZ1" s="38"/>
      <c r="KPA1" s="38"/>
      <c r="KPB1" s="38"/>
      <c r="KPC1" s="38"/>
      <c r="KPO1" s="38"/>
      <c r="KPP1" s="38"/>
      <c r="KPQ1" s="38"/>
      <c r="KPR1" s="38"/>
      <c r="KPS1" s="38"/>
      <c r="KQE1" s="38"/>
      <c r="KQF1" s="38"/>
      <c r="KQG1" s="38"/>
      <c r="KQH1" s="38"/>
      <c r="KQI1" s="38"/>
      <c r="KQU1" s="38"/>
      <c r="KQV1" s="38"/>
      <c r="KQW1" s="38"/>
      <c r="KQX1" s="38"/>
      <c r="KQY1" s="38"/>
      <c r="KRK1" s="38"/>
      <c r="KRL1" s="38"/>
      <c r="KRM1" s="38"/>
      <c r="KRN1" s="38"/>
      <c r="KRO1" s="38"/>
      <c r="KSA1" s="38"/>
      <c r="KSB1" s="38"/>
      <c r="KSC1" s="38"/>
      <c r="KSD1" s="38"/>
      <c r="KSE1" s="38"/>
      <c r="KSQ1" s="38"/>
      <c r="KSR1" s="38"/>
      <c r="KSS1" s="38"/>
      <c r="KST1" s="38"/>
      <c r="KSU1" s="38"/>
      <c r="KTG1" s="38"/>
      <c r="KTH1" s="38"/>
      <c r="KTI1" s="38"/>
      <c r="KTJ1" s="38"/>
      <c r="KTK1" s="38"/>
      <c r="KTW1" s="38"/>
      <c r="KTX1" s="38"/>
      <c r="KTY1" s="38"/>
      <c r="KTZ1" s="38"/>
      <c r="KUA1" s="38"/>
      <c r="KUM1" s="38"/>
      <c r="KUN1" s="38"/>
      <c r="KUO1" s="38"/>
      <c r="KUP1" s="38"/>
      <c r="KUQ1" s="38"/>
      <c r="KVC1" s="38"/>
      <c r="KVD1" s="38"/>
      <c r="KVE1" s="38"/>
      <c r="KVF1" s="38"/>
      <c r="KVG1" s="38"/>
      <c r="KVS1" s="38"/>
      <c r="KVT1" s="38"/>
      <c r="KVU1" s="38"/>
      <c r="KVV1" s="38"/>
      <c r="KVW1" s="38"/>
      <c r="KWI1" s="38"/>
      <c r="KWJ1" s="38"/>
      <c r="KWK1" s="38"/>
      <c r="KWL1" s="38"/>
      <c r="KWM1" s="38"/>
      <c r="KWY1" s="38"/>
      <c r="KWZ1" s="38"/>
      <c r="KXA1" s="38"/>
      <c r="KXB1" s="38"/>
      <c r="KXC1" s="38"/>
      <c r="KXO1" s="38"/>
      <c r="KXP1" s="38"/>
      <c r="KXQ1" s="38"/>
      <c r="KXR1" s="38"/>
      <c r="KXS1" s="38"/>
      <c r="KYE1" s="38"/>
      <c r="KYF1" s="38"/>
      <c r="KYG1" s="38"/>
      <c r="KYH1" s="38"/>
      <c r="KYI1" s="38"/>
      <c r="KYU1" s="38"/>
      <c r="KYV1" s="38"/>
      <c r="KYW1" s="38"/>
      <c r="KYX1" s="38"/>
      <c r="KYY1" s="38"/>
      <c r="KZK1" s="38"/>
      <c r="KZL1" s="38"/>
      <c r="KZM1" s="38"/>
      <c r="KZN1" s="38"/>
      <c r="KZO1" s="38"/>
      <c r="LAA1" s="38"/>
      <c r="LAB1" s="38"/>
      <c r="LAC1" s="38"/>
      <c r="LAD1" s="38"/>
      <c r="LAE1" s="38"/>
      <c r="LAQ1" s="38"/>
      <c r="LAR1" s="38"/>
      <c r="LAS1" s="38"/>
      <c r="LAT1" s="38"/>
      <c r="LAU1" s="38"/>
      <c r="LBG1" s="38"/>
      <c r="LBH1" s="38"/>
      <c r="LBI1" s="38"/>
      <c r="LBJ1" s="38"/>
      <c r="LBK1" s="38"/>
      <c r="LBW1" s="38"/>
      <c r="LBX1" s="38"/>
      <c r="LBY1" s="38"/>
      <c r="LBZ1" s="38"/>
      <c r="LCA1" s="38"/>
      <c r="LCM1" s="38"/>
      <c r="LCN1" s="38"/>
      <c r="LCO1" s="38"/>
      <c r="LCP1" s="38"/>
      <c r="LCQ1" s="38"/>
      <c r="LDC1" s="38"/>
      <c r="LDD1" s="38"/>
      <c r="LDE1" s="38"/>
      <c r="LDF1" s="38"/>
      <c r="LDG1" s="38"/>
      <c r="LDS1" s="38"/>
      <c r="LDT1" s="38"/>
      <c r="LDU1" s="38"/>
      <c r="LDV1" s="38"/>
      <c r="LDW1" s="38"/>
      <c r="LEI1" s="38"/>
      <c r="LEJ1" s="38"/>
      <c r="LEK1" s="38"/>
      <c r="LEL1" s="38"/>
      <c r="LEM1" s="38"/>
      <c r="LEY1" s="38"/>
      <c r="LEZ1" s="38"/>
      <c r="LFA1" s="38"/>
      <c r="LFB1" s="38"/>
      <c r="LFC1" s="38"/>
      <c r="LFO1" s="38"/>
      <c r="LFP1" s="38"/>
      <c r="LFQ1" s="38"/>
      <c r="LFR1" s="38"/>
      <c r="LFS1" s="38"/>
      <c r="LGE1" s="38"/>
      <c r="LGF1" s="38"/>
      <c r="LGG1" s="38"/>
      <c r="LGH1" s="38"/>
      <c r="LGI1" s="38"/>
      <c r="LGU1" s="38"/>
      <c r="LGV1" s="38"/>
      <c r="LGW1" s="38"/>
      <c r="LGX1" s="38"/>
      <c r="LGY1" s="38"/>
      <c r="LHK1" s="38"/>
      <c r="LHL1" s="38"/>
      <c r="LHM1" s="38"/>
      <c r="LHN1" s="38"/>
      <c r="LHO1" s="38"/>
      <c r="LIA1" s="38"/>
      <c r="LIB1" s="38"/>
      <c r="LIC1" s="38"/>
      <c r="LID1" s="38"/>
      <c r="LIE1" s="38"/>
      <c r="LIQ1" s="38"/>
      <c r="LIR1" s="38"/>
      <c r="LIS1" s="38"/>
      <c r="LIT1" s="38"/>
      <c r="LIU1" s="38"/>
      <c r="LJG1" s="38"/>
      <c r="LJH1" s="38"/>
      <c r="LJI1" s="38"/>
      <c r="LJJ1" s="38"/>
      <c r="LJK1" s="38"/>
      <c r="LJW1" s="38"/>
      <c r="LJX1" s="38"/>
      <c r="LJY1" s="38"/>
      <c r="LJZ1" s="38"/>
      <c r="LKA1" s="38"/>
      <c r="LKM1" s="38"/>
      <c r="LKN1" s="38"/>
      <c r="LKO1" s="38"/>
      <c r="LKP1" s="38"/>
      <c r="LKQ1" s="38"/>
      <c r="LLC1" s="38"/>
      <c r="LLD1" s="38"/>
      <c r="LLE1" s="38"/>
      <c r="LLF1" s="38"/>
      <c r="LLG1" s="38"/>
      <c r="LLS1" s="38"/>
      <c r="LLT1" s="38"/>
      <c r="LLU1" s="38"/>
      <c r="LLV1" s="38"/>
      <c r="LLW1" s="38"/>
      <c r="LMI1" s="38"/>
      <c r="LMJ1" s="38"/>
      <c r="LMK1" s="38"/>
      <c r="LML1" s="38"/>
      <c r="LMM1" s="38"/>
      <c r="LMY1" s="38"/>
      <c r="LMZ1" s="38"/>
      <c r="LNA1" s="38"/>
      <c r="LNB1" s="38"/>
      <c r="LNC1" s="38"/>
      <c r="LNO1" s="38"/>
      <c r="LNP1" s="38"/>
      <c r="LNQ1" s="38"/>
      <c r="LNR1" s="38"/>
      <c r="LNS1" s="38"/>
      <c r="LOE1" s="38"/>
      <c r="LOF1" s="38"/>
      <c r="LOG1" s="38"/>
      <c r="LOH1" s="38"/>
      <c r="LOI1" s="38"/>
      <c r="LOU1" s="38"/>
      <c r="LOV1" s="38"/>
      <c r="LOW1" s="38"/>
      <c r="LOX1" s="38"/>
      <c r="LOY1" s="38"/>
      <c r="LPK1" s="38"/>
      <c r="LPL1" s="38"/>
      <c r="LPM1" s="38"/>
      <c r="LPN1" s="38"/>
      <c r="LPO1" s="38"/>
      <c r="LQA1" s="38"/>
      <c r="LQB1" s="38"/>
      <c r="LQC1" s="38"/>
      <c r="LQD1" s="38"/>
      <c r="LQE1" s="38"/>
      <c r="LQQ1" s="38"/>
      <c r="LQR1" s="38"/>
      <c r="LQS1" s="38"/>
      <c r="LQT1" s="38"/>
      <c r="LQU1" s="38"/>
      <c r="LRG1" s="38"/>
      <c r="LRH1" s="38"/>
      <c r="LRI1" s="38"/>
      <c r="LRJ1" s="38"/>
      <c r="LRK1" s="38"/>
      <c r="LRW1" s="38"/>
      <c r="LRX1" s="38"/>
      <c r="LRY1" s="38"/>
      <c r="LRZ1" s="38"/>
      <c r="LSA1" s="38"/>
      <c r="LSM1" s="38"/>
      <c r="LSN1" s="38"/>
      <c r="LSO1" s="38"/>
      <c r="LSP1" s="38"/>
      <c r="LSQ1" s="38"/>
      <c r="LTC1" s="38"/>
      <c r="LTD1" s="38"/>
      <c r="LTE1" s="38"/>
      <c r="LTF1" s="38"/>
      <c r="LTG1" s="38"/>
      <c r="LTS1" s="38"/>
      <c r="LTT1" s="38"/>
      <c r="LTU1" s="38"/>
      <c r="LTV1" s="38"/>
      <c r="LTW1" s="38"/>
      <c r="LUI1" s="38"/>
      <c r="LUJ1" s="38"/>
      <c r="LUK1" s="38"/>
      <c r="LUL1" s="38"/>
      <c r="LUM1" s="38"/>
      <c r="LUY1" s="38"/>
      <c r="LUZ1" s="38"/>
      <c r="LVA1" s="38"/>
      <c r="LVB1" s="38"/>
      <c r="LVC1" s="38"/>
      <c r="LVO1" s="38"/>
      <c r="LVP1" s="38"/>
      <c r="LVQ1" s="38"/>
      <c r="LVR1" s="38"/>
      <c r="LVS1" s="38"/>
      <c r="LWE1" s="38"/>
      <c r="LWF1" s="38"/>
      <c r="LWG1" s="38"/>
      <c r="LWH1" s="38"/>
      <c r="LWI1" s="38"/>
      <c r="LWU1" s="38"/>
      <c r="LWV1" s="38"/>
      <c r="LWW1" s="38"/>
      <c r="LWX1" s="38"/>
      <c r="LWY1" s="38"/>
      <c r="LXK1" s="38"/>
      <c r="LXL1" s="38"/>
      <c r="LXM1" s="38"/>
      <c r="LXN1" s="38"/>
      <c r="LXO1" s="38"/>
      <c r="LYA1" s="38"/>
      <c r="LYB1" s="38"/>
      <c r="LYC1" s="38"/>
      <c r="LYD1" s="38"/>
      <c r="LYE1" s="38"/>
      <c r="LYQ1" s="38"/>
      <c r="LYR1" s="38"/>
      <c r="LYS1" s="38"/>
      <c r="LYT1" s="38"/>
      <c r="LYU1" s="38"/>
      <c r="LZG1" s="38"/>
      <c r="LZH1" s="38"/>
      <c r="LZI1" s="38"/>
      <c r="LZJ1" s="38"/>
      <c r="LZK1" s="38"/>
      <c r="LZW1" s="38"/>
      <c r="LZX1" s="38"/>
      <c r="LZY1" s="38"/>
      <c r="LZZ1" s="38"/>
      <c r="MAA1" s="38"/>
      <c r="MAM1" s="38"/>
      <c r="MAN1" s="38"/>
      <c r="MAO1" s="38"/>
      <c r="MAP1" s="38"/>
      <c r="MAQ1" s="38"/>
      <c r="MBC1" s="38"/>
      <c r="MBD1" s="38"/>
      <c r="MBE1" s="38"/>
      <c r="MBF1" s="38"/>
      <c r="MBG1" s="38"/>
      <c r="MBS1" s="38"/>
      <c r="MBT1" s="38"/>
      <c r="MBU1" s="38"/>
      <c r="MBV1" s="38"/>
      <c r="MBW1" s="38"/>
      <c r="MCI1" s="38"/>
      <c r="MCJ1" s="38"/>
      <c r="MCK1" s="38"/>
      <c r="MCL1" s="38"/>
      <c r="MCM1" s="38"/>
      <c r="MCY1" s="38"/>
      <c r="MCZ1" s="38"/>
      <c r="MDA1" s="38"/>
      <c r="MDB1" s="38"/>
      <c r="MDC1" s="38"/>
      <c r="MDO1" s="38"/>
      <c r="MDP1" s="38"/>
      <c r="MDQ1" s="38"/>
      <c r="MDR1" s="38"/>
      <c r="MDS1" s="38"/>
      <c r="MEE1" s="38"/>
      <c r="MEF1" s="38"/>
      <c r="MEG1" s="38"/>
      <c r="MEH1" s="38"/>
      <c r="MEI1" s="38"/>
      <c r="MEU1" s="38"/>
      <c r="MEV1" s="38"/>
      <c r="MEW1" s="38"/>
      <c r="MEX1" s="38"/>
      <c r="MEY1" s="38"/>
      <c r="MFK1" s="38"/>
      <c r="MFL1" s="38"/>
      <c r="MFM1" s="38"/>
      <c r="MFN1" s="38"/>
      <c r="MFO1" s="38"/>
      <c r="MGA1" s="38"/>
      <c r="MGB1" s="38"/>
      <c r="MGC1" s="38"/>
      <c r="MGD1" s="38"/>
      <c r="MGE1" s="38"/>
      <c r="MGQ1" s="38"/>
      <c r="MGR1" s="38"/>
      <c r="MGS1" s="38"/>
      <c r="MGT1" s="38"/>
      <c r="MGU1" s="38"/>
      <c r="MHG1" s="38"/>
      <c r="MHH1" s="38"/>
      <c r="MHI1" s="38"/>
      <c r="MHJ1" s="38"/>
      <c r="MHK1" s="38"/>
      <c r="MHW1" s="38"/>
      <c r="MHX1" s="38"/>
      <c r="MHY1" s="38"/>
      <c r="MHZ1" s="38"/>
      <c r="MIA1" s="38"/>
      <c r="MIM1" s="38"/>
      <c r="MIN1" s="38"/>
      <c r="MIO1" s="38"/>
      <c r="MIP1" s="38"/>
      <c r="MIQ1" s="38"/>
      <c r="MJC1" s="38"/>
      <c r="MJD1" s="38"/>
      <c r="MJE1" s="38"/>
      <c r="MJF1" s="38"/>
      <c r="MJG1" s="38"/>
      <c r="MJS1" s="38"/>
      <c r="MJT1" s="38"/>
      <c r="MJU1" s="38"/>
      <c r="MJV1" s="38"/>
      <c r="MJW1" s="38"/>
      <c r="MKI1" s="38"/>
      <c r="MKJ1" s="38"/>
      <c r="MKK1" s="38"/>
      <c r="MKL1" s="38"/>
      <c r="MKM1" s="38"/>
      <c r="MKY1" s="38"/>
      <c r="MKZ1" s="38"/>
      <c r="MLA1" s="38"/>
      <c r="MLB1" s="38"/>
      <c r="MLC1" s="38"/>
      <c r="MLO1" s="38"/>
      <c r="MLP1" s="38"/>
      <c r="MLQ1" s="38"/>
      <c r="MLR1" s="38"/>
      <c r="MLS1" s="38"/>
      <c r="MME1" s="38"/>
      <c r="MMF1" s="38"/>
      <c r="MMG1" s="38"/>
      <c r="MMH1" s="38"/>
      <c r="MMI1" s="38"/>
      <c r="MMU1" s="38"/>
      <c r="MMV1" s="38"/>
      <c r="MMW1" s="38"/>
      <c r="MMX1" s="38"/>
      <c r="MMY1" s="38"/>
      <c r="MNK1" s="38"/>
      <c r="MNL1" s="38"/>
      <c r="MNM1" s="38"/>
      <c r="MNN1" s="38"/>
      <c r="MNO1" s="38"/>
      <c r="MOA1" s="38"/>
      <c r="MOB1" s="38"/>
      <c r="MOC1" s="38"/>
      <c r="MOD1" s="38"/>
      <c r="MOE1" s="38"/>
      <c r="MOQ1" s="38"/>
      <c r="MOR1" s="38"/>
      <c r="MOS1" s="38"/>
      <c r="MOT1" s="38"/>
      <c r="MOU1" s="38"/>
      <c r="MPG1" s="38"/>
      <c r="MPH1" s="38"/>
      <c r="MPI1" s="38"/>
      <c r="MPJ1" s="38"/>
      <c r="MPK1" s="38"/>
      <c r="MPW1" s="38"/>
      <c r="MPX1" s="38"/>
      <c r="MPY1" s="38"/>
      <c r="MPZ1" s="38"/>
      <c r="MQA1" s="38"/>
      <c r="MQM1" s="38"/>
      <c r="MQN1" s="38"/>
      <c r="MQO1" s="38"/>
      <c r="MQP1" s="38"/>
      <c r="MQQ1" s="38"/>
      <c r="MRC1" s="38"/>
      <c r="MRD1" s="38"/>
      <c r="MRE1" s="38"/>
      <c r="MRF1" s="38"/>
      <c r="MRG1" s="38"/>
      <c r="MRS1" s="38"/>
      <c r="MRT1" s="38"/>
      <c r="MRU1" s="38"/>
      <c r="MRV1" s="38"/>
      <c r="MRW1" s="38"/>
      <c r="MSI1" s="38"/>
      <c r="MSJ1" s="38"/>
      <c r="MSK1" s="38"/>
      <c r="MSL1" s="38"/>
      <c r="MSM1" s="38"/>
      <c r="MSY1" s="38"/>
      <c r="MSZ1" s="38"/>
      <c r="MTA1" s="38"/>
      <c r="MTB1" s="38"/>
      <c r="MTC1" s="38"/>
      <c r="MTO1" s="38"/>
      <c r="MTP1" s="38"/>
      <c r="MTQ1" s="38"/>
      <c r="MTR1" s="38"/>
      <c r="MTS1" s="38"/>
      <c r="MUE1" s="38"/>
      <c r="MUF1" s="38"/>
      <c r="MUG1" s="38"/>
      <c r="MUH1" s="38"/>
      <c r="MUI1" s="38"/>
      <c r="MUU1" s="38"/>
      <c r="MUV1" s="38"/>
      <c r="MUW1" s="38"/>
      <c r="MUX1" s="38"/>
      <c r="MUY1" s="38"/>
      <c r="MVK1" s="38"/>
      <c r="MVL1" s="38"/>
      <c r="MVM1" s="38"/>
      <c r="MVN1" s="38"/>
      <c r="MVO1" s="38"/>
      <c r="MWA1" s="38"/>
      <c r="MWB1" s="38"/>
      <c r="MWC1" s="38"/>
      <c r="MWD1" s="38"/>
      <c r="MWE1" s="38"/>
      <c r="MWQ1" s="38"/>
      <c r="MWR1" s="38"/>
      <c r="MWS1" s="38"/>
      <c r="MWT1" s="38"/>
      <c r="MWU1" s="38"/>
      <c r="MXG1" s="38"/>
      <c r="MXH1" s="38"/>
      <c r="MXI1" s="38"/>
      <c r="MXJ1" s="38"/>
      <c r="MXK1" s="38"/>
      <c r="MXW1" s="38"/>
      <c r="MXX1" s="38"/>
      <c r="MXY1" s="38"/>
      <c r="MXZ1" s="38"/>
      <c r="MYA1" s="38"/>
      <c r="MYM1" s="38"/>
      <c r="MYN1" s="38"/>
      <c r="MYO1" s="38"/>
      <c r="MYP1" s="38"/>
      <c r="MYQ1" s="38"/>
      <c r="MZC1" s="38"/>
      <c r="MZD1" s="38"/>
      <c r="MZE1" s="38"/>
      <c r="MZF1" s="38"/>
      <c r="MZG1" s="38"/>
      <c r="MZS1" s="38"/>
      <c r="MZT1" s="38"/>
      <c r="MZU1" s="38"/>
      <c r="MZV1" s="38"/>
      <c r="MZW1" s="38"/>
      <c r="NAI1" s="38"/>
      <c r="NAJ1" s="38"/>
      <c r="NAK1" s="38"/>
      <c r="NAL1" s="38"/>
      <c r="NAM1" s="38"/>
      <c r="NAY1" s="38"/>
      <c r="NAZ1" s="38"/>
      <c r="NBA1" s="38"/>
      <c r="NBB1" s="38"/>
      <c r="NBC1" s="38"/>
      <c r="NBO1" s="38"/>
      <c r="NBP1" s="38"/>
      <c r="NBQ1" s="38"/>
      <c r="NBR1" s="38"/>
      <c r="NBS1" s="38"/>
      <c r="NCE1" s="38"/>
      <c r="NCF1" s="38"/>
      <c r="NCG1" s="38"/>
      <c r="NCH1" s="38"/>
      <c r="NCI1" s="38"/>
      <c r="NCU1" s="38"/>
      <c r="NCV1" s="38"/>
      <c r="NCW1" s="38"/>
      <c r="NCX1" s="38"/>
      <c r="NCY1" s="38"/>
      <c r="NDK1" s="38"/>
      <c r="NDL1" s="38"/>
      <c r="NDM1" s="38"/>
      <c r="NDN1" s="38"/>
      <c r="NDO1" s="38"/>
      <c r="NEA1" s="38"/>
      <c r="NEB1" s="38"/>
      <c r="NEC1" s="38"/>
      <c r="NED1" s="38"/>
      <c r="NEE1" s="38"/>
      <c r="NEQ1" s="38"/>
      <c r="NER1" s="38"/>
      <c r="NES1" s="38"/>
      <c r="NET1" s="38"/>
      <c r="NEU1" s="38"/>
      <c r="NFG1" s="38"/>
      <c r="NFH1" s="38"/>
      <c r="NFI1" s="38"/>
      <c r="NFJ1" s="38"/>
      <c r="NFK1" s="38"/>
      <c r="NFW1" s="38"/>
      <c r="NFX1" s="38"/>
      <c r="NFY1" s="38"/>
      <c r="NFZ1" s="38"/>
      <c r="NGA1" s="38"/>
      <c r="NGM1" s="38"/>
      <c r="NGN1" s="38"/>
      <c r="NGO1" s="38"/>
      <c r="NGP1" s="38"/>
      <c r="NGQ1" s="38"/>
      <c r="NHC1" s="38"/>
      <c r="NHD1" s="38"/>
      <c r="NHE1" s="38"/>
      <c r="NHF1" s="38"/>
      <c r="NHG1" s="38"/>
      <c r="NHS1" s="38"/>
      <c r="NHT1" s="38"/>
      <c r="NHU1" s="38"/>
      <c r="NHV1" s="38"/>
      <c r="NHW1" s="38"/>
      <c r="NII1" s="38"/>
      <c r="NIJ1" s="38"/>
      <c r="NIK1" s="38"/>
      <c r="NIL1" s="38"/>
      <c r="NIM1" s="38"/>
      <c r="NIY1" s="38"/>
      <c r="NIZ1" s="38"/>
      <c r="NJA1" s="38"/>
      <c r="NJB1" s="38"/>
      <c r="NJC1" s="38"/>
      <c r="NJO1" s="38"/>
      <c r="NJP1" s="38"/>
      <c r="NJQ1" s="38"/>
      <c r="NJR1" s="38"/>
      <c r="NJS1" s="38"/>
      <c r="NKE1" s="38"/>
      <c r="NKF1" s="38"/>
      <c r="NKG1" s="38"/>
      <c r="NKH1" s="38"/>
      <c r="NKI1" s="38"/>
      <c r="NKU1" s="38"/>
      <c r="NKV1" s="38"/>
      <c r="NKW1" s="38"/>
      <c r="NKX1" s="38"/>
      <c r="NKY1" s="38"/>
      <c r="NLK1" s="38"/>
      <c r="NLL1" s="38"/>
      <c r="NLM1" s="38"/>
      <c r="NLN1" s="38"/>
      <c r="NLO1" s="38"/>
      <c r="NMA1" s="38"/>
      <c r="NMB1" s="38"/>
      <c r="NMC1" s="38"/>
      <c r="NMD1" s="38"/>
      <c r="NME1" s="38"/>
      <c r="NMQ1" s="38"/>
      <c r="NMR1" s="38"/>
      <c r="NMS1" s="38"/>
      <c r="NMT1" s="38"/>
      <c r="NMU1" s="38"/>
      <c r="NNG1" s="38"/>
      <c r="NNH1" s="38"/>
      <c r="NNI1" s="38"/>
      <c r="NNJ1" s="38"/>
      <c r="NNK1" s="38"/>
      <c r="NNW1" s="38"/>
      <c r="NNX1" s="38"/>
      <c r="NNY1" s="38"/>
      <c r="NNZ1" s="38"/>
      <c r="NOA1" s="38"/>
      <c r="NOM1" s="38"/>
      <c r="NON1" s="38"/>
      <c r="NOO1" s="38"/>
      <c r="NOP1" s="38"/>
      <c r="NOQ1" s="38"/>
      <c r="NPC1" s="38"/>
      <c r="NPD1" s="38"/>
      <c r="NPE1" s="38"/>
      <c r="NPF1" s="38"/>
      <c r="NPG1" s="38"/>
      <c r="NPS1" s="38"/>
      <c r="NPT1" s="38"/>
      <c r="NPU1" s="38"/>
      <c r="NPV1" s="38"/>
      <c r="NPW1" s="38"/>
      <c r="NQI1" s="38"/>
      <c r="NQJ1" s="38"/>
      <c r="NQK1" s="38"/>
      <c r="NQL1" s="38"/>
      <c r="NQM1" s="38"/>
      <c r="NQY1" s="38"/>
      <c r="NQZ1" s="38"/>
      <c r="NRA1" s="38"/>
      <c r="NRB1" s="38"/>
      <c r="NRC1" s="38"/>
      <c r="NRO1" s="38"/>
      <c r="NRP1" s="38"/>
      <c r="NRQ1" s="38"/>
      <c r="NRR1" s="38"/>
      <c r="NRS1" s="38"/>
      <c r="NSE1" s="38"/>
      <c r="NSF1" s="38"/>
      <c r="NSG1" s="38"/>
      <c r="NSH1" s="38"/>
      <c r="NSI1" s="38"/>
      <c r="NSU1" s="38"/>
      <c r="NSV1" s="38"/>
      <c r="NSW1" s="38"/>
      <c r="NSX1" s="38"/>
      <c r="NSY1" s="38"/>
      <c r="NTK1" s="38"/>
      <c r="NTL1" s="38"/>
      <c r="NTM1" s="38"/>
      <c r="NTN1" s="38"/>
      <c r="NTO1" s="38"/>
      <c r="NUA1" s="38"/>
      <c r="NUB1" s="38"/>
      <c r="NUC1" s="38"/>
      <c r="NUD1" s="38"/>
      <c r="NUE1" s="38"/>
      <c r="NUQ1" s="38"/>
      <c r="NUR1" s="38"/>
      <c r="NUS1" s="38"/>
      <c r="NUT1" s="38"/>
      <c r="NUU1" s="38"/>
      <c r="NVG1" s="38"/>
      <c r="NVH1" s="38"/>
      <c r="NVI1" s="38"/>
      <c r="NVJ1" s="38"/>
      <c r="NVK1" s="38"/>
      <c r="NVW1" s="38"/>
      <c r="NVX1" s="38"/>
      <c r="NVY1" s="38"/>
      <c r="NVZ1" s="38"/>
      <c r="NWA1" s="38"/>
      <c r="NWM1" s="38"/>
      <c r="NWN1" s="38"/>
      <c r="NWO1" s="38"/>
      <c r="NWP1" s="38"/>
      <c r="NWQ1" s="38"/>
      <c r="NXC1" s="38"/>
      <c r="NXD1" s="38"/>
      <c r="NXE1" s="38"/>
      <c r="NXF1" s="38"/>
      <c r="NXG1" s="38"/>
      <c r="NXS1" s="38"/>
      <c r="NXT1" s="38"/>
      <c r="NXU1" s="38"/>
      <c r="NXV1" s="38"/>
      <c r="NXW1" s="38"/>
      <c r="NYI1" s="38"/>
      <c r="NYJ1" s="38"/>
      <c r="NYK1" s="38"/>
      <c r="NYL1" s="38"/>
      <c r="NYM1" s="38"/>
      <c r="NYY1" s="38"/>
      <c r="NYZ1" s="38"/>
      <c r="NZA1" s="38"/>
      <c r="NZB1" s="38"/>
      <c r="NZC1" s="38"/>
      <c r="NZO1" s="38"/>
      <c r="NZP1" s="38"/>
      <c r="NZQ1" s="38"/>
      <c r="NZR1" s="38"/>
      <c r="NZS1" s="38"/>
      <c r="OAE1" s="38"/>
      <c r="OAF1" s="38"/>
      <c r="OAG1" s="38"/>
      <c r="OAH1" s="38"/>
      <c r="OAI1" s="38"/>
      <c r="OAU1" s="38"/>
      <c r="OAV1" s="38"/>
      <c r="OAW1" s="38"/>
      <c r="OAX1" s="38"/>
      <c r="OAY1" s="38"/>
      <c r="OBK1" s="38"/>
      <c r="OBL1" s="38"/>
      <c r="OBM1" s="38"/>
      <c r="OBN1" s="38"/>
      <c r="OBO1" s="38"/>
      <c r="OCA1" s="38"/>
      <c r="OCB1" s="38"/>
      <c r="OCC1" s="38"/>
      <c r="OCD1" s="38"/>
      <c r="OCE1" s="38"/>
      <c r="OCQ1" s="38"/>
      <c r="OCR1" s="38"/>
      <c r="OCS1" s="38"/>
      <c r="OCT1" s="38"/>
      <c r="OCU1" s="38"/>
      <c r="ODG1" s="38"/>
      <c r="ODH1" s="38"/>
      <c r="ODI1" s="38"/>
      <c r="ODJ1" s="38"/>
      <c r="ODK1" s="38"/>
      <c r="ODW1" s="38"/>
      <c r="ODX1" s="38"/>
      <c r="ODY1" s="38"/>
      <c r="ODZ1" s="38"/>
      <c r="OEA1" s="38"/>
      <c r="OEM1" s="38"/>
      <c r="OEN1" s="38"/>
      <c r="OEO1" s="38"/>
      <c r="OEP1" s="38"/>
      <c r="OEQ1" s="38"/>
      <c r="OFC1" s="38"/>
      <c r="OFD1" s="38"/>
      <c r="OFE1" s="38"/>
      <c r="OFF1" s="38"/>
      <c r="OFG1" s="38"/>
      <c r="OFS1" s="38"/>
      <c r="OFT1" s="38"/>
      <c r="OFU1" s="38"/>
      <c r="OFV1" s="38"/>
      <c r="OFW1" s="38"/>
      <c r="OGI1" s="38"/>
      <c r="OGJ1" s="38"/>
      <c r="OGK1" s="38"/>
      <c r="OGL1" s="38"/>
      <c r="OGM1" s="38"/>
      <c r="OGY1" s="38"/>
      <c r="OGZ1" s="38"/>
      <c r="OHA1" s="38"/>
      <c r="OHB1" s="38"/>
      <c r="OHC1" s="38"/>
      <c r="OHO1" s="38"/>
      <c r="OHP1" s="38"/>
      <c r="OHQ1" s="38"/>
      <c r="OHR1" s="38"/>
      <c r="OHS1" s="38"/>
      <c r="OIE1" s="38"/>
      <c r="OIF1" s="38"/>
      <c r="OIG1" s="38"/>
      <c r="OIH1" s="38"/>
      <c r="OII1" s="38"/>
      <c r="OIU1" s="38"/>
      <c r="OIV1" s="38"/>
      <c r="OIW1" s="38"/>
      <c r="OIX1" s="38"/>
      <c r="OIY1" s="38"/>
      <c r="OJK1" s="38"/>
      <c r="OJL1" s="38"/>
      <c r="OJM1" s="38"/>
      <c r="OJN1" s="38"/>
      <c r="OJO1" s="38"/>
      <c r="OKA1" s="38"/>
      <c r="OKB1" s="38"/>
      <c r="OKC1" s="38"/>
      <c r="OKD1" s="38"/>
      <c r="OKE1" s="38"/>
      <c r="OKQ1" s="38"/>
      <c r="OKR1" s="38"/>
      <c r="OKS1" s="38"/>
      <c r="OKT1" s="38"/>
      <c r="OKU1" s="38"/>
      <c r="OLG1" s="38"/>
      <c r="OLH1" s="38"/>
      <c r="OLI1" s="38"/>
      <c r="OLJ1" s="38"/>
      <c r="OLK1" s="38"/>
      <c r="OLW1" s="38"/>
      <c r="OLX1" s="38"/>
      <c r="OLY1" s="38"/>
      <c r="OLZ1" s="38"/>
      <c r="OMA1" s="38"/>
      <c r="OMM1" s="38"/>
      <c r="OMN1" s="38"/>
      <c r="OMO1" s="38"/>
      <c r="OMP1" s="38"/>
      <c r="OMQ1" s="38"/>
      <c r="ONC1" s="38"/>
      <c r="OND1" s="38"/>
      <c r="ONE1" s="38"/>
      <c r="ONF1" s="38"/>
      <c r="ONG1" s="38"/>
      <c r="ONS1" s="38"/>
      <c r="ONT1" s="38"/>
      <c r="ONU1" s="38"/>
      <c r="ONV1" s="38"/>
      <c r="ONW1" s="38"/>
      <c r="OOI1" s="38"/>
      <c r="OOJ1" s="38"/>
      <c r="OOK1" s="38"/>
      <c r="OOL1" s="38"/>
      <c r="OOM1" s="38"/>
      <c r="OOY1" s="38"/>
      <c r="OOZ1" s="38"/>
      <c r="OPA1" s="38"/>
      <c r="OPB1" s="38"/>
      <c r="OPC1" s="38"/>
      <c r="OPO1" s="38"/>
      <c r="OPP1" s="38"/>
      <c r="OPQ1" s="38"/>
      <c r="OPR1" s="38"/>
      <c r="OPS1" s="38"/>
      <c r="OQE1" s="38"/>
      <c r="OQF1" s="38"/>
      <c r="OQG1" s="38"/>
      <c r="OQH1" s="38"/>
      <c r="OQI1" s="38"/>
      <c r="OQU1" s="38"/>
      <c r="OQV1" s="38"/>
      <c r="OQW1" s="38"/>
      <c r="OQX1" s="38"/>
      <c r="OQY1" s="38"/>
      <c r="ORK1" s="38"/>
      <c r="ORL1" s="38"/>
      <c r="ORM1" s="38"/>
      <c r="ORN1" s="38"/>
      <c r="ORO1" s="38"/>
      <c r="OSA1" s="38"/>
      <c r="OSB1" s="38"/>
      <c r="OSC1" s="38"/>
      <c r="OSD1" s="38"/>
      <c r="OSE1" s="38"/>
      <c r="OSQ1" s="38"/>
      <c r="OSR1" s="38"/>
      <c r="OSS1" s="38"/>
      <c r="OST1" s="38"/>
      <c r="OSU1" s="38"/>
      <c r="OTG1" s="38"/>
      <c r="OTH1" s="38"/>
      <c r="OTI1" s="38"/>
      <c r="OTJ1" s="38"/>
      <c r="OTK1" s="38"/>
      <c r="OTW1" s="38"/>
      <c r="OTX1" s="38"/>
      <c r="OTY1" s="38"/>
      <c r="OTZ1" s="38"/>
      <c r="OUA1" s="38"/>
      <c r="OUM1" s="38"/>
      <c r="OUN1" s="38"/>
      <c r="OUO1" s="38"/>
      <c r="OUP1" s="38"/>
      <c r="OUQ1" s="38"/>
      <c r="OVC1" s="38"/>
      <c r="OVD1" s="38"/>
      <c r="OVE1" s="38"/>
      <c r="OVF1" s="38"/>
      <c r="OVG1" s="38"/>
      <c r="OVS1" s="38"/>
      <c r="OVT1" s="38"/>
      <c r="OVU1" s="38"/>
      <c r="OVV1" s="38"/>
      <c r="OVW1" s="38"/>
      <c r="OWI1" s="38"/>
      <c r="OWJ1" s="38"/>
      <c r="OWK1" s="38"/>
      <c r="OWL1" s="38"/>
      <c r="OWM1" s="38"/>
      <c r="OWY1" s="38"/>
      <c r="OWZ1" s="38"/>
      <c r="OXA1" s="38"/>
      <c r="OXB1" s="38"/>
      <c r="OXC1" s="38"/>
      <c r="OXO1" s="38"/>
      <c r="OXP1" s="38"/>
      <c r="OXQ1" s="38"/>
      <c r="OXR1" s="38"/>
      <c r="OXS1" s="38"/>
      <c r="OYE1" s="38"/>
      <c r="OYF1" s="38"/>
      <c r="OYG1" s="38"/>
      <c r="OYH1" s="38"/>
      <c r="OYI1" s="38"/>
      <c r="OYU1" s="38"/>
      <c r="OYV1" s="38"/>
      <c r="OYW1" s="38"/>
      <c r="OYX1" s="38"/>
      <c r="OYY1" s="38"/>
      <c r="OZK1" s="38"/>
      <c r="OZL1" s="38"/>
      <c r="OZM1" s="38"/>
      <c r="OZN1" s="38"/>
      <c r="OZO1" s="38"/>
      <c r="PAA1" s="38"/>
      <c r="PAB1" s="38"/>
      <c r="PAC1" s="38"/>
      <c r="PAD1" s="38"/>
      <c r="PAE1" s="38"/>
      <c r="PAQ1" s="38"/>
      <c r="PAR1" s="38"/>
      <c r="PAS1" s="38"/>
      <c r="PAT1" s="38"/>
      <c r="PAU1" s="38"/>
      <c r="PBG1" s="38"/>
      <c r="PBH1" s="38"/>
      <c r="PBI1" s="38"/>
      <c r="PBJ1" s="38"/>
      <c r="PBK1" s="38"/>
      <c r="PBW1" s="38"/>
      <c r="PBX1" s="38"/>
      <c r="PBY1" s="38"/>
      <c r="PBZ1" s="38"/>
      <c r="PCA1" s="38"/>
      <c r="PCM1" s="38"/>
      <c r="PCN1" s="38"/>
      <c r="PCO1" s="38"/>
      <c r="PCP1" s="38"/>
      <c r="PCQ1" s="38"/>
      <c r="PDC1" s="38"/>
      <c r="PDD1" s="38"/>
      <c r="PDE1" s="38"/>
      <c r="PDF1" s="38"/>
      <c r="PDG1" s="38"/>
      <c r="PDS1" s="38"/>
      <c r="PDT1" s="38"/>
      <c r="PDU1" s="38"/>
      <c r="PDV1" s="38"/>
      <c r="PDW1" s="38"/>
      <c r="PEI1" s="38"/>
      <c r="PEJ1" s="38"/>
      <c r="PEK1" s="38"/>
      <c r="PEL1" s="38"/>
      <c r="PEM1" s="38"/>
      <c r="PEY1" s="38"/>
      <c r="PEZ1" s="38"/>
      <c r="PFA1" s="38"/>
      <c r="PFB1" s="38"/>
      <c r="PFC1" s="38"/>
      <c r="PFO1" s="38"/>
      <c r="PFP1" s="38"/>
      <c r="PFQ1" s="38"/>
      <c r="PFR1" s="38"/>
      <c r="PFS1" s="38"/>
      <c r="PGE1" s="38"/>
      <c r="PGF1" s="38"/>
      <c r="PGG1" s="38"/>
      <c r="PGH1" s="38"/>
      <c r="PGI1" s="38"/>
      <c r="PGU1" s="38"/>
      <c r="PGV1" s="38"/>
      <c r="PGW1" s="38"/>
      <c r="PGX1" s="38"/>
      <c r="PGY1" s="38"/>
      <c r="PHK1" s="38"/>
      <c r="PHL1" s="38"/>
      <c r="PHM1" s="38"/>
      <c r="PHN1" s="38"/>
      <c r="PHO1" s="38"/>
      <c r="PIA1" s="38"/>
      <c r="PIB1" s="38"/>
      <c r="PIC1" s="38"/>
      <c r="PID1" s="38"/>
      <c r="PIE1" s="38"/>
      <c r="PIQ1" s="38"/>
      <c r="PIR1" s="38"/>
      <c r="PIS1" s="38"/>
      <c r="PIT1" s="38"/>
      <c r="PIU1" s="38"/>
      <c r="PJG1" s="38"/>
      <c r="PJH1" s="38"/>
      <c r="PJI1" s="38"/>
      <c r="PJJ1" s="38"/>
      <c r="PJK1" s="38"/>
      <c r="PJW1" s="38"/>
      <c r="PJX1" s="38"/>
      <c r="PJY1" s="38"/>
      <c r="PJZ1" s="38"/>
      <c r="PKA1" s="38"/>
      <c r="PKM1" s="38"/>
      <c r="PKN1" s="38"/>
      <c r="PKO1" s="38"/>
      <c r="PKP1" s="38"/>
      <c r="PKQ1" s="38"/>
      <c r="PLC1" s="38"/>
      <c r="PLD1" s="38"/>
      <c r="PLE1" s="38"/>
      <c r="PLF1" s="38"/>
      <c r="PLG1" s="38"/>
      <c r="PLS1" s="38"/>
      <c r="PLT1" s="38"/>
      <c r="PLU1" s="38"/>
      <c r="PLV1" s="38"/>
      <c r="PLW1" s="38"/>
      <c r="PMI1" s="38"/>
      <c r="PMJ1" s="38"/>
      <c r="PMK1" s="38"/>
      <c r="PML1" s="38"/>
      <c r="PMM1" s="38"/>
      <c r="PMY1" s="38"/>
      <c r="PMZ1" s="38"/>
      <c r="PNA1" s="38"/>
      <c r="PNB1" s="38"/>
      <c r="PNC1" s="38"/>
      <c r="PNO1" s="38"/>
      <c r="PNP1" s="38"/>
      <c r="PNQ1" s="38"/>
      <c r="PNR1" s="38"/>
      <c r="PNS1" s="38"/>
      <c r="POE1" s="38"/>
      <c r="POF1" s="38"/>
      <c r="POG1" s="38"/>
      <c r="POH1" s="38"/>
      <c r="POI1" s="38"/>
      <c r="POU1" s="38"/>
      <c r="POV1" s="38"/>
      <c r="POW1" s="38"/>
      <c r="POX1" s="38"/>
      <c r="POY1" s="38"/>
      <c r="PPK1" s="38"/>
      <c r="PPL1" s="38"/>
      <c r="PPM1" s="38"/>
      <c r="PPN1" s="38"/>
      <c r="PPO1" s="38"/>
      <c r="PQA1" s="38"/>
      <c r="PQB1" s="38"/>
      <c r="PQC1" s="38"/>
      <c r="PQD1" s="38"/>
      <c r="PQE1" s="38"/>
      <c r="PQQ1" s="38"/>
      <c r="PQR1" s="38"/>
      <c r="PQS1" s="38"/>
      <c r="PQT1" s="38"/>
      <c r="PQU1" s="38"/>
      <c r="PRG1" s="38"/>
      <c r="PRH1" s="38"/>
      <c r="PRI1" s="38"/>
      <c r="PRJ1" s="38"/>
      <c r="PRK1" s="38"/>
      <c r="PRW1" s="38"/>
      <c r="PRX1" s="38"/>
      <c r="PRY1" s="38"/>
      <c r="PRZ1" s="38"/>
      <c r="PSA1" s="38"/>
      <c r="PSM1" s="38"/>
      <c r="PSN1" s="38"/>
      <c r="PSO1" s="38"/>
      <c r="PSP1" s="38"/>
      <c r="PSQ1" s="38"/>
      <c r="PTC1" s="38"/>
      <c r="PTD1" s="38"/>
      <c r="PTE1" s="38"/>
      <c r="PTF1" s="38"/>
      <c r="PTG1" s="38"/>
      <c r="PTS1" s="38"/>
      <c r="PTT1" s="38"/>
      <c r="PTU1" s="38"/>
      <c r="PTV1" s="38"/>
      <c r="PTW1" s="38"/>
      <c r="PUI1" s="38"/>
      <c r="PUJ1" s="38"/>
      <c r="PUK1" s="38"/>
      <c r="PUL1" s="38"/>
      <c r="PUM1" s="38"/>
      <c r="PUY1" s="38"/>
      <c r="PUZ1" s="38"/>
      <c r="PVA1" s="38"/>
      <c r="PVB1" s="38"/>
      <c r="PVC1" s="38"/>
      <c r="PVO1" s="38"/>
      <c r="PVP1" s="38"/>
      <c r="PVQ1" s="38"/>
      <c r="PVR1" s="38"/>
      <c r="PVS1" s="38"/>
      <c r="PWE1" s="38"/>
      <c r="PWF1" s="38"/>
      <c r="PWG1" s="38"/>
      <c r="PWH1" s="38"/>
      <c r="PWI1" s="38"/>
      <c r="PWU1" s="38"/>
      <c r="PWV1" s="38"/>
      <c r="PWW1" s="38"/>
      <c r="PWX1" s="38"/>
      <c r="PWY1" s="38"/>
      <c r="PXK1" s="38"/>
      <c r="PXL1" s="38"/>
      <c r="PXM1" s="38"/>
      <c r="PXN1" s="38"/>
      <c r="PXO1" s="38"/>
      <c r="PYA1" s="38"/>
      <c r="PYB1" s="38"/>
      <c r="PYC1" s="38"/>
      <c r="PYD1" s="38"/>
      <c r="PYE1" s="38"/>
      <c r="PYQ1" s="38"/>
      <c r="PYR1" s="38"/>
      <c r="PYS1" s="38"/>
      <c r="PYT1" s="38"/>
      <c r="PYU1" s="38"/>
      <c r="PZG1" s="38"/>
      <c r="PZH1" s="38"/>
      <c r="PZI1" s="38"/>
      <c r="PZJ1" s="38"/>
      <c r="PZK1" s="38"/>
      <c r="PZW1" s="38"/>
      <c r="PZX1" s="38"/>
      <c r="PZY1" s="38"/>
      <c r="PZZ1" s="38"/>
      <c r="QAA1" s="38"/>
      <c r="QAM1" s="38"/>
      <c r="QAN1" s="38"/>
      <c r="QAO1" s="38"/>
      <c r="QAP1" s="38"/>
      <c r="QAQ1" s="38"/>
      <c r="QBC1" s="38"/>
      <c r="QBD1" s="38"/>
      <c r="QBE1" s="38"/>
      <c r="QBF1" s="38"/>
      <c r="QBG1" s="38"/>
      <c r="QBS1" s="38"/>
      <c r="QBT1" s="38"/>
      <c r="QBU1" s="38"/>
      <c r="QBV1" s="38"/>
      <c r="QBW1" s="38"/>
      <c r="QCI1" s="38"/>
      <c r="QCJ1" s="38"/>
      <c r="QCK1" s="38"/>
      <c r="QCL1" s="38"/>
      <c r="QCM1" s="38"/>
      <c r="QCY1" s="38"/>
      <c r="QCZ1" s="38"/>
      <c r="QDA1" s="38"/>
      <c r="QDB1" s="38"/>
      <c r="QDC1" s="38"/>
      <c r="QDO1" s="38"/>
      <c r="QDP1" s="38"/>
      <c r="QDQ1" s="38"/>
      <c r="QDR1" s="38"/>
      <c r="QDS1" s="38"/>
      <c r="QEE1" s="38"/>
      <c r="QEF1" s="38"/>
      <c r="QEG1" s="38"/>
      <c r="QEH1" s="38"/>
      <c r="QEI1" s="38"/>
      <c r="QEU1" s="38"/>
      <c r="QEV1" s="38"/>
      <c r="QEW1" s="38"/>
      <c r="QEX1" s="38"/>
      <c r="QEY1" s="38"/>
      <c r="QFK1" s="38"/>
      <c r="QFL1" s="38"/>
      <c r="QFM1" s="38"/>
      <c r="QFN1" s="38"/>
      <c r="QFO1" s="38"/>
      <c r="QGA1" s="38"/>
      <c r="QGB1" s="38"/>
      <c r="QGC1" s="38"/>
      <c r="QGD1" s="38"/>
      <c r="QGE1" s="38"/>
      <c r="QGQ1" s="38"/>
      <c r="QGR1" s="38"/>
      <c r="QGS1" s="38"/>
      <c r="QGT1" s="38"/>
      <c r="QGU1" s="38"/>
      <c r="QHG1" s="38"/>
      <c r="QHH1" s="38"/>
      <c r="QHI1" s="38"/>
      <c r="QHJ1" s="38"/>
      <c r="QHK1" s="38"/>
      <c r="QHW1" s="38"/>
      <c r="QHX1" s="38"/>
      <c r="QHY1" s="38"/>
      <c r="QHZ1" s="38"/>
      <c r="QIA1" s="38"/>
      <c r="QIM1" s="38"/>
      <c r="QIN1" s="38"/>
      <c r="QIO1" s="38"/>
      <c r="QIP1" s="38"/>
      <c r="QIQ1" s="38"/>
      <c r="QJC1" s="38"/>
      <c r="QJD1" s="38"/>
      <c r="QJE1" s="38"/>
      <c r="QJF1" s="38"/>
      <c r="QJG1" s="38"/>
      <c r="QJS1" s="38"/>
      <c r="QJT1" s="38"/>
      <c r="QJU1" s="38"/>
      <c r="QJV1" s="38"/>
      <c r="QJW1" s="38"/>
      <c r="QKI1" s="38"/>
      <c r="QKJ1" s="38"/>
      <c r="QKK1" s="38"/>
      <c r="QKL1" s="38"/>
      <c r="QKM1" s="38"/>
      <c r="QKY1" s="38"/>
      <c r="QKZ1" s="38"/>
      <c r="QLA1" s="38"/>
      <c r="QLB1" s="38"/>
      <c r="QLC1" s="38"/>
      <c r="QLO1" s="38"/>
      <c r="QLP1" s="38"/>
      <c r="QLQ1" s="38"/>
      <c r="QLR1" s="38"/>
      <c r="QLS1" s="38"/>
      <c r="QME1" s="38"/>
      <c r="QMF1" s="38"/>
      <c r="QMG1" s="38"/>
      <c r="QMH1" s="38"/>
      <c r="QMI1" s="38"/>
      <c r="QMU1" s="38"/>
      <c r="QMV1" s="38"/>
      <c r="QMW1" s="38"/>
      <c r="QMX1" s="38"/>
      <c r="QMY1" s="38"/>
      <c r="QNK1" s="38"/>
      <c r="QNL1" s="38"/>
      <c r="QNM1" s="38"/>
      <c r="QNN1" s="38"/>
      <c r="QNO1" s="38"/>
      <c r="QOA1" s="38"/>
      <c r="QOB1" s="38"/>
      <c r="QOC1" s="38"/>
      <c r="QOD1" s="38"/>
      <c r="QOE1" s="38"/>
      <c r="QOQ1" s="38"/>
      <c r="QOR1" s="38"/>
      <c r="QOS1" s="38"/>
      <c r="QOT1" s="38"/>
      <c r="QOU1" s="38"/>
      <c r="QPG1" s="38"/>
      <c r="QPH1" s="38"/>
      <c r="QPI1" s="38"/>
      <c r="QPJ1" s="38"/>
      <c r="QPK1" s="38"/>
      <c r="QPW1" s="38"/>
      <c r="QPX1" s="38"/>
      <c r="QPY1" s="38"/>
      <c r="QPZ1" s="38"/>
      <c r="QQA1" s="38"/>
      <c r="QQM1" s="38"/>
      <c r="QQN1" s="38"/>
      <c r="QQO1" s="38"/>
      <c r="QQP1" s="38"/>
      <c r="QQQ1" s="38"/>
      <c r="QRC1" s="38"/>
      <c r="QRD1" s="38"/>
      <c r="QRE1" s="38"/>
      <c r="QRF1" s="38"/>
      <c r="QRG1" s="38"/>
      <c r="QRS1" s="38"/>
      <c r="QRT1" s="38"/>
      <c r="QRU1" s="38"/>
      <c r="QRV1" s="38"/>
      <c r="QRW1" s="38"/>
      <c r="QSI1" s="38"/>
      <c r="QSJ1" s="38"/>
      <c r="QSK1" s="38"/>
      <c r="QSL1" s="38"/>
      <c r="QSM1" s="38"/>
      <c r="QSY1" s="38"/>
      <c r="QSZ1" s="38"/>
      <c r="QTA1" s="38"/>
      <c r="QTB1" s="38"/>
      <c r="QTC1" s="38"/>
      <c r="QTO1" s="38"/>
      <c r="QTP1" s="38"/>
      <c r="QTQ1" s="38"/>
      <c r="QTR1" s="38"/>
      <c r="QTS1" s="38"/>
      <c r="QUE1" s="38"/>
      <c r="QUF1" s="38"/>
      <c r="QUG1" s="38"/>
      <c r="QUH1" s="38"/>
      <c r="QUI1" s="38"/>
      <c r="QUU1" s="38"/>
      <c r="QUV1" s="38"/>
      <c r="QUW1" s="38"/>
      <c r="QUX1" s="38"/>
      <c r="QUY1" s="38"/>
      <c r="QVK1" s="38"/>
      <c r="QVL1" s="38"/>
      <c r="QVM1" s="38"/>
      <c r="QVN1" s="38"/>
      <c r="QVO1" s="38"/>
      <c r="QWA1" s="38"/>
      <c r="QWB1" s="38"/>
      <c r="QWC1" s="38"/>
      <c r="QWD1" s="38"/>
      <c r="QWE1" s="38"/>
      <c r="QWQ1" s="38"/>
      <c r="QWR1" s="38"/>
      <c r="QWS1" s="38"/>
      <c r="QWT1" s="38"/>
      <c r="QWU1" s="38"/>
      <c r="QXG1" s="38"/>
      <c r="QXH1" s="38"/>
      <c r="QXI1" s="38"/>
      <c r="QXJ1" s="38"/>
      <c r="QXK1" s="38"/>
      <c r="QXW1" s="38"/>
      <c r="QXX1" s="38"/>
      <c r="QXY1" s="38"/>
      <c r="QXZ1" s="38"/>
      <c r="QYA1" s="38"/>
      <c r="QYM1" s="38"/>
      <c r="QYN1" s="38"/>
      <c r="QYO1" s="38"/>
      <c r="QYP1" s="38"/>
      <c r="QYQ1" s="38"/>
      <c r="QZC1" s="38"/>
      <c r="QZD1" s="38"/>
      <c r="QZE1" s="38"/>
      <c r="QZF1" s="38"/>
      <c r="QZG1" s="38"/>
      <c r="QZS1" s="38"/>
      <c r="QZT1" s="38"/>
      <c r="QZU1" s="38"/>
      <c r="QZV1" s="38"/>
      <c r="QZW1" s="38"/>
      <c r="RAI1" s="38"/>
      <c r="RAJ1" s="38"/>
      <c r="RAK1" s="38"/>
      <c r="RAL1" s="38"/>
      <c r="RAM1" s="38"/>
      <c r="RAY1" s="38"/>
      <c r="RAZ1" s="38"/>
      <c r="RBA1" s="38"/>
      <c r="RBB1" s="38"/>
      <c r="RBC1" s="38"/>
      <c r="RBO1" s="38"/>
      <c r="RBP1" s="38"/>
      <c r="RBQ1" s="38"/>
      <c r="RBR1" s="38"/>
      <c r="RBS1" s="38"/>
      <c r="RCE1" s="38"/>
      <c r="RCF1" s="38"/>
      <c r="RCG1" s="38"/>
      <c r="RCH1" s="38"/>
      <c r="RCI1" s="38"/>
      <c r="RCU1" s="38"/>
      <c r="RCV1" s="38"/>
      <c r="RCW1" s="38"/>
      <c r="RCX1" s="38"/>
      <c r="RCY1" s="38"/>
      <c r="RDK1" s="38"/>
      <c r="RDL1" s="38"/>
      <c r="RDM1" s="38"/>
      <c r="RDN1" s="38"/>
      <c r="RDO1" s="38"/>
      <c r="REA1" s="38"/>
      <c r="REB1" s="38"/>
      <c r="REC1" s="38"/>
      <c r="RED1" s="38"/>
      <c r="REE1" s="38"/>
      <c r="REQ1" s="38"/>
      <c r="RER1" s="38"/>
      <c r="RES1" s="38"/>
      <c r="RET1" s="38"/>
      <c r="REU1" s="38"/>
      <c r="RFG1" s="38"/>
      <c r="RFH1" s="38"/>
      <c r="RFI1" s="38"/>
      <c r="RFJ1" s="38"/>
      <c r="RFK1" s="38"/>
      <c r="RFW1" s="38"/>
      <c r="RFX1" s="38"/>
      <c r="RFY1" s="38"/>
      <c r="RFZ1" s="38"/>
      <c r="RGA1" s="38"/>
      <c r="RGM1" s="38"/>
      <c r="RGN1" s="38"/>
      <c r="RGO1" s="38"/>
      <c r="RGP1" s="38"/>
      <c r="RGQ1" s="38"/>
      <c r="RHC1" s="38"/>
      <c r="RHD1" s="38"/>
      <c r="RHE1" s="38"/>
      <c r="RHF1" s="38"/>
      <c r="RHG1" s="38"/>
      <c r="RHS1" s="38"/>
      <c r="RHT1" s="38"/>
      <c r="RHU1" s="38"/>
      <c r="RHV1" s="38"/>
      <c r="RHW1" s="38"/>
      <c r="RII1" s="38"/>
      <c r="RIJ1" s="38"/>
      <c r="RIK1" s="38"/>
      <c r="RIL1" s="38"/>
      <c r="RIM1" s="38"/>
      <c r="RIY1" s="38"/>
      <c r="RIZ1" s="38"/>
      <c r="RJA1" s="38"/>
      <c r="RJB1" s="38"/>
      <c r="RJC1" s="38"/>
      <c r="RJO1" s="38"/>
      <c r="RJP1" s="38"/>
      <c r="RJQ1" s="38"/>
      <c r="RJR1" s="38"/>
      <c r="RJS1" s="38"/>
      <c r="RKE1" s="38"/>
      <c r="RKF1" s="38"/>
      <c r="RKG1" s="38"/>
      <c r="RKH1" s="38"/>
      <c r="RKI1" s="38"/>
      <c r="RKU1" s="38"/>
      <c r="RKV1" s="38"/>
      <c r="RKW1" s="38"/>
      <c r="RKX1" s="38"/>
      <c r="RKY1" s="38"/>
      <c r="RLK1" s="38"/>
      <c r="RLL1" s="38"/>
      <c r="RLM1" s="38"/>
      <c r="RLN1" s="38"/>
      <c r="RLO1" s="38"/>
      <c r="RMA1" s="38"/>
      <c r="RMB1" s="38"/>
      <c r="RMC1" s="38"/>
      <c r="RMD1" s="38"/>
      <c r="RME1" s="38"/>
      <c r="RMQ1" s="38"/>
      <c r="RMR1" s="38"/>
      <c r="RMS1" s="38"/>
      <c r="RMT1" s="38"/>
      <c r="RMU1" s="38"/>
      <c r="RNG1" s="38"/>
      <c r="RNH1" s="38"/>
      <c r="RNI1" s="38"/>
      <c r="RNJ1" s="38"/>
      <c r="RNK1" s="38"/>
      <c r="RNW1" s="38"/>
      <c r="RNX1" s="38"/>
      <c r="RNY1" s="38"/>
      <c r="RNZ1" s="38"/>
      <c r="ROA1" s="38"/>
      <c r="ROM1" s="38"/>
      <c r="RON1" s="38"/>
      <c r="ROO1" s="38"/>
      <c r="ROP1" s="38"/>
      <c r="ROQ1" s="38"/>
      <c r="RPC1" s="38"/>
      <c r="RPD1" s="38"/>
      <c r="RPE1" s="38"/>
      <c r="RPF1" s="38"/>
      <c r="RPG1" s="38"/>
      <c r="RPS1" s="38"/>
      <c r="RPT1" s="38"/>
      <c r="RPU1" s="38"/>
      <c r="RPV1" s="38"/>
      <c r="RPW1" s="38"/>
      <c r="RQI1" s="38"/>
      <c r="RQJ1" s="38"/>
      <c r="RQK1" s="38"/>
      <c r="RQL1" s="38"/>
      <c r="RQM1" s="38"/>
      <c r="RQY1" s="38"/>
      <c r="RQZ1" s="38"/>
      <c r="RRA1" s="38"/>
      <c r="RRB1" s="38"/>
      <c r="RRC1" s="38"/>
      <c r="RRO1" s="38"/>
      <c r="RRP1" s="38"/>
      <c r="RRQ1" s="38"/>
      <c r="RRR1" s="38"/>
      <c r="RRS1" s="38"/>
      <c r="RSE1" s="38"/>
      <c r="RSF1" s="38"/>
      <c r="RSG1" s="38"/>
      <c r="RSH1" s="38"/>
      <c r="RSI1" s="38"/>
      <c r="RSU1" s="38"/>
      <c r="RSV1" s="38"/>
      <c r="RSW1" s="38"/>
      <c r="RSX1" s="38"/>
      <c r="RSY1" s="38"/>
      <c r="RTK1" s="38"/>
      <c r="RTL1" s="38"/>
      <c r="RTM1" s="38"/>
      <c r="RTN1" s="38"/>
      <c r="RTO1" s="38"/>
      <c r="RUA1" s="38"/>
      <c r="RUB1" s="38"/>
      <c r="RUC1" s="38"/>
      <c r="RUD1" s="38"/>
      <c r="RUE1" s="38"/>
      <c r="RUQ1" s="38"/>
      <c r="RUR1" s="38"/>
      <c r="RUS1" s="38"/>
      <c r="RUT1" s="38"/>
      <c r="RUU1" s="38"/>
      <c r="RVG1" s="38"/>
      <c r="RVH1" s="38"/>
      <c r="RVI1" s="38"/>
      <c r="RVJ1" s="38"/>
      <c r="RVK1" s="38"/>
      <c r="RVW1" s="38"/>
      <c r="RVX1" s="38"/>
      <c r="RVY1" s="38"/>
      <c r="RVZ1" s="38"/>
      <c r="RWA1" s="38"/>
      <c r="RWM1" s="38"/>
      <c r="RWN1" s="38"/>
      <c r="RWO1" s="38"/>
      <c r="RWP1" s="38"/>
      <c r="RWQ1" s="38"/>
      <c r="RXC1" s="38"/>
      <c r="RXD1" s="38"/>
      <c r="RXE1" s="38"/>
      <c r="RXF1" s="38"/>
      <c r="RXG1" s="38"/>
      <c r="RXS1" s="38"/>
      <c r="RXT1" s="38"/>
      <c r="RXU1" s="38"/>
      <c r="RXV1" s="38"/>
      <c r="RXW1" s="38"/>
      <c r="RYI1" s="38"/>
      <c r="RYJ1" s="38"/>
      <c r="RYK1" s="38"/>
      <c r="RYL1" s="38"/>
      <c r="RYM1" s="38"/>
      <c r="RYY1" s="38"/>
      <c r="RYZ1" s="38"/>
      <c r="RZA1" s="38"/>
      <c r="RZB1" s="38"/>
      <c r="RZC1" s="38"/>
      <c r="RZO1" s="38"/>
      <c r="RZP1" s="38"/>
      <c r="RZQ1" s="38"/>
      <c r="RZR1" s="38"/>
      <c r="RZS1" s="38"/>
      <c r="SAE1" s="38"/>
      <c r="SAF1" s="38"/>
      <c r="SAG1" s="38"/>
      <c r="SAH1" s="38"/>
      <c r="SAI1" s="38"/>
      <c r="SAU1" s="38"/>
      <c r="SAV1" s="38"/>
      <c r="SAW1" s="38"/>
      <c r="SAX1" s="38"/>
      <c r="SAY1" s="38"/>
      <c r="SBK1" s="38"/>
      <c r="SBL1" s="38"/>
      <c r="SBM1" s="38"/>
      <c r="SBN1" s="38"/>
      <c r="SBO1" s="38"/>
      <c r="SCA1" s="38"/>
      <c r="SCB1" s="38"/>
      <c r="SCC1" s="38"/>
      <c r="SCD1" s="38"/>
      <c r="SCE1" s="38"/>
      <c r="SCQ1" s="38"/>
      <c r="SCR1" s="38"/>
      <c r="SCS1" s="38"/>
      <c r="SCT1" s="38"/>
      <c r="SCU1" s="38"/>
      <c r="SDG1" s="38"/>
      <c r="SDH1" s="38"/>
      <c r="SDI1" s="38"/>
      <c r="SDJ1" s="38"/>
      <c r="SDK1" s="38"/>
      <c r="SDW1" s="38"/>
      <c r="SDX1" s="38"/>
      <c r="SDY1" s="38"/>
      <c r="SDZ1" s="38"/>
      <c r="SEA1" s="38"/>
      <c r="SEM1" s="38"/>
      <c r="SEN1" s="38"/>
      <c r="SEO1" s="38"/>
      <c r="SEP1" s="38"/>
      <c r="SEQ1" s="38"/>
      <c r="SFC1" s="38"/>
      <c r="SFD1" s="38"/>
      <c r="SFE1" s="38"/>
      <c r="SFF1" s="38"/>
      <c r="SFG1" s="38"/>
      <c r="SFS1" s="38"/>
      <c r="SFT1" s="38"/>
      <c r="SFU1" s="38"/>
      <c r="SFV1" s="38"/>
      <c r="SFW1" s="38"/>
      <c r="SGI1" s="38"/>
      <c r="SGJ1" s="38"/>
      <c r="SGK1" s="38"/>
      <c r="SGL1" s="38"/>
      <c r="SGM1" s="38"/>
      <c r="SGY1" s="38"/>
      <c r="SGZ1" s="38"/>
      <c r="SHA1" s="38"/>
      <c r="SHB1" s="38"/>
      <c r="SHC1" s="38"/>
      <c r="SHO1" s="38"/>
      <c r="SHP1" s="38"/>
      <c r="SHQ1" s="38"/>
      <c r="SHR1" s="38"/>
      <c r="SHS1" s="38"/>
      <c r="SIE1" s="38"/>
      <c r="SIF1" s="38"/>
      <c r="SIG1" s="38"/>
      <c r="SIH1" s="38"/>
      <c r="SII1" s="38"/>
      <c r="SIU1" s="38"/>
      <c r="SIV1" s="38"/>
      <c r="SIW1" s="38"/>
      <c r="SIX1" s="38"/>
      <c r="SIY1" s="38"/>
      <c r="SJK1" s="38"/>
      <c r="SJL1" s="38"/>
      <c r="SJM1" s="38"/>
      <c r="SJN1" s="38"/>
      <c r="SJO1" s="38"/>
      <c r="SKA1" s="38"/>
      <c r="SKB1" s="38"/>
      <c r="SKC1" s="38"/>
      <c r="SKD1" s="38"/>
      <c r="SKE1" s="38"/>
      <c r="SKQ1" s="38"/>
      <c r="SKR1" s="38"/>
      <c r="SKS1" s="38"/>
      <c r="SKT1" s="38"/>
      <c r="SKU1" s="38"/>
      <c r="SLG1" s="38"/>
      <c r="SLH1" s="38"/>
      <c r="SLI1" s="38"/>
      <c r="SLJ1" s="38"/>
      <c r="SLK1" s="38"/>
      <c r="SLW1" s="38"/>
      <c r="SLX1" s="38"/>
      <c r="SLY1" s="38"/>
      <c r="SLZ1" s="38"/>
      <c r="SMA1" s="38"/>
      <c r="SMM1" s="38"/>
      <c r="SMN1" s="38"/>
      <c r="SMO1" s="38"/>
      <c r="SMP1" s="38"/>
      <c r="SMQ1" s="38"/>
      <c r="SNC1" s="38"/>
      <c r="SND1" s="38"/>
      <c r="SNE1" s="38"/>
      <c r="SNF1" s="38"/>
      <c r="SNG1" s="38"/>
      <c r="SNS1" s="38"/>
      <c r="SNT1" s="38"/>
      <c r="SNU1" s="38"/>
      <c r="SNV1" s="38"/>
      <c r="SNW1" s="38"/>
      <c r="SOI1" s="38"/>
      <c r="SOJ1" s="38"/>
      <c r="SOK1" s="38"/>
      <c r="SOL1" s="38"/>
      <c r="SOM1" s="38"/>
      <c r="SOY1" s="38"/>
      <c r="SOZ1" s="38"/>
      <c r="SPA1" s="38"/>
      <c r="SPB1" s="38"/>
      <c r="SPC1" s="38"/>
      <c r="SPO1" s="38"/>
      <c r="SPP1" s="38"/>
      <c r="SPQ1" s="38"/>
      <c r="SPR1" s="38"/>
      <c r="SPS1" s="38"/>
      <c r="SQE1" s="38"/>
      <c r="SQF1" s="38"/>
      <c r="SQG1" s="38"/>
      <c r="SQH1" s="38"/>
      <c r="SQI1" s="38"/>
      <c r="SQU1" s="38"/>
      <c r="SQV1" s="38"/>
      <c r="SQW1" s="38"/>
      <c r="SQX1" s="38"/>
      <c r="SQY1" s="38"/>
      <c r="SRK1" s="38"/>
      <c r="SRL1" s="38"/>
      <c r="SRM1" s="38"/>
      <c r="SRN1" s="38"/>
      <c r="SRO1" s="38"/>
      <c r="SSA1" s="38"/>
      <c r="SSB1" s="38"/>
      <c r="SSC1" s="38"/>
      <c r="SSD1" s="38"/>
      <c r="SSE1" s="38"/>
      <c r="SSQ1" s="38"/>
      <c r="SSR1" s="38"/>
      <c r="SSS1" s="38"/>
      <c r="SST1" s="38"/>
      <c r="SSU1" s="38"/>
      <c r="STG1" s="38"/>
      <c r="STH1" s="38"/>
      <c r="STI1" s="38"/>
      <c r="STJ1" s="38"/>
      <c r="STK1" s="38"/>
      <c r="STW1" s="38"/>
      <c r="STX1" s="38"/>
      <c r="STY1" s="38"/>
      <c r="STZ1" s="38"/>
      <c r="SUA1" s="38"/>
      <c r="SUM1" s="38"/>
      <c r="SUN1" s="38"/>
      <c r="SUO1" s="38"/>
      <c r="SUP1" s="38"/>
      <c r="SUQ1" s="38"/>
      <c r="SVC1" s="38"/>
      <c r="SVD1" s="38"/>
      <c r="SVE1" s="38"/>
      <c r="SVF1" s="38"/>
      <c r="SVG1" s="38"/>
      <c r="SVS1" s="38"/>
      <c r="SVT1" s="38"/>
      <c r="SVU1" s="38"/>
      <c r="SVV1" s="38"/>
      <c r="SVW1" s="38"/>
      <c r="SWI1" s="38"/>
      <c r="SWJ1" s="38"/>
      <c r="SWK1" s="38"/>
      <c r="SWL1" s="38"/>
      <c r="SWM1" s="38"/>
      <c r="SWY1" s="38"/>
      <c r="SWZ1" s="38"/>
      <c r="SXA1" s="38"/>
      <c r="SXB1" s="38"/>
      <c r="SXC1" s="38"/>
      <c r="SXO1" s="38"/>
      <c r="SXP1" s="38"/>
      <c r="SXQ1" s="38"/>
      <c r="SXR1" s="38"/>
      <c r="SXS1" s="38"/>
      <c r="SYE1" s="38"/>
      <c r="SYF1" s="38"/>
      <c r="SYG1" s="38"/>
      <c r="SYH1" s="38"/>
      <c r="SYI1" s="38"/>
      <c r="SYU1" s="38"/>
      <c r="SYV1" s="38"/>
      <c r="SYW1" s="38"/>
      <c r="SYX1" s="38"/>
      <c r="SYY1" s="38"/>
      <c r="SZK1" s="38"/>
      <c r="SZL1" s="38"/>
      <c r="SZM1" s="38"/>
      <c r="SZN1" s="38"/>
      <c r="SZO1" s="38"/>
      <c r="TAA1" s="38"/>
      <c r="TAB1" s="38"/>
      <c r="TAC1" s="38"/>
      <c r="TAD1" s="38"/>
      <c r="TAE1" s="38"/>
      <c r="TAQ1" s="38"/>
      <c r="TAR1" s="38"/>
      <c r="TAS1" s="38"/>
      <c r="TAT1" s="38"/>
      <c r="TAU1" s="38"/>
      <c r="TBG1" s="38"/>
      <c r="TBH1" s="38"/>
      <c r="TBI1" s="38"/>
      <c r="TBJ1" s="38"/>
      <c r="TBK1" s="38"/>
      <c r="TBW1" s="38"/>
      <c r="TBX1" s="38"/>
      <c r="TBY1" s="38"/>
      <c r="TBZ1" s="38"/>
      <c r="TCA1" s="38"/>
      <c r="TCM1" s="38"/>
      <c r="TCN1" s="38"/>
      <c r="TCO1" s="38"/>
      <c r="TCP1" s="38"/>
      <c r="TCQ1" s="38"/>
      <c r="TDC1" s="38"/>
      <c r="TDD1" s="38"/>
      <c r="TDE1" s="38"/>
      <c r="TDF1" s="38"/>
      <c r="TDG1" s="38"/>
      <c r="TDS1" s="38"/>
      <c r="TDT1" s="38"/>
      <c r="TDU1" s="38"/>
      <c r="TDV1" s="38"/>
      <c r="TDW1" s="38"/>
      <c r="TEI1" s="38"/>
      <c r="TEJ1" s="38"/>
      <c r="TEK1" s="38"/>
      <c r="TEL1" s="38"/>
      <c r="TEM1" s="38"/>
      <c r="TEY1" s="38"/>
      <c r="TEZ1" s="38"/>
      <c r="TFA1" s="38"/>
      <c r="TFB1" s="38"/>
      <c r="TFC1" s="38"/>
      <c r="TFO1" s="38"/>
      <c r="TFP1" s="38"/>
      <c r="TFQ1" s="38"/>
      <c r="TFR1" s="38"/>
      <c r="TFS1" s="38"/>
      <c r="TGE1" s="38"/>
      <c r="TGF1" s="38"/>
      <c r="TGG1" s="38"/>
      <c r="TGH1" s="38"/>
      <c r="TGI1" s="38"/>
      <c r="TGU1" s="38"/>
      <c r="TGV1" s="38"/>
      <c r="TGW1" s="38"/>
      <c r="TGX1" s="38"/>
      <c r="TGY1" s="38"/>
      <c r="THK1" s="38"/>
      <c r="THL1" s="38"/>
      <c r="THM1" s="38"/>
      <c r="THN1" s="38"/>
      <c r="THO1" s="38"/>
      <c r="TIA1" s="38"/>
      <c r="TIB1" s="38"/>
      <c r="TIC1" s="38"/>
      <c r="TID1" s="38"/>
      <c r="TIE1" s="38"/>
      <c r="TIQ1" s="38"/>
      <c r="TIR1" s="38"/>
      <c r="TIS1" s="38"/>
      <c r="TIT1" s="38"/>
      <c r="TIU1" s="38"/>
      <c r="TJG1" s="38"/>
      <c r="TJH1" s="38"/>
      <c r="TJI1" s="38"/>
      <c r="TJJ1" s="38"/>
      <c r="TJK1" s="38"/>
      <c r="TJW1" s="38"/>
      <c r="TJX1" s="38"/>
      <c r="TJY1" s="38"/>
      <c r="TJZ1" s="38"/>
      <c r="TKA1" s="38"/>
      <c r="TKM1" s="38"/>
      <c r="TKN1" s="38"/>
      <c r="TKO1" s="38"/>
      <c r="TKP1" s="38"/>
      <c r="TKQ1" s="38"/>
      <c r="TLC1" s="38"/>
      <c r="TLD1" s="38"/>
      <c r="TLE1" s="38"/>
      <c r="TLF1" s="38"/>
      <c r="TLG1" s="38"/>
      <c r="TLS1" s="38"/>
      <c r="TLT1" s="38"/>
      <c r="TLU1" s="38"/>
      <c r="TLV1" s="38"/>
      <c r="TLW1" s="38"/>
      <c r="TMI1" s="38"/>
      <c r="TMJ1" s="38"/>
      <c r="TMK1" s="38"/>
      <c r="TML1" s="38"/>
      <c r="TMM1" s="38"/>
      <c r="TMY1" s="38"/>
      <c r="TMZ1" s="38"/>
      <c r="TNA1" s="38"/>
      <c r="TNB1" s="38"/>
      <c r="TNC1" s="38"/>
      <c r="TNO1" s="38"/>
      <c r="TNP1" s="38"/>
      <c r="TNQ1" s="38"/>
      <c r="TNR1" s="38"/>
      <c r="TNS1" s="38"/>
      <c r="TOE1" s="38"/>
      <c r="TOF1" s="38"/>
      <c r="TOG1" s="38"/>
      <c r="TOH1" s="38"/>
      <c r="TOI1" s="38"/>
      <c r="TOU1" s="38"/>
      <c r="TOV1" s="38"/>
      <c r="TOW1" s="38"/>
      <c r="TOX1" s="38"/>
      <c r="TOY1" s="38"/>
      <c r="TPK1" s="38"/>
      <c r="TPL1" s="38"/>
      <c r="TPM1" s="38"/>
      <c r="TPN1" s="38"/>
      <c r="TPO1" s="38"/>
      <c r="TQA1" s="38"/>
      <c r="TQB1" s="38"/>
      <c r="TQC1" s="38"/>
      <c r="TQD1" s="38"/>
      <c r="TQE1" s="38"/>
      <c r="TQQ1" s="38"/>
      <c r="TQR1" s="38"/>
      <c r="TQS1" s="38"/>
      <c r="TQT1" s="38"/>
      <c r="TQU1" s="38"/>
      <c r="TRG1" s="38"/>
      <c r="TRH1" s="38"/>
      <c r="TRI1" s="38"/>
      <c r="TRJ1" s="38"/>
      <c r="TRK1" s="38"/>
      <c r="TRW1" s="38"/>
      <c r="TRX1" s="38"/>
      <c r="TRY1" s="38"/>
      <c r="TRZ1" s="38"/>
      <c r="TSA1" s="38"/>
      <c r="TSM1" s="38"/>
      <c r="TSN1" s="38"/>
      <c r="TSO1" s="38"/>
      <c r="TSP1" s="38"/>
      <c r="TSQ1" s="38"/>
      <c r="TTC1" s="38"/>
      <c r="TTD1" s="38"/>
      <c r="TTE1" s="38"/>
      <c r="TTF1" s="38"/>
      <c r="TTG1" s="38"/>
      <c r="TTS1" s="38"/>
      <c r="TTT1" s="38"/>
      <c r="TTU1" s="38"/>
      <c r="TTV1" s="38"/>
      <c r="TTW1" s="38"/>
      <c r="TUI1" s="38"/>
      <c r="TUJ1" s="38"/>
      <c r="TUK1" s="38"/>
      <c r="TUL1" s="38"/>
      <c r="TUM1" s="38"/>
      <c r="TUY1" s="38"/>
      <c r="TUZ1" s="38"/>
      <c r="TVA1" s="38"/>
      <c r="TVB1" s="38"/>
      <c r="TVC1" s="38"/>
      <c r="TVO1" s="38"/>
      <c r="TVP1" s="38"/>
      <c r="TVQ1" s="38"/>
      <c r="TVR1" s="38"/>
      <c r="TVS1" s="38"/>
      <c r="TWE1" s="38"/>
      <c r="TWF1" s="38"/>
      <c r="TWG1" s="38"/>
      <c r="TWH1" s="38"/>
      <c r="TWI1" s="38"/>
      <c r="TWU1" s="38"/>
      <c r="TWV1" s="38"/>
      <c r="TWW1" s="38"/>
      <c r="TWX1" s="38"/>
      <c r="TWY1" s="38"/>
      <c r="TXK1" s="38"/>
      <c r="TXL1" s="38"/>
      <c r="TXM1" s="38"/>
      <c r="TXN1" s="38"/>
      <c r="TXO1" s="38"/>
      <c r="TYA1" s="38"/>
      <c r="TYB1" s="38"/>
      <c r="TYC1" s="38"/>
      <c r="TYD1" s="38"/>
      <c r="TYE1" s="38"/>
      <c r="TYQ1" s="38"/>
      <c r="TYR1" s="38"/>
      <c r="TYS1" s="38"/>
      <c r="TYT1" s="38"/>
      <c r="TYU1" s="38"/>
      <c r="TZG1" s="38"/>
      <c r="TZH1" s="38"/>
      <c r="TZI1" s="38"/>
      <c r="TZJ1" s="38"/>
      <c r="TZK1" s="38"/>
      <c r="TZW1" s="38"/>
      <c r="TZX1" s="38"/>
      <c r="TZY1" s="38"/>
      <c r="TZZ1" s="38"/>
      <c r="UAA1" s="38"/>
      <c r="UAM1" s="38"/>
      <c r="UAN1" s="38"/>
      <c r="UAO1" s="38"/>
      <c r="UAP1" s="38"/>
      <c r="UAQ1" s="38"/>
      <c r="UBC1" s="38"/>
      <c r="UBD1" s="38"/>
      <c r="UBE1" s="38"/>
      <c r="UBF1" s="38"/>
      <c r="UBG1" s="38"/>
      <c r="UBS1" s="38"/>
      <c r="UBT1" s="38"/>
      <c r="UBU1" s="38"/>
      <c r="UBV1" s="38"/>
      <c r="UBW1" s="38"/>
      <c r="UCI1" s="38"/>
      <c r="UCJ1" s="38"/>
      <c r="UCK1" s="38"/>
      <c r="UCL1" s="38"/>
      <c r="UCM1" s="38"/>
      <c r="UCY1" s="38"/>
      <c r="UCZ1" s="38"/>
      <c r="UDA1" s="38"/>
      <c r="UDB1" s="38"/>
      <c r="UDC1" s="38"/>
      <c r="UDO1" s="38"/>
      <c r="UDP1" s="38"/>
      <c r="UDQ1" s="38"/>
      <c r="UDR1" s="38"/>
      <c r="UDS1" s="38"/>
      <c r="UEE1" s="38"/>
      <c r="UEF1" s="38"/>
      <c r="UEG1" s="38"/>
      <c r="UEH1" s="38"/>
      <c r="UEI1" s="38"/>
      <c r="UEU1" s="38"/>
      <c r="UEV1" s="38"/>
      <c r="UEW1" s="38"/>
      <c r="UEX1" s="38"/>
      <c r="UEY1" s="38"/>
      <c r="UFK1" s="38"/>
      <c r="UFL1" s="38"/>
      <c r="UFM1" s="38"/>
      <c r="UFN1" s="38"/>
      <c r="UFO1" s="38"/>
      <c r="UGA1" s="38"/>
      <c r="UGB1" s="38"/>
      <c r="UGC1" s="38"/>
      <c r="UGD1" s="38"/>
      <c r="UGE1" s="38"/>
      <c r="UGQ1" s="38"/>
      <c r="UGR1" s="38"/>
      <c r="UGS1" s="38"/>
      <c r="UGT1" s="38"/>
      <c r="UGU1" s="38"/>
      <c r="UHG1" s="38"/>
      <c r="UHH1" s="38"/>
      <c r="UHI1" s="38"/>
      <c r="UHJ1" s="38"/>
      <c r="UHK1" s="38"/>
      <c r="UHW1" s="38"/>
      <c r="UHX1" s="38"/>
      <c r="UHY1" s="38"/>
      <c r="UHZ1" s="38"/>
      <c r="UIA1" s="38"/>
      <c r="UIM1" s="38"/>
      <c r="UIN1" s="38"/>
      <c r="UIO1" s="38"/>
      <c r="UIP1" s="38"/>
      <c r="UIQ1" s="38"/>
      <c r="UJC1" s="38"/>
      <c r="UJD1" s="38"/>
      <c r="UJE1" s="38"/>
      <c r="UJF1" s="38"/>
      <c r="UJG1" s="38"/>
      <c r="UJS1" s="38"/>
      <c r="UJT1" s="38"/>
      <c r="UJU1" s="38"/>
      <c r="UJV1" s="38"/>
      <c r="UJW1" s="38"/>
      <c r="UKI1" s="38"/>
      <c r="UKJ1" s="38"/>
      <c r="UKK1" s="38"/>
      <c r="UKL1" s="38"/>
      <c r="UKM1" s="38"/>
      <c r="UKY1" s="38"/>
      <c r="UKZ1" s="38"/>
      <c r="ULA1" s="38"/>
      <c r="ULB1" s="38"/>
      <c r="ULC1" s="38"/>
      <c r="ULO1" s="38"/>
      <c r="ULP1" s="38"/>
      <c r="ULQ1" s="38"/>
      <c r="ULR1" s="38"/>
      <c r="ULS1" s="38"/>
      <c r="UME1" s="38"/>
      <c r="UMF1" s="38"/>
      <c r="UMG1" s="38"/>
      <c r="UMH1" s="38"/>
      <c r="UMI1" s="38"/>
      <c r="UMU1" s="38"/>
      <c r="UMV1" s="38"/>
      <c r="UMW1" s="38"/>
      <c r="UMX1" s="38"/>
      <c r="UMY1" s="38"/>
      <c r="UNK1" s="38"/>
      <c r="UNL1" s="38"/>
      <c r="UNM1" s="38"/>
      <c r="UNN1" s="38"/>
      <c r="UNO1" s="38"/>
      <c r="UOA1" s="38"/>
      <c r="UOB1" s="38"/>
      <c r="UOC1" s="38"/>
      <c r="UOD1" s="38"/>
      <c r="UOE1" s="38"/>
      <c r="UOQ1" s="38"/>
      <c r="UOR1" s="38"/>
      <c r="UOS1" s="38"/>
      <c r="UOT1" s="38"/>
      <c r="UOU1" s="38"/>
      <c r="UPG1" s="38"/>
      <c r="UPH1" s="38"/>
      <c r="UPI1" s="38"/>
      <c r="UPJ1" s="38"/>
      <c r="UPK1" s="38"/>
      <c r="UPW1" s="38"/>
      <c r="UPX1" s="38"/>
      <c r="UPY1" s="38"/>
      <c r="UPZ1" s="38"/>
      <c r="UQA1" s="38"/>
      <c r="UQM1" s="38"/>
      <c r="UQN1" s="38"/>
      <c r="UQO1" s="38"/>
      <c r="UQP1" s="38"/>
      <c r="UQQ1" s="38"/>
      <c r="URC1" s="38"/>
      <c r="URD1" s="38"/>
      <c r="URE1" s="38"/>
      <c r="URF1" s="38"/>
      <c r="URG1" s="38"/>
      <c r="URS1" s="38"/>
      <c r="URT1" s="38"/>
      <c r="URU1" s="38"/>
      <c r="URV1" s="38"/>
      <c r="URW1" s="38"/>
      <c r="USI1" s="38"/>
      <c r="USJ1" s="38"/>
      <c r="USK1" s="38"/>
      <c r="USL1" s="38"/>
      <c r="USM1" s="38"/>
      <c r="USY1" s="38"/>
      <c r="USZ1" s="38"/>
      <c r="UTA1" s="38"/>
      <c r="UTB1" s="38"/>
      <c r="UTC1" s="38"/>
      <c r="UTO1" s="38"/>
      <c r="UTP1" s="38"/>
      <c r="UTQ1" s="38"/>
      <c r="UTR1" s="38"/>
      <c r="UTS1" s="38"/>
      <c r="UUE1" s="38"/>
      <c r="UUF1" s="38"/>
      <c r="UUG1" s="38"/>
      <c r="UUH1" s="38"/>
      <c r="UUI1" s="38"/>
      <c r="UUU1" s="38"/>
      <c r="UUV1" s="38"/>
      <c r="UUW1" s="38"/>
      <c r="UUX1" s="38"/>
      <c r="UUY1" s="38"/>
      <c r="UVK1" s="38"/>
      <c r="UVL1" s="38"/>
      <c r="UVM1" s="38"/>
      <c r="UVN1" s="38"/>
      <c r="UVO1" s="38"/>
      <c r="UWA1" s="38"/>
      <c r="UWB1" s="38"/>
      <c r="UWC1" s="38"/>
      <c r="UWD1" s="38"/>
      <c r="UWE1" s="38"/>
      <c r="UWQ1" s="38"/>
      <c r="UWR1" s="38"/>
      <c r="UWS1" s="38"/>
      <c r="UWT1" s="38"/>
      <c r="UWU1" s="38"/>
      <c r="UXG1" s="38"/>
      <c r="UXH1" s="38"/>
      <c r="UXI1" s="38"/>
      <c r="UXJ1" s="38"/>
      <c r="UXK1" s="38"/>
      <c r="UXW1" s="38"/>
      <c r="UXX1" s="38"/>
      <c r="UXY1" s="38"/>
      <c r="UXZ1" s="38"/>
      <c r="UYA1" s="38"/>
      <c r="UYM1" s="38"/>
      <c r="UYN1" s="38"/>
      <c r="UYO1" s="38"/>
      <c r="UYP1" s="38"/>
      <c r="UYQ1" s="38"/>
      <c r="UZC1" s="38"/>
      <c r="UZD1" s="38"/>
      <c r="UZE1" s="38"/>
      <c r="UZF1" s="38"/>
      <c r="UZG1" s="38"/>
      <c r="UZS1" s="38"/>
      <c r="UZT1" s="38"/>
      <c r="UZU1" s="38"/>
      <c r="UZV1" s="38"/>
      <c r="UZW1" s="38"/>
      <c r="VAI1" s="38"/>
      <c r="VAJ1" s="38"/>
      <c r="VAK1" s="38"/>
      <c r="VAL1" s="38"/>
      <c r="VAM1" s="38"/>
      <c r="VAY1" s="38"/>
      <c r="VAZ1" s="38"/>
      <c r="VBA1" s="38"/>
      <c r="VBB1" s="38"/>
      <c r="VBC1" s="38"/>
      <c r="VBO1" s="38"/>
      <c r="VBP1" s="38"/>
      <c r="VBQ1" s="38"/>
      <c r="VBR1" s="38"/>
      <c r="VBS1" s="38"/>
      <c r="VCE1" s="38"/>
      <c r="VCF1" s="38"/>
      <c r="VCG1" s="38"/>
      <c r="VCH1" s="38"/>
      <c r="VCI1" s="38"/>
      <c r="VCU1" s="38"/>
      <c r="VCV1" s="38"/>
      <c r="VCW1" s="38"/>
      <c r="VCX1" s="38"/>
      <c r="VCY1" s="38"/>
      <c r="VDK1" s="38"/>
      <c r="VDL1" s="38"/>
      <c r="VDM1" s="38"/>
      <c r="VDN1" s="38"/>
      <c r="VDO1" s="38"/>
      <c r="VEA1" s="38"/>
      <c r="VEB1" s="38"/>
      <c r="VEC1" s="38"/>
      <c r="VED1" s="38"/>
      <c r="VEE1" s="38"/>
      <c r="VEQ1" s="38"/>
      <c r="VER1" s="38"/>
      <c r="VES1" s="38"/>
      <c r="VET1" s="38"/>
      <c r="VEU1" s="38"/>
      <c r="VFG1" s="38"/>
      <c r="VFH1" s="38"/>
      <c r="VFI1" s="38"/>
      <c r="VFJ1" s="38"/>
      <c r="VFK1" s="38"/>
      <c r="VFW1" s="38"/>
      <c r="VFX1" s="38"/>
      <c r="VFY1" s="38"/>
      <c r="VFZ1" s="38"/>
      <c r="VGA1" s="38"/>
      <c r="VGM1" s="38"/>
      <c r="VGN1" s="38"/>
      <c r="VGO1" s="38"/>
      <c r="VGP1" s="38"/>
      <c r="VGQ1" s="38"/>
      <c r="VHC1" s="38"/>
      <c r="VHD1" s="38"/>
      <c r="VHE1" s="38"/>
      <c r="VHF1" s="38"/>
      <c r="VHG1" s="38"/>
      <c r="VHS1" s="38"/>
      <c r="VHT1" s="38"/>
      <c r="VHU1" s="38"/>
      <c r="VHV1" s="38"/>
      <c r="VHW1" s="38"/>
      <c r="VII1" s="38"/>
      <c r="VIJ1" s="38"/>
      <c r="VIK1" s="38"/>
      <c r="VIL1" s="38"/>
      <c r="VIM1" s="38"/>
      <c r="VIY1" s="38"/>
      <c r="VIZ1" s="38"/>
      <c r="VJA1" s="38"/>
      <c r="VJB1" s="38"/>
      <c r="VJC1" s="38"/>
      <c r="VJO1" s="38"/>
      <c r="VJP1" s="38"/>
      <c r="VJQ1" s="38"/>
      <c r="VJR1" s="38"/>
      <c r="VJS1" s="38"/>
      <c r="VKE1" s="38"/>
      <c r="VKF1" s="38"/>
      <c r="VKG1" s="38"/>
      <c r="VKH1" s="38"/>
      <c r="VKI1" s="38"/>
      <c r="VKU1" s="38"/>
      <c r="VKV1" s="38"/>
      <c r="VKW1" s="38"/>
      <c r="VKX1" s="38"/>
      <c r="VKY1" s="38"/>
      <c r="VLK1" s="38"/>
      <c r="VLL1" s="38"/>
      <c r="VLM1" s="38"/>
      <c r="VLN1" s="38"/>
      <c r="VLO1" s="38"/>
      <c r="VMA1" s="38"/>
      <c r="VMB1" s="38"/>
      <c r="VMC1" s="38"/>
      <c r="VMD1" s="38"/>
      <c r="VME1" s="38"/>
      <c r="VMQ1" s="38"/>
      <c r="VMR1" s="38"/>
      <c r="VMS1" s="38"/>
      <c r="VMT1" s="38"/>
      <c r="VMU1" s="38"/>
      <c r="VNG1" s="38"/>
      <c r="VNH1" s="38"/>
      <c r="VNI1" s="38"/>
      <c r="VNJ1" s="38"/>
      <c r="VNK1" s="38"/>
      <c r="VNW1" s="38"/>
      <c r="VNX1" s="38"/>
      <c r="VNY1" s="38"/>
      <c r="VNZ1" s="38"/>
      <c r="VOA1" s="38"/>
      <c r="VOM1" s="38"/>
      <c r="VON1" s="38"/>
      <c r="VOO1" s="38"/>
      <c r="VOP1" s="38"/>
      <c r="VOQ1" s="38"/>
      <c r="VPC1" s="38"/>
      <c r="VPD1" s="38"/>
      <c r="VPE1" s="38"/>
      <c r="VPF1" s="38"/>
      <c r="VPG1" s="38"/>
      <c r="VPS1" s="38"/>
      <c r="VPT1" s="38"/>
      <c r="VPU1" s="38"/>
      <c r="VPV1" s="38"/>
      <c r="VPW1" s="38"/>
      <c r="VQI1" s="38"/>
      <c r="VQJ1" s="38"/>
      <c r="VQK1" s="38"/>
      <c r="VQL1" s="38"/>
      <c r="VQM1" s="38"/>
      <c r="VQY1" s="38"/>
      <c r="VQZ1" s="38"/>
      <c r="VRA1" s="38"/>
      <c r="VRB1" s="38"/>
      <c r="VRC1" s="38"/>
      <c r="VRO1" s="38"/>
      <c r="VRP1" s="38"/>
      <c r="VRQ1" s="38"/>
      <c r="VRR1" s="38"/>
      <c r="VRS1" s="38"/>
      <c r="VSE1" s="38"/>
      <c r="VSF1" s="38"/>
      <c r="VSG1" s="38"/>
      <c r="VSH1" s="38"/>
      <c r="VSI1" s="38"/>
      <c r="VSU1" s="38"/>
      <c r="VSV1" s="38"/>
      <c r="VSW1" s="38"/>
      <c r="VSX1" s="38"/>
      <c r="VSY1" s="38"/>
      <c r="VTK1" s="38"/>
      <c r="VTL1" s="38"/>
      <c r="VTM1" s="38"/>
      <c r="VTN1" s="38"/>
      <c r="VTO1" s="38"/>
      <c r="VUA1" s="38"/>
      <c r="VUB1" s="38"/>
      <c r="VUC1" s="38"/>
      <c r="VUD1" s="38"/>
      <c r="VUE1" s="38"/>
      <c r="VUQ1" s="38"/>
      <c r="VUR1" s="38"/>
      <c r="VUS1" s="38"/>
      <c r="VUT1" s="38"/>
      <c r="VUU1" s="38"/>
      <c r="VVG1" s="38"/>
      <c r="VVH1" s="38"/>
      <c r="VVI1" s="38"/>
      <c r="VVJ1" s="38"/>
      <c r="VVK1" s="38"/>
      <c r="VVW1" s="38"/>
      <c r="VVX1" s="38"/>
      <c r="VVY1" s="38"/>
      <c r="VVZ1" s="38"/>
      <c r="VWA1" s="38"/>
      <c r="VWM1" s="38"/>
      <c r="VWN1" s="38"/>
      <c r="VWO1" s="38"/>
      <c r="VWP1" s="38"/>
      <c r="VWQ1" s="38"/>
      <c r="VXC1" s="38"/>
      <c r="VXD1" s="38"/>
      <c r="VXE1" s="38"/>
      <c r="VXF1" s="38"/>
      <c r="VXG1" s="38"/>
      <c r="VXS1" s="38"/>
      <c r="VXT1" s="38"/>
      <c r="VXU1" s="38"/>
      <c r="VXV1" s="38"/>
      <c r="VXW1" s="38"/>
      <c r="VYI1" s="38"/>
      <c r="VYJ1" s="38"/>
      <c r="VYK1" s="38"/>
      <c r="VYL1" s="38"/>
      <c r="VYM1" s="38"/>
      <c r="VYY1" s="38"/>
      <c r="VYZ1" s="38"/>
      <c r="VZA1" s="38"/>
      <c r="VZB1" s="38"/>
      <c r="VZC1" s="38"/>
      <c r="VZO1" s="38"/>
      <c r="VZP1" s="38"/>
      <c r="VZQ1" s="38"/>
      <c r="VZR1" s="38"/>
      <c r="VZS1" s="38"/>
      <c r="WAE1" s="38"/>
      <c r="WAF1" s="38"/>
      <c r="WAG1" s="38"/>
      <c r="WAH1" s="38"/>
      <c r="WAI1" s="38"/>
      <c r="WAU1" s="38"/>
      <c r="WAV1" s="38"/>
      <c r="WAW1" s="38"/>
      <c r="WAX1" s="38"/>
      <c r="WAY1" s="38"/>
      <c r="WBK1" s="38"/>
      <c r="WBL1" s="38"/>
      <c r="WBM1" s="38"/>
      <c r="WBN1" s="38"/>
      <c r="WBO1" s="38"/>
      <c r="WCA1" s="38"/>
      <c r="WCB1" s="38"/>
      <c r="WCC1" s="38"/>
      <c r="WCD1" s="38"/>
      <c r="WCE1" s="38"/>
      <c r="WCQ1" s="38"/>
      <c r="WCR1" s="38"/>
      <c r="WCS1" s="38"/>
      <c r="WCT1" s="38"/>
      <c r="WCU1" s="38"/>
      <c r="WDG1" s="38"/>
      <c r="WDH1" s="38"/>
      <c r="WDI1" s="38"/>
      <c r="WDJ1" s="38"/>
      <c r="WDK1" s="38"/>
      <c r="WDW1" s="38"/>
      <c r="WDX1" s="38"/>
      <c r="WDY1" s="38"/>
      <c r="WDZ1" s="38"/>
      <c r="WEA1" s="38"/>
      <c r="WEM1" s="38"/>
      <c r="WEN1" s="38"/>
      <c r="WEO1" s="38"/>
      <c r="WEP1" s="38"/>
      <c r="WEQ1" s="38"/>
      <c r="WFC1" s="38"/>
      <c r="WFD1" s="38"/>
      <c r="WFE1" s="38"/>
      <c r="WFF1" s="38"/>
      <c r="WFG1" s="38"/>
      <c r="WFS1" s="38"/>
      <c r="WFT1" s="38"/>
      <c r="WFU1" s="38"/>
      <c r="WFV1" s="38"/>
      <c r="WFW1" s="38"/>
      <c r="WGI1" s="38"/>
      <c r="WGJ1" s="38"/>
      <c r="WGK1" s="38"/>
      <c r="WGL1" s="38"/>
      <c r="WGM1" s="38"/>
      <c r="WGY1" s="38"/>
      <c r="WGZ1" s="38"/>
      <c r="WHA1" s="38"/>
      <c r="WHB1" s="38"/>
      <c r="WHC1" s="38"/>
      <c r="WHO1" s="38"/>
      <c r="WHP1" s="38"/>
      <c r="WHQ1" s="38"/>
      <c r="WHR1" s="38"/>
      <c r="WHS1" s="38"/>
      <c r="WIE1" s="38"/>
      <c r="WIF1" s="38"/>
      <c r="WIG1" s="38"/>
      <c r="WIH1" s="38"/>
      <c r="WII1" s="38"/>
      <c r="WIU1" s="38"/>
      <c r="WIV1" s="38"/>
      <c r="WIW1" s="38"/>
      <c r="WIX1" s="38"/>
      <c r="WIY1" s="38"/>
      <c r="WJK1" s="38"/>
      <c r="WJL1" s="38"/>
      <c r="WJM1" s="38"/>
      <c r="WJN1" s="38"/>
      <c r="WJO1" s="38"/>
      <c r="WKA1" s="38"/>
      <c r="WKB1" s="38"/>
      <c r="WKC1" s="38"/>
      <c r="WKD1" s="38"/>
      <c r="WKE1" s="38"/>
      <c r="WKQ1" s="38"/>
      <c r="WKR1" s="38"/>
      <c r="WKS1" s="38"/>
      <c r="WKT1" s="38"/>
      <c r="WKU1" s="38"/>
      <c r="WLG1" s="38"/>
      <c r="WLH1" s="38"/>
      <c r="WLI1" s="38"/>
      <c r="WLJ1" s="38"/>
      <c r="WLK1" s="38"/>
      <c r="WLW1" s="38"/>
      <c r="WLX1" s="38"/>
      <c r="WLY1" s="38"/>
      <c r="WLZ1" s="38"/>
      <c r="WMA1" s="38"/>
      <c r="WMM1" s="38"/>
      <c r="WMN1" s="38"/>
      <c r="WMO1" s="38"/>
      <c r="WMP1" s="38"/>
      <c r="WMQ1" s="38"/>
      <c r="WNC1" s="38"/>
      <c r="WND1" s="38"/>
      <c r="WNE1" s="38"/>
      <c r="WNF1" s="38"/>
      <c r="WNG1" s="38"/>
      <c r="WNS1" s="38"/>
      <c r="WNT1" s="38"/>
      <c r="WNU1" s="38"/>
      <c r="WNV1" s="38"/>
      <c r="WNW1" s="38"/>
      <c r="WOI1" s="38"/>
      <c r="WOJ1" s="38"/>
      <c r="WOK1" s="38"/>
      <c r="WOL1" s="38"/>
      <c r="WOM1" s="38"/>
      <c r="WOY1" s="38"/>
      <c r="WOZ1" s="38"/>
      <c r="WPA1" s="38"/>
      <c r="WPB1" s="38"/>
      <c r="WPC1" s="38"/>
      <c r="WPO1" s="38"/>
      <c r="WPP1" s="38"/>
      <c r="WPQ1" s="38"/>
      <c r="WPR1" s="38"/>
      <c r="WPS1" s="38"/>
      <c r="WQE1" s="38"/>
      <c r="WQF1" s="38"/>
      <c r="WQG1" s="38"/>
      <c r="WQH1" s="38"/>
      <c r="WQI1" s="38"/>
      <c r="WQU1" s="38"/>
      <c r="WQV1" s="38"/>
      <c r="WQW1" s="38"/>
      <c r="WQX1" s="38"/>
      <c r="WQY1" s="38"/>
      <c r="WRK1" s="38"/>
      <c r="WRL1" s="38"/>
      <c r="WRM1" s="38"/>
      <c r="WRN1" s="38"/>
      <c r="WRO1" s="38"/>
      <c r="WSA1" s="38"/>
      <c r="WSB1" s="38"/>
      <c r="WSC1" s="38"/>
      <c r="WSD1" s="38"/>
      <c r="WSE1" s="38"/>
      <c r="WSQ1" s="38"/>
      <c r="WSR1" s="38"/>
      <c r="WSS1" s="38"/>
      <c r="WST1" s="38"/>
      <c r="WSU1" s="38"/>
      <c r="WTG1" s="38"/>
      <c r="WTH1" s="38"/>
      <c r="WTI1" s="38"/>
      <c r="WTJ1" s="38"/>
      <c r="WTK1" s="38"/>
      <c r="WTW1" s="38"/>
      <c r="WTX1" s="38"/>
      <c r="WTY1" s="38"/>
      <c r="WTZ1" s="38"/>
      <c r="WUA1" s="38"/>
      <c r="WUM1" s="38"/>
      <c r="WUN1" s="38"/>
      <c r="WUO1" s="38"/>
      <c r="WUP1" s="38"/>
      <c r="WUQ1" s="38"/>
      <c r="WVC1" s="38"/>
      <c r="WVD1" s="38"/>
      <c r="WVE1" s="38"/>
      <c r="WVF1" s="38"/>
      <c r="WVG1" s="38"/>
      <c r="WVS1" s="38"/>
      <c r="WVT1" s="38"/>
      <c r="WVU1" s="38"/>
      <c r="WVV1" s="38"/>
      <c r="WVW1" s="38"/>
      <c r="WWI1" s="38"/>
      <c r="WWJ1" s="38"/>
      <c r="WWK1" s="38"/>
      <c r="WWL1" s="38"/>
      <c r="WWM1" s="38"/>
      <c r="WWY1" s="38"/>
      <c r="WWZ1" s="38"/>
      <c r="WXA1" s="38"/>
      <c r="WXB1" s="38"/>
      <c r="WXC1" s="38"/>
      <c r="WXO1" s="38"/>
      <c r="WXP1" s="38"/>
      <c r="WXQ1" s="38"/>
      <c r="WXR1" s="38"/>
      <c r="WXS1" s="38"/>
      <c r="WYE1" s="38"/>
      <c r="WYF1" s="38"/>
      <c r="WYG1" s="38"/>
      <c r="WYH1" s="38"/>
      <c r="WYI1" s="38"/>
      <c r="WYU1" s="38"/>
      <c r="WYV1" s="38"/>
      <c r="WYW1" s="38"/>
      <c r="WYX1" s="38"/>
      <c r="WYY1" s="38"/>
      <c r="WZK1" s="38"/>
      <c r="WZL1" s="38"/>
      <c r="WZM1" s="38"/>
      <c r="WZN1" s="38"/>
      <c r="WZO1" s="38"/>
      <c r="XAA1" s="38"/>
      <c r="XAB1" s="38"/>
      <c r="XAC1" s="38"/>
      <c r="XAD1" s="38"/>
      <c r="XAE1" s="38"/>
      <c r="XAQ1" s="38"/>
      <c r="XAR1" s="38"/>
      <c r="XAS1" s="38"/>
      <c r="XAT1" s="38"/>
      <c r="XAU1" s="38"/>
      <c r="XBG1" s="38"/>
      <c r="XBH1" s="38"/>
      <c r="XBI1" s="38"/>
      <c r="XBJ1" s="38"/>
      <c r="XBK1" s="38"/>
      <c r="XBW1" s="38"/>
      <c r="XBX1" s="38"/>
      <c r="XBY1" s="38"/>
      <c r="XBZ1" s="38"/>
      <c r="XCA1" s="38"/>
      <c r="XCM1" s="38"/>
      <c r="XCN1" s="38"/>
      <c r="XCO1" s="38"/>
      <c r="XCP1" s="38"/>
      <c r="XCQ1" s="38"/>
      <c r="XDC1" s="38"/>
      <c r="XDD1" s="38"/>
      <c r="XDE1" s="38"/>
      <c r="XDF1" s="38"/>
      <c r="XDG1" s="38"/>
      <c r="XDS1" s="38"/>
      <c r="XDT1" s="38"/>
      <c r="XDU1" s="38"/>
      <c r="XDV1" s="38"/>
      <c r="XDW1" s="38"/>
      <c r="XEI1" s="38"/>
      <c r="XEJ1" s="38"/>
      <c r="XEK1" s="38"/>
      <c r="XEL1" s="38"/>
      <c r="XEM1" s="38"/>
      <c r="XEY1" s="38"/>
      <c r="XEZ1" s="38"/>
      <c r="XFA1" s="38"/>
      <c r="XFB1" s="38"/>
      <c r="XFC1" s="38"/>
    </row>
    <row r="2" spans="1:1023 1035:2047 2059:3071 3083:4095 4107:5119 5131:6143 6155:7167 7179:8191 8203:9215 9227:10239 10251:11263 11275:12287 12299:13311 13323:14335 14347:15359 15371:16383" x14ac:dyDescent="0.25">
      <c r="A2">
        <v>21</v>
      </c>
      <c r="B2">
        <v>5</v>
      </c>
      <c r="C2" s="1">
        <v>42411</v>
      </c>
      <c r="D2" t="s">
        <v>18</v>
      </c>
      <c r="E2" s="1">
        <v>44807</v>
      </c>
      <c r="F2">
        <v>10</v>
      </c>
      <c r="G2" t="s">
        <v>136</v>
      </c>
      <c r="H2">
        <f>DATEDIF(C2,E2,"m")</f>
        <v>78</v>
      </c>
      <c r="I2">
        <v>720</v>
      </c>
      <c r="J2" t="s">
        <v>20</v>
      </c>
      <c r="K2" t="s">
        <v>6</v>
      </c>
      <c r="L2" t="s">
        <v>7</v>
      </c>
      <c r="M2">
        <v>6.25</v>
      </c>
      <c r="N2">
        <v>10</v>
      </c>
      <c r="O2">
        <v>3</v>
      </c>
      <c r="P2">
        <f>F2*M2</f>
        <v>62.5</v>
      </c>
      <c r="Q2">
        <f>P2*O2</f>
        <v>187.5</v>
      </c>
      <c r="R2" s="71">
        <f>Q2/(I2*O2)</f>
        <v>8.6805555555555552E-2</v>
      </c>
      <c r="S2">
        <f>Q2/(I2*ADDiA)</f>
        <v>2.5</v>
      </c>
    </row>
    <row r="3" spans="1:1023 1035:2047 2059:3071 3083:4095 4107:5119 5131:6143 6155:7167 7179:8191 8203:9215 9227:10239 10251:11263 11275:12287 12299:13311 13323:14335 14347:15359 15371:16383" x14ac:dyDescent="0.25">
      <c r="A3">
        <v>22</v>
      </c>
      <c r="B3">
        <v>5</v>
      </c>
      <c r="C3" s="1">
        <v>42674</v>
      </c>
      <c r="D3" t="s">
        <v>18</v>
      </c>
      <c r="E3" s="1">
        <v>44803</v>
      </c>
      <c r="F3">
        <v>10</v>
      </c>
      <c r="G3" t="s">
        <v>136</v>
      </c>
      <c r="H3">
        <f>DATEDIF(C3,E3,"m")</f>
        <v>69</v>
      </c>
      <c r="I3">
        <v>720</v>
      </c>
      <c r="J3" t="s">
        <v>20</v>
      </c>
      <c r="K3" t="s">
        <v>6</v>
      </c>
      <c r="L3" t="s">
        <v>7</v>
      </c>
      <c r="M3">
        <v>6.25</v>
      </c>
      <c r="N3">
        <v>10</v>
      </c>
      <c r="O3">
        <v>3</v>
      </c>
      <c r="P3">
        <f t="shared" ref="P3:P4" si="0">F3*M3</f>
        <v>62.5</v>
      </c>
      <c r="Q3">
        <f t="shared" ref="Q3:Q4" si="1">P3*O3</f>
        <v>187.5</v>
      </c>
      <c r="R3" s="71">
        <f t="shared" ref="R3:R4" si="2">Q3/(I3*O3)</f>
        <v>8.6805555555555552E-2</v>
      </c>
      <c r="S3">
        <f>Q3/(I3*ADDiA)</f>
        <v>2.5</v>
      </c>
    </row>
    <row r="4" spans="1:1023 1035:2047 2059:3071 3083:4095 4107:5119 5131:6143 6155:7167 7179:8191 8203:9215 9227:10239 10251:11263 11275:12287 12299:13311 13323:14335 14347:15359 15371:16383" x14ac:dyDescent="0.25">
      <c r="A4">
        <v>23</v>
      </c>
      <c r="B4">
        <v>4</v>
      </c>
      <c r="C4" s="1">
        <v>42930</v>
      </c>
      <c r="D4" t="s">
        <v>18</v>
      </c>
      <c r="E4" s="1">
        <v>44801</v>
      </c>
      <c r="F4">
        <v>10</v>
      </c>
      <c r="G4" t="s">
        <v>136</v>
      </c>
      <c r="H4">
        <f>DATEDIF(C4,E4,"m")</f>
        <v>61</v>
      </c>
      <c r="I4">
        <v>697.5</v>
      </c>
      <c r="J4" t="s">
        <v>20</v>
      </c>
      <c r="K4" t="s">
        <v>6</v>
      </c>
      <c r="L4" t="s">
        <v>7</v>
      </c>
      <c r="M4">
        <v>6.25</v>
      </c>
      <c r="N4">
        <v>10</v>
      </c>
      <c r="O4">
        <v>3</v>
      </c>
      <c r="P4">
        <f t="shared" si="0"/>
        <v>62.5</v>
      </c>
      <c r="Q4">
        <f t="shared" si="1"/>
        <v>187.5</v>
      </c>
      <c r="R4" s="71">
        <f t="shared" si="2"/>
        <v>8.9605734767025089E-2</v>
      </c>
      <c r="S4" s="34">
        <f>Q4/(I4*ADDiA)</f>
        <v>2.5806451612903225</v>
      </c>
    </row>
    <row r="5" spans="1:1023 1035:2047 2059:3071 3083:4095 4107:5119 5131:6143 6155:7167 7179:8191 8203:9215 9227:10239 10251:11263 11275:12287 12299:13311 13323:14335 14347:15359 15371:16383" x14ac:dyDescent="0.25">
      <c r="O5" s="2"/>
    </row>
  </sheetData>
  <phoneticPr fontId="3"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33B778-36A9-4D82-B779-999D89BB5D33}">
  <dimension ref="A1:J10"/>
  <sheetViews>
    <sheetView workbookViewId="0">
      <selection sqref="A1:E10"/>
    </sheetView>
  </sheetViews>
  <sheetFormatPr defaultRowHeight="15" x14ac:dyDescent="0.25"/>
  <cols>
    <col min="2" max="2" width="9" bestFit="1" customWidth="1"/>
    <col min="3" max="3" width="11.42578125" bestFit="1" customWidth="1"/>
    <col min="4" max="4" width="15.140625" customWidth="1"/>
    <col min="5" max="5" width="15.5703125" customWidth="1"/>
    <col min="6" max="6" width="22.42578125" bestFit="1" customWidth="1"/>
    <col min="7" max="7" width="11.42578125" bestFit="1" customWidth="1"/>
    <col min="8" max="8" width="22.42578125" bestFit="1" customWidth="1"/>
    <col min="9" max="9" width="17.85546875" bestFit="1" customWidth="1"/>
    <col min="10" max="10" width="18.140625" bestFit="1" customWidth="1"/>
    <col min="11" max="11" width="30.42578125" bestFit="1" customWidth="1"/>
    <col min="12" max="12" width="34.42578125" bestFit="1" customWidth="1"/>
  </cols>
  <sheetData>
    <row r="1" spans="1:10" s="39" customFormat="1" ht="49.5" customHeight="1" x14ac:dyDescent="0.25">
      <c r="A1" s="37" t="s">
        <v>0</v>
      </c>
      <c r="B1" s="37" t="s">
        <v>14</v>
      </c>
      <c r="C1" s="37" t="s">
        <v>11</v>
      </c>
      <c r="D1" s="37" t="s">
        <v>17</v>
      </c>
      <c r="E1" s="37" t="s">
        <v>246</v>
      </c>
      <c r="F1" s="37"/>
      <c r="G1" s="38"/>
      <c r="H1" s="38"/>
      <c r="I1" s="38"/>
      <c r="J1" s="38"/>
    </row>
    <row r="2" spans="1:10" x14ac:dyDescent="0.25">
      <c r="A2">
        <v>14</v>
      </c>
      <c r="B2">
        <v>0</v>
      </c>
      <c r="C2" t="s">
        <v>21</v>
      </c>
      <c r="D2" t="s">
        <v>9</v>
      </c>
      <c r="E2" s="36">
        <v>85.05</v>
      </c>
    </row>
    <row r="3" spans="1:10" x14ac:dyDescent="0.25">
      <c r="A3">
        <v>15</v>
      </c>
      <c r="B3">
        <v>0</v>
      </c>
      <c r="C3" t="s">
        <v>21</v>
      </c>
      <c r="D3" t="s">
        <v>9</v>
      </c>
      <c r="E3" s="36">
        <v>85.05</v>
      </c>
    </row>
    <row r="4" spans="1:10" x14ac:dyDescent="0.25">
      <c r="A4">
        <v>16</v>
      </c>
      <c r="B4">
        <v>0</v>
      </c>
      <c r="C4" t="s">
        <v>21</v>
      </c>
      <c r="D4" t="s">
        <v>9</v>
      </c>
      <c r="E4" s="36">
        <v>61.2</v>
      </c>
    </row>
    <row r="5" spans="1:10" x14ac:dyDescent="0.25">
      <c r="A5">
        <v>17</v>
      </c>
      <c r="B5">
        <v>0</v>
      </c>
      <c r="C5" t="s">
        <v>21</v>
      </c>
      <c r="D5" t="s">
        <v>9</v>
      </c>
      <c r="E5" s="36">
        <v>61.2</v>
      </c>
    </row>
    <row r="6" spans="1:10" x14ac:dyDescent="0.25">
      <c r="A6">
        <v>24</v>
      </c>
      <c r="B6">
        <v>1</v>
      </c>
      <c r="C6" t="s">
        <v>21</v>
      </c>
      <c r="D6" t="s">
        <v>9</v>
      </c>
      <c r="E6" s="36">
        <v>607.5</v>
      </c>
    </row>
    <row r="7" spans="1:10" x14ac:dyDescent="0.25">
      <c r="A7">
        <v>25</v>
      </c>
      <c r="B7">
        <v>4</v>
      </c>
      <c r="C7" t="s">
        <v>21</v>
      </c>
      <c r="D7" t="s">
        <v>9</v>
      </c>
      <c r="E7" s="36">
        <v>697.5</v>
      </c>
    </row>
    <row r="8" spans="1:10" x14ac:dyDescent="0.25">
      <c r="A8">
        <v>26</v>
      </c>
      <c r="B8">
        <v>3</v>
      </c>
      <c r="C8" t="s">
        <v>21</v>
      </c>
      <c r="D8" t="s">
        <v>9</v>
      </c>
      <c r="E8" s="36">
        <v>675</v>
      </c>
    </row>
    <row r="9" spans="1:10" x14ac:dyDescent="0.25">
      <c r="A9">
        <v>27</v>
      </c>
      <c r="B9">
        <v>2</v>
      </c>
      <c r="C9" t="s">
        <v>21</v>
      </c>
      <c r="D9" t="s">
        <v>9</v>
      </c>
      <c r="E9" s="36">
        <v>630</v>
      </c>
    </row>
    <row r="10" spans="1:10" x14ac:dyDescent="0.25">
      <c r="A10">
        <v>28</v>
      </c>
      <c r="B10">
        <v>1</v>
      </c>
      <c r="C10" t="s">
        <v>21</v>
      </c>
      <c r="D10" t="s">
        <v>9</v>
      </c>
      <c r="E10" s="36">
        <v>607.5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AEB35C-575E-4BF4-9CDF-98ECF4027244}">
  <dimension ref="A1:W28"/>
  <sheetViews>
    <sheetView topLeftCell="A14" zoomScale="85" zoomScaleNormal="85" workbookViewId="0">
      <selection activeCell="A3" sqref="A3:G28"/>
    </sheetView>
  </sheetViews>
  <sheetFormatPr defaultColWidth="9.140625" defaultRowHeight="12.75" x14ac:dyDescent="0.2"/>
  <cols>
    <col min="1" max="1" width="13.5703125" style="8" bestFit="1" customWidth="1"/>
    <col min="2" max="2" width="9.140625" style="8"/>
    <col min="3" max="3" width="50" style="8" customWidth="1"/>
    <col min="4" max="4" width="9.140625" style="8"/>
    <col min="5" max="6" width="40.28515625" style="8" customWidth="1"/>
    <col min="7" max="7" width="88" style="8" customWidth="1"/>
    <col min="8" max="16384" width="9.140625" style="8"/>
  </cols>
  <sheetData>
    <row r="1" spans="1:23" ht="13.5" x14ac:dyDescent="0.25">
      <c r="A1" s="6" t="s">
        <v>197</v>
      </c>
      <c r="B1" s="6"/>
      <c r="C1" s="6"/>
      <c r="D1" s="6"/>
      <c r="E1" s="6"/>
      <c r="F1" s="6"/>
      <c r="G1" s="6"/>
      <c r="H1" s="6"/>
      <c r="I1" s="6"/>
      <c r="J1" s="6"/>
      <c r="K1" s="6"/>
      <c r="L1" s="6"/>
      <c r="M1" s="6"/>
      <c r="N1" s="6"/>
      <c r="O1" s="6"/>
      <c r="P1" s="6"/>
      <c r="Q1" s="6"/>
      <c r="R1" s="6"/>
      <c r="S1" s="6"/>
      <c r="T1" s="6"/>
      <c r="U1" s="6"/>
      <c r="V1" s="6"/>
      <c r="W1" s="6"/>
    </row>
    <row r="2" spans="1:23" ht="13.5" thickBot="1" x14ac:dyDescent="0.25">
      <c r="A2" s="6"/>
      <c r="B2" s="6"/>
      <c r="C2" s="6"/>
      <c r="D2" s="6"/>
      <c r="E2" s="6"/>
      <c r="F2" s="6"/>
      <c r="G2" s="6"/>
      <c r="H2" s="6"/>
      <c r="I2" s="6"/>
      <c r="J2" s="6"/>
      <c r="K2" s="6"/>
      <c r="L2" s="6"/>
      <c r="M2" s="6"/>
      <c r="N2" s="6"/>
      <c r="O2" s="6"/>
      <c r="P2" s="6"/>
      <c r="Q2" s="6"/>
      <c r="R2" s="6"/>
      <c r="S2" s="6"/>
      <c r="T2" s="6"/>
      <c r="U2" s="6"/>
      <c r="V2" s="6"/>
      <c r="W2" s="6"/>
    </row>
    <row r="3" spans="1:23" ht="16.5" thickBot="1" x14ac:dyDescent="0.25">
      <c r="A3" s="3" t="s">
        <v>34</v>
      </c>
      <c r="B3" s="4" t="s">
        <v>35</v>
      </c>
      <c r="C3" s="5" t="s">
        <v>36</v>
      </c>
      <c r="D3" s="4" t="s">
        <v>225</v>
      </c>
      <c r="E3" s="4" t="s">
        <v>62</v>
      </c>
      <c r="F3" s="17" t="s">
        <v>63</v>
      </c>
      <c r="G3" s="51" t="s">
        <v>204</v>
      </c>
    </row>
    <row r="4" spans="1:23" ht="26.25" thickBot="1" x14ac:dyDescent="0.25">
      <c r="A4" s="73" t="s">
        <v>37</v>
      </c>
      <c r="B4" s="7" t="s">
        <v>33</v>
      </c>
      <c r="C4" s="9" t="s">
        <v>110</v>
      </c>
      <c r="D4" s="10" t="s">
        <v>38</v>
      </c>
      <c r="E4" s="16" t="s">
        <v>139</v>
      </c>
      <c r="F4" s="16" t="s">
        <v>140</v>
      </c>
      <c r="G4" s="19"/>
    </row>
    <row r="5" spans="1:23" ht="26.25" thickBot="1" x14ac:dyDescent="0.25">
      <c r="A5" s="74"/>
      <c r="B5" s="7" t="s">
        <v>11</v>
      </c>
      <c r="C5" s="9" t="s">
        <v>39</v>
      </c>
      <c r="D5" s="10" t="s">
        <v>38</v>
      </c>
      <c r="E5" s="16" t="s">
        <v>12</v>
      </c>
      <c r="F5" s="16" t="s">
        <v>59</v>
      </c>
      <c r="G5" s="19"/>
    </row>
    <row r="6" spans="1:23" ht="26.25" thickBot="1" x14ac:dyDescent="0.25">
      <c r="A6" s="74"/>
      <c r="B6" s="7" t="s">
        <v>22</v>
      </c>
      <c r="C6" s="9" t="s">
        <v>40</v>
      </c>
      <c r="D6" s="10" t="s">
        <v>38</v>
      </c>
      <c r="E6" s="16" t="s">
        <v>60</v>
      </c>
      <c r="F6" s="16" t="s">
        <v>61</v>
      </c>
      <c r="G6" s="19"/>
    </row>
    <row r="7" spans="1:23" ht="42" thickBot="1" x14ac:dyDescent="0.25">
      <c r="A7" s="74"/>
      <c r="B7" s="41" t="s">
        <v>205</v>
      </c>
      <c r="C7" s="9" t="s">
        <v>111</v>
      </c>
      <c r="D7" s="10" t="s">
        <v>13</v>
      </c>
      <c r="E7" s="16" t="s">
        <v>260</v>
      </c>
      <c r="F7" s="16" t="s">
        <v>261</v>
      </c>
      <c r="G7" s="19"/>
    </row>
    <row r="8" spans="1:23" ht="51.75" thickBot="1" x14ac:dyDescent="0.25">
      <c r="A8" s="74"/>
      <c r="B8" s="7" t="s">
        <v>41</v>
      </c>
      <c r="C8" s="9" t="s">
        <v>247</v>
      </c>
      <c r="D8" s="10" t="s">
        <v>38</v>
      </c>
      <c r="E8" s="16" t="s">
        <v>141</v>
      </c>
      <c r="F8" s="16" t="s">
        <v>142</v>
      </c>
      <c r="G8" s="19"/>
    </row>
    <row r="9" spans="1:23" ht="64.5" thickBot="1" x14ac:dyDescent="0.25">
      <c r="A9" s="74"/>
      <c r="B9" s="7" t="s">
        <v>42</v>
      </c>
      <c r="C9" s="9" t="s">
        <v>222</v>
      </c>
      <c r="D9" s="10" t="s">
        <v>43</v>
      </c>
      <c r="E9" s="18">
        <f>'A. Standard parameters'!D4</f>
        <v>100</v>
      </c>
      <c r="F9" s="18">
        <f>'A. Standard parameters'!E4</f>
        <v>650</v>
      </c>
      <c r="G9" s="19" t="s">
        <v>224</v>
      </c>
    </row>
    <row r="10" spans="1:23" ht="26.25" thickBot="1" x14ac:dyDescent="0.25">
      <c r="A10" s="75"/>
      <c r="B10" s="7" t="s">
        <v>44</v>
      </c>
      <c r="C10" s="9" t="s">
        <v>223</v>
      </c>
      <c r="D10" s="10" t="s">
        <v>45</v>
      </c>
      <c r="E10" s="16">
        <f>'A. Standard parameters'!D5</f>
        <v>80</v>
      </c>
      <c r="F10" s="16">
        <f>'A. Standard parameters'!E5</f>
        <v>635.03</v>
      </c>
      <c r="G10" s="19" t="s">
        <v>64</v>
      </c>
    </row>
    <row r="11" spans="1:23" ht="26.25" thickBot="1" x14ac:dyDescent="0.25">
      <c r="A11" s="73" t="s">
        <v>46</v>
      </c>
      <c r="B11" s="7" t="s">
        <v>23</v>
      </c>
      <c r="C11" s="9" t="s">
        <v>112</v>
      </c>
      <c r="D11" s="10" t="s">
        <v>38</v>
      </c>
      <c r="E11" s="16" t="s">
        <v>146</v>
      </c>
      <c r="F11" s="16" t="s">
        <v>145</v>
      </c>
      <c r="G11" s="19"/>
    </row>
    <row r="12" spans="1:23" ht="26.25" thickBot="1" x14ac:dyDescent="0.25">
      <c r="A12" s="74"/>
      <c r="B12" s="7" t="s">
        <v>24</v>
      </c>
      <c r="C12" s="9" t="s">
        <v>47</v>
      </c>
      <c r="D12" s="10" t="s">
        <v>38</v>
      </c>
      <c r="E12" s="16" t="s">
        <v>143</v>
      </c>
      <c r="F12" s="16" t="s">
        <v>144</v>
      </c>
      <c r="G12" s="19" t="s">
        <v>71</v>
      </c>
    </row>
    <row r="13" spans="1:23" ht="26.25" thickBot="1" x14ac:dyDescent="0.25">
      <c r="A13" s="74"/>
      <c r="B13" s="14" t="s">
        <v>198</v>
      </c>
      <c r="C13" s="9" t="s">
        <v>113</v>
      </c>
      <c r="D13" s="10" t="s">
        <v>45</v>
      </c>
      <c r="E13" s="16" t="s">
        <v>248</v>
      </c>
      <c r="F13" s="16" t="s">
        <v>249</v>
      </c>
      <c r="G13" s="19"/>
    </row>
    <row r="14" spans="1:23" ht="53.25" thickBot="1" x14ac:dyDescent="0.25">
      <c r="A14" s="74"/>
      <c r="B14" s="14" t="s">
        <v>199</v>
      </c>
      <c r="C14" s="9" t="s">
        <v>117</v>
      </c>
      <c r="D14" s="10" t="s">
        <v>38</v>
      </c>
      <c r="E14" s="16" t="s">
        <v>250</v>
      </c>
      <c r="F14" s="16" t="s">
        <v>251</v>
      </c>
      <c r="G14" s="19" t="s">
        <v>65</v>
      </c>
    </row>
    <row r="15" spans="1:23" ht="26.25" thickBot="1" x14ac:dyDescent="0.25">
      <c r="A15" s="74"/>
      <c r="B15" s="14" t="s">
        <v>200</v>
      </c>
      <c r="C15" s="9" t="s">
        <v>48</v>
      </c>
      <c r="D15" s="10" t="s">
        <v>49</v>
      </c>
      <c r="E15" s="16">
        <f>'B. Calf pneumonia'!O2</f>
        <v>1</v>
      </c>
      <c r="F15" s="16">
        <f>'C. Mastitis'!O2</f>
        <v>3</v>
      </c>
      <c r="G15" s="19"/>
    </row>
    <row r="16" spans="1:23" ht="53.25" thickBot="1" x14ac:dyDescent="0.25">
      <c r="A16" s="74"/>
      <c r="B16" s="14" t="s">
        <v>201</v>
      </c>
      <c r="C16" s="9" t="s">
        <v>118</v>
      </c>
      <c r="D16" s="10" t="s">
        <v>38</v>
      </c>
      <c r="E16" s="16">
        <f>E15</f>
        <v>1</v>
      </c>
      <c r="F16" s="16">
        <f>F15</f>
        <v>3</v>
      </c>
      <c r="G16" s="19" t="s">
        <v>65</v>
      </c>
    </row>
    <row r="17" spans="1:7" ht="53.25" thickBot="1" x14ac:dyDescent="0.25">
      <c r="A17" s="74"/>
      <c r="B17" s="7" t="s">
        <v>50</v>
      </c>
      <c r="C17" s="9" t="s">
        <v>119</v>
      </c>
      <c r="D17" s="10" t="s">
        <v>38</v>
      </c>
      <c r="E17" s="16">
        <f>'B. Calf pneumonia'!N2</f>
        <v>2.5</v>
      </c>
      <c r="F17" s="18">
        <f>62.5/600</f>
        <v>0.10416666666666667</v>
      </c>
      <c r="G17" s="19" t="s">
        <v>66</v>
      </c>
    </row>
    <row r="18" spans="1:7" ht="51.75" thickBot="1" x14ac:dyDescent="0.25">
      <c r="A18" s="74"/>
      <c r="B18" s="7" t="s">
        <v>51</v>
      </c>
      <c r="C18" s="9" t="s">
        <v>114</v>
      </c>
      <c r="D18" s="10" t="s">
        <v>49</v>
      </c>
      <c r="E18" s="16">
        <f>E17</f>
        <v>2.5</v>
      </c>
      <c r="F18" s="18">
        <f>F17</f>
        <v>0.10416666666666667</v>
      </c>
      <c r="G18" s="19" t="s">
        <v>65</v>
      </c>
    </row>
    <row r="19" spans="1:7" ht="39" thickBot="1" x14ac:dyDescent="0.25">
      <c r="A19" s="74"/>
      <c r="B19" s="7" t="s">
        <v>25</v>
      </c>
      <c r="C19" s="9" t="s">
        <v>57</v>
      </c>
      <c r="D19" s="10" t="s">
        <v>45</v>
      </c>
      <c r="E19" s="16">
        <f>E17</f>
        <v>2.5</v>
      </c>
      <c r="F19" s="18">
        <f>F17</f>
        <v>0.10416666666666667</v>
      </c>
      <c r="G19" s="19" t="s">
        <v>67</v>
      </c>
    </row>
    <row r="20" spans="1:7" ht="54.75" thickBot="1" x14ac:dyDescent="0.25">
      <c r="A20" s="74"/>
      <c r="B20" s="7" t="s">
        <v>26</v>
      </c>
      <c r="C20" s="9" t="s">
        <v>52</v>
      </c>
      <c r="D20" s="10" t="s">
        <v>45</v>
      </c>
      <c r="E20" s="16">
        <f>E19*E15</f>
        <v>2.5</v>
      </c>
      <c r="F20" s="18">
        <f>F17*F15</f>
        <v>0.3125</v>
      </c>
      <c r="G20" s="19" t="s">
        <v>67</v>
      </c>
    </row>
    <row r="21" spans="1:7" ht="38.25" customHeight="1" x14ac:dyDescent="0.2">
      <c r="A21" s="74"/>
      <c r="B21" s="80" t="s">
        <v>27</v>
      </c>
      <c r="C21" s="76" t="s">
        <v>115</v>
      </c>
      <c r="D21" s="73" t="s">
        <v>53</v>
      </c>
      <c r="E21" s="73" t="s">
        <v>68</v>
      </c>
      <c r="F21" s="73" t="s">
        <v>68</v>
      </c>
      <c r="G21" s="78" t="s">
        <v>69</v>
      </c>
    </row>
    <row r="22" spans="1:7" ht="13.5" thickBot="1" x14ac:dyDescent="0.25">
      <c r="A22" s="74"/>
      <c r="B22" s="81"/>
      <c r="C22" s="77"/>
      <c r="D22" s="75"/>
      <c r="E22" s="75"/>
      <c r="F22" s="75"/>
      <c r="G22" s="79"/>
    </row>
    <row r="23" spans="1:7" ht="126.6" customHeight="1" thickBot="1" x14ac:dyDescent="0.25">
      <c r="A23" s="74"/>
      <c r="B23" s="12" t="s">
        <v>28</v>
      </c>
      <c r="C23" s="13" t="s">
        <v>120</v>
      </c>
      <c r="D23" s="11" t="s">
        <v>53</v>
      </c>
      <c r="E23" s="16" t="s">
        <v>137</v>
      </c>
      <c r="F23" s="16" t="s">
        <v>138</v>
      </c>
      <c r="G23" s="19" t="s">
        <v>67</v>
      </c>
    </row>
    <row r="24" spans="1:7" ht="53.25" thickBot="1" x14ac:dyDescent="0.25">
      <c r="A24" s="73" t="s">
        <v>54</v>
      </c>
      <c r="B24" s="14" t="s">
        <v>29</v>
      </c>
      <c r="C24" s="15" t="s">
        <v>121</v>
      </c>
      <c r="D24" s="16" t="s">
        <v>38</v>
      </c>
      <c r="E24" s="16" t="s">
        <v>130</v>
      </c>
      <c r="F24" s="16" t="s">
        <v>129</v>
      </c>
      <c r="G24" s="19" t="s">
        <v>131</v>
      </c>
    </row>
    <row r="25" spans="1:7" ht="26.25" thickBot="1" x14ac:dyDescent="0.25">
      <c r="A25" s="74"/>
      <c r="B25" s="7" t="s">
        <v>30</v>
      </c>
      <c r="C25" s="9" t="s">
        <v>55</v>
      </c>
      <c r="D25" s="10" t="s">
        <v>45</v>
      </c>
      <c r="E25" s="16" t="s">
        <v>72</v>
      </c>
      <c r="F25" s="16" t="s">
        <v>72</v>
      </c>
      <c r="G25" s="19"/>
    </row>
    <row r="26" spans="1:7" ht="51.75" thickBot="1" x14ac:dyDescent="0.25">
      <c r="A26" s="74"/>
      <c r="B26" s="7" t="s">
        <v>31</v>
      </c>
      <c r="C26" s="9" t="s">
        <v>56</v>
      </c>
      <c r="D26" s="10" t="s">
        <v>45</v>
      </c>
      <c r="E26" s="16">
        <v>1</v>
      </c>
      <c r="F26" s="16">
        <v>1</v>
      </c>
      <c r="G26" s="19"/>
    </row>
    <row r="27" spans="1:7" ht="26.25" thickBot="1" x14ac:dyDescent="0.25">
      <c r="A27" s="75"/>
      <c r="B27" s="7" t="s">
        <v>32</v>
      </c>
      <c r="C27" s="9" t="s">
        <v>116</v>
      </c>
      <c r="D27" s="10" t="s">
        <v>49</v>
      </c>
      <c r="E27" s="16">
        <f>2*30</f>
        <v>60</v>
      </c>
      <c r="F27" s="16">
        <f>365</f>
        <v>365</v>
      </c>
      <c r="G27" s="19" t="s">
        <v>73</v>
      </c>
    </row>
    <row r="28" spans="1:7" ht="15.75" x14ac:dyDescent="0.2">
      <c r="A28" s="53" t="s">
        <v>252</v>
      </c>
    </row>
  </sheetData>
  <mergeCells count="9">
    <mergeCell ref="A24:A27"/>
    <mergeCell ref="C21:C22"/>
    <mergeCell ref="F21:F22"/>
    <mergeCell ref="G21:G22"/>
    <mergeCell ref="A4:A10"/>
    <mergeCell ref="A11:A23"/>
    <mergeCell ref="B21:B22"/>
    <mergeCell ref="D21:D22"/>
    <mergeCell ref="E21:E22"/>
  </mergeCell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AE7FE6-F028-44CC-B920-11E6FDCB8E95}">
  <dimension ref="A1:F36"/>
  <sheetViews>
    <sheetView workbookViewId="0"/>
  </sheetViews>
  <sheetFormatPr defaultColWidth="9.140625" defaultRowHeight="12.75" x14ac:dyDescent="0.2"/>
  <cols>
    <col min="1" max="2" width="9.140625" style="8"/>
    <col min="3" max="3" width="57.85546875" style="8" customWidth="1"/>
    <col min="4" max="4" width="27.7109375" style="8" customWidth="1"/>
    <col min="5" max="5" width="23.7109375" style="8" customWidth="1"/>
    <col min="6" max="6" width="82.42578125" style="8" customWidth="1"/>
    <col min="7" max="16384" width="9.140625" style="8"/>
  </cols>
  <sheetData>
    <row r="1" spans="1:6" ht="13.5" x14ac:dyDescent="0.2">
      <c r="A1" s="31" t="s">
        <v>196</v>
      </c>
    </row>
    <row r="2" spans="1:6" ht="13.5" thickBot="1" x14ac:dyDescent="0.25"/>
    <row r="3" spans="1:6" ht="13.5" thickBot="1" x14ac:dyDescent="0.25">
      <c r="A3" s="20" t="s">
        <v>34</v>
      </c>
      <c r="B3" s="4" t="s">
        <v>35</v>
      </c>
      <c r="C3" s="21" t="s">
        <v>36</v>
      </c>
      <c r="D3" s="4" t="s">
        <v>62</v>
      </c>
      <c r="E3" s="4" t="s">
        <v>63</v>
      </c>
      <c r="F3" s="60" t="s">
        <v>204</v>
      </c>
    </row>
    <row r="4" spans="1:6" ht="26.25" thickBot="1" x14ac:dyDescent="0.25">
      <c r="A4" s="82" t="s">
        <v>37</v>
      </c>
      <c r="B4" s="7" t="s">
        <v>74</v>
      </c>
      <c r="C4" s="22" t="s">
        <v>122</v>
      </c>
      <c r="D4" s="85" t="s">
        <v>104</v>
      </c>
      <c r="E4" s="86"/>
      <c r="F4" s="22"/>
    </row>
    <row r="5" spans="1:6" ht="26.25" thickBot="1" x14ac:dyDescent="0.25">
      <c r="A5" s="83"/>
      <c r="B5" s="7" t="s">
        <v>13</v>
      </c>
      <c r="C5" s="22" t="s">
        <v>123</v>
      </c>
      <c r="D5" s="85" t="s">
        <v>105</v>
      </c>
      <c r="E5" s="86"/>
      <c r="F5" s="22"/>
    </row>
    <row r="6" spans="1:6" ht="73.5" customHeight="1" thickBot="1" x14ac:dyDescent="0.25">
      <c r="A6" s="83"/>
      <c r="B6" s="7" t="s">
        <v>75</v>
      </c>
      <c r="C6" s="22" t="s">
        <v>93</v>
      </c>
      <c r="D6" s="64" t="s">
        <v>274</v>
      </c>
      <c r="E6" s="64" t="s">
        <v>273</v>
      </c>
      <c r="F6" s="65" t="s">
        <v>272</v>
      </c>
    </row>
    <row r="7" spans="1:6" ht="39" thickBot="1" x14ac:dyDescent="0.25">
      <c r="A7" s="83"/>
      <c r="B7" s="7" t="s">
        <v>254</v>
      </c>
      <c r="C7" s="22" t="s">
        <v>94</v>
      </c>
      <c r="D7" s="62">
        <f>'A. Standard parameters'!AA56</f>
        <v>2</v>
      </c>
      <c r="E7" s="62">
        <f>'A. Standard parameters'!AB56</f>
        <v>8</v>
      </c>
      <c r="F7" s="42" t="s">
        <v>263</v>
      </c>
    </row>
    <row r="8" spans="1:6" ht="52.5" customHeight="1" thickBot="1" x14ac:dyDescent="0.25">
      <c r="A8" s="83"/>
      <c r="B8" s="12" t="s">
        <v>76</v>
      </c>
      <c r="C8" s="13" t="s">
        <v>125</v>
      </c>
      <c r="D8" s="26">
        <f>COUNT('B. Calf pneumonia'!A2:A4)</f>
        <v>3</v>
      </c>
      <c r="E8" s="27">
        <f>COUNT('C. Mastitis'!A2:A4)</f>
        <v>3</v>
      </c>
      <c r="F8" s="22" t="s">
        <v>106</v>
      </c>
    </row>
    <row r="9" spans="1:6" ht="26.25" thickBot="1" x14ac:dyDescent="0.25">
      <c r="A9" s="82" t="s">
        <v>46</v>
      </c>
      <c r="B9" s="14" t="s">
        <v>77</v>
      </c>
      <c r="C9" s="23" t="s">
        <v>124</v>
      </c>
      <c r="D9" s="85" t="s">
        <v>107</v>
      </c>
      <c r="E9" s="86"/>
      <c r="F9" s="22"/>
    </row>
    <row r="10" spans="1:6" ht="13.5" thickBot="1" x14ac:dyDescent="0.25">
      <c r="A10" s="83"/>
      <c r="B10" s="7" t="s">
        <v>78</v>
      </c>
      <c r="C10" s="22" t="s">
        <v>101</v>
      </c>
      <c r="D10" s="85" t="s">
        <v>108</v>
      </c>
      <c r="E10" s="86"/>
      <c r="F10" s="22"/>
    </row>
    <row r="11" spans="1:6" ht="51.75" customHeight="1" thickBot="1" x14ac:dyDescent="0.25">
      <c r="A11" s="83"/>
      <c r="B11" s="12" t="s">
        <v>102</v>
      </c>
      <c r="C11" s="25" t="s">
        <v>126</v>
      </c>
      <c r="D11" s="26">
        <f>SUM('B. Calf pneumonia'!O2:O4)</f>
        <v>3</v>
      </c>
      <c r="E11" s="27">
        <f>SUM('C. Mastitis'!O2:O4)</f>
        <v>9</v>
      </c>
      <c r="F11" s="61" t="s">
        <v>262</v>
      </c>
    </row>
    <row r="12" spans="1:6" ht="53.25" thickBot="1" x14ac:dyDescent="0.25">
      <c r="A12" s="83"/>
      <c r="B12" s="14" t="s">
        <v>79</v>
      </c>
      <c r="C12" s="24" t="s">
        <v>127</v>
      </c>
      <c r="D12" s="26">
        <f>D11</f>
        <v>3</v>
      </c>
      <c r="E12" s="27">
        <f>E11/3</f>
        <v>3</v>
      </c>
      <c r="F12" s="22" t="s">
        <v>109</v>
      </c>
    </row>
    <row r="13" spans="1:6" ht="39" thickBot="1" x14ac:dyDescent="0.25">
      <c r="A13" s="83"/>
      <c r="B13" s="7" t="s">
        <v>103</v>
      </c>
      <c r="C13" s="9" t="s">
        <v>128</v>
      </c>
      <c r="D13" s="16" t="s">
        <v>256</v>
      </c>
      <c r="E13" s="16" t="s">
        <v>257</v>
      </c>
      <c r="F13" s="22"/>
    </row>
    <row r="14" spans="1:6" ht="26.25" customHeight="1" thickBot="1" x14ac:dyDescent="0.25">
      <c r="A14" s="83"/>
      <c r="B14" s="14" t="s">
        <v>255</v>
      </c>
      <c r="C14" s="24" t="s">
        <v>151</v>
      </c>
      <c r="D14" s="26">
        <f>SUM('B. Calf pneumonia'!Q2:Q4)/'F. Table 2'!D12</f>
        <v>200</v>
      </c>
      <c r="E14" s="27">
        <f>SUM('C. Mastitis'!Q2:Q4)/E12</f>
        <v>187.5</v>
      </c>
      <c r="F14" s="22"/>
    </row>
    <row r="15" spans="1:6" ht="26.25" thickBot="1" x14ac:dyDescent="0.25">
      <c r="A15" s="83"/>
      <c r="B15" s="7" t="s">
        <v>80</v>
      </c>
      <c r="C15" s="9" t="s">
        <v>95</v>
      </c>
      <c r="D15" s="26">
        <f>SUM('B. Calf pneumonia'!Q2:Q4)</f>
        <v>600</v>
      </c>
      <c r="E15" s="27">
        <f>SUM('C. Mastitis'!Q2:Q4)</f>
        <v>562.5</v>
      </c>
      <c r="F15" s="22"/>
    </row>
    <row r="16" spans="1:6" ht="27.75" thickBot="1" x14ac:dyDescent="0.25">
      <c r="A16" s="83"/>
      <c r="B16" s="7" t="s">
        <v>81</v>
      </c>
      <c r="C16" s="22" t="s">
        <v>96</v>
      </c>
      <c r="D16" s="26">
        <f>D15</f>
        <v>600</v>
      </c>
      <c r="E16" s="27">
        <f>E15</f>
        <v>562.5</v>
      </c>
      <c r="F16" s="22" t="s">
        <v>152</v>
      </c>
    </row>
    <row r="17" spans="1:6" ht="39" thickBot="1" x14ac:dyDescent="0.25">
      <c r="A17" s="83"/>
      <c r="B17" s="7" t="s">
        <v>82</v>
      </c>
      <c r="C17" s="22" t="s">
        <v>97</v>
      </c>
      <c r="D17" s="28">
        <f>'E. Table 1'!E17/'E. Table 1'!E26</f>
        <v>2.5</v>
      </c>
      <c r="E17" s="29">
        <f>'E. Table 1'!F17/'E. Table 1'!F26</f>
        <v>0.10416666666666667</v>
      </c>
      <c r="F17" s="22" t="s">
        <v>153</v>
      </c>
    </row>
    <row r="18" spans="1:6" ht="51.75" thickBot="1" x14ac:dyDescent="0.25">
      <c r="A18" s="83"/>
      <c r="B18" s="7" t="s">
        <v>83</v>
      </c>
      <c r="C18" s="22" t="s">
        <v>98</v>
      </c>
      <c r="D18" s="26">
        <f>'E. Table 1'!E18/'E. Table 1'!E26</f>
        <v>2.5</v>
      </c>
      <c r="E18" s="29">
        <f>'E. Table 1'!F18/'E. Table 1'!F26</f>
        <v>0.10416666666666667</v>
      </c>
      <c r="F18" s="22" t="s">
        <v>153</v>
      </c>
    </row>
    <row r="19" spans="1:6" ht="53.25" thickBot="1" x14ac:dyDescent="0.25">
      <c r="A19" s="83"/>
      <c r="B19" s="7" t="s">
        <v>84</v>
      </c>
      <c r="C19" s="9" t="s">
        <v>154</v>
      </c>
      <c r="D19" s="18">
        <f>MEDIAN('B. Calf pneumonia'!R2:R4)</f>
        <v>1.6339869281045751</v>
      </c>
      <c r="E19" s="18">
        <f>MEDIAN('C. Mastitis'!R2:R4)</f>
        <v>8.6805555555555552E-2</v>
      </c>
      <c r="F19" s="42" t="s">
        <v>264</v>
      </c>
    </row>
    <row r="20" spans="1:6" ht="26.25" thickBot="1" x14ac:dyDescent="0.25">
      <c r="A20" s="83"/>
      <c r="B20" s="7" t="s">
        <v>85</v>
      </c>
      <c r="C20" s="22" t="s">
        <v>86</v>
      </c>
      <c r="D20" s="18">
        <f>'F. Table 2'!D14/('F. Table 2'!D22*'E. Table 1'!E9)</f>
        <v>2</v>
      </c>
      <c r="E20" s="18">
        <f>'F. Table 2'!E14/('F. Table 2'!E22*'E. Table 1'!F9)</f>
        <v>9.6153846153846159E-2</v>
      </c>
      <c r="F20" s="22"/>
    </row>
    <row r="21" spans="1:6" ht="26.25" thickBot="1" x14ac:dyDescent="0.25">
      <c r="A21" s="84"/>
      <c r="B21" s="7" t="s">
        <v>87</v>
      </c>
      <c r="C21" s="22" t="s">
        <v>88</v>
      </c>
      <c r="D21" s="18">
        <f>D14/'E. Table 1'!E9</f>
        <v>2</v>
      </c>
      <c r="E21" s="18">
        <f>E14/'E. Table 1'!F9</f>
        <v>0.28846153846153844</v>
      </c>
      <c r="F21" s="22"/>
    </row>
    <row r="22" spans="1:6" ht="77.25" thickBot="1" x14ac:dyDescent="0.25">
      <c r="A22" s="82" t="s">
        <v>54</v>
      </c>
      <c r="B22" s="7" t="s">
        <v>89</v>
      </c>
      <c r="C22" s="22" t="s">
        <v>99</v>
      </c>
      <c r="D22" s="26">
        <f>'E. Table 1'!E26*'B. Calf pneumonia'!O2</f>
        <v>1</v>
      </c>
      <c r="E22" s="27">
        <f>'E. Table 1'!F26*'C. Mastitis'!O2</f>
        <v>3</v>
      </c>
      <c r="F22" s="22"/>
    </row>
    <row r="23" spans="1:6" ht="39" thickBot="1" x14ac:dyDescent="0.25">
      <c r="A23" s="83"/>
      <c r="B23" s="7" t="s">
        <v>90</v>
      </c>
      <c r="C23" s="22" t="s">
        <v>91</v>
      </c>
      <c r="D23" s="26">
        <v>0</v>
      </c>
      <c r="E23" s="27">
        <v>0</v>
      </c>
      <c r="F23" s="22" t="s">
        <v>155</v>
      </c>
    </row>
    <row r="24" spans="1:6" ht="26.25" thickBot="1" x14ac:dyDescent="0.25">
      <c r="A24" s="84"/>
      <c r="B24" s="7" t="s">
        <v>92</v>
      </c>
      <c r="C24" s="22" t="s">
        <v>100</v>
      </c>
      <c r="D24" s="26">
        <v>0</v>
      </c>
      <c r="E24" s="27">
        <v>2</v>
      </c>
      <c r="F24" s="22" t="s">
        <v>156</v>
      </c>
    </row>
    <row r="25" spans="1:6" x14ac:dyDescent="0.2">
      <c r="C25" s="32"/>
    </row>
    <row r="26" spans="1:6" x14ac:dyDescent="0.2">
      <c r="C26" s="32"/>
    </row>
    <row r="27" spans="1:6" x14ac:dyDescent="0.2">
      <c r="C27" s="32"/>
    </row>
    <row r="28" spans="1:6" x14ac:dyDescent="0.2">
      <c r="C28" s="32"/>
    </row>
    <row r="29" spans="1:6" x14ac:dyDescent="0.2">
      <c r="C29" s="32"/>
    </row>
    <row r="30" spans="1:6" x14ac:dyDescent="0.2">
      <c r="C30" s="32"/>
    </row>
    <row r="31" spans="1:6" x14ac:dyDescent="0.2">
      <c r="C31" s="32"/>
    </row>
    <row r="32" spans="1:6" x14ac:dyDescent="0.2">
      <c r="C32" s="32"/>
    </row>
    <row r="33" spans="3:3" x14ac:dyDescent="0.2">
      <c r="C33" s="32"/>
    </row>
    <row r="34" spans="3:3" x14ac:dyDescent="0.2">
      <c r="C34" s="32"/>
    </row>
    <row r="35" spans="3:3" x14ac:dyDescent="0.2">
      <c r="C35" s="32"/>
    </row>
    <row r="36" spans="3:3" x14ac:dyDescent="0.2">
      <c r="C36" s="32"/>
    </row>
  </sheetData>
  <mergeCells count="7">
    <mergeCell ref="A4:A8"/>
    <mergeCell ref="A9:A21"/>
    <mergeCell ref="A22:A24"/>
    <mergeCell ref="D4:E4"/>
    <mergeCell ref="D5:E5"/>
    <mergeCell ref="D9:E9"/>
    <mergeCell ref="D10:E10"/>
  </mergeCells>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DE3853-FFF8-4535-B43E-EBDF27B64934}">
  <dimension ref="A1:F19"/>
  <sheetViews>
    <sheetView workbookViewId="0"/>
  </sheetViews>
  <sheetFormatPr defaultColWidth="9.140625" defaultRowHeight="12.75" x14ac:dyDescent="0.2"/>
  <cols>
    <col min="1" max="2" width="9.140625" style="8"/>
    <col min="3" max="3" width="46" style="8" customWidth="1"/>
    <col min="4" max="4" width="25.42578125" style="8" customWidth="1"/>
    <col min="5" max="5" width="27" style="8" customWidth="1"/>
    <col min="6" max="6" width="46.5703125" style="8" customWidth="1"/>
    <col min="7" max="16384" width="9.140625" style="8"/>
  </cols>
  <sheetData>
    <row r="1" spans="1:6" ht="13.5" x14ac:dyDescent="0.25">
      <c r="A1" s="6" t="s">
        <v>202</v>
      </c>
    </row>
    <row r="2" spans="1:6" ht="13.5" thickBot="1" x14ac:dyDescent="0.25"/>
    <row r="3" spans="1:6" ht="13.5" thickBot="1" x14ac:dyDescent="0.25">
      <c r="A3" s="30" t="s">
        <v>157</v>
      </c>
      <c r="B3" s="5" t="s">
        <v>158</v>
      </c>
      <c r="C3" s="5" t="s">
        <v>159</v>
      </c>
      <c r="D3" s="4" t="s">
        <v>62</v>
      </c>
      <c r="E3" s="4" t="s">
        <v>63</v>
      </c>
      <c r="F3" s="4" t="s">
        <v>8</v>
      </c>
    </row>
    <row r="4" spans="1:6" ht="39" thickBot="1" x14ac:dyDescent="0.25">
      <c r="A4" s="73" t="s">
        <v>160</v>
      </c>
      <c r="B4" s="7" t="s">
        <v>161</v>
      </c>
      <c r="C4" s="9" t="s">
        <v>180</v>
      </c>
      <c r="D4" s="33">
        <f>TEC/Np_barC</f>
        <v>0</v>
      </c>
      <c r="E4" s="33">
        <f>TEC/Np_barA</f>
        <v>0</v>
      </c>
      <c r="F4" s="61" t="s">
        <v>155</v>
      </c>
    </row>
    <row r="5" spans="1:6" ht="39" thickBot="1" x14ac:dyDescent="0.25">
      <c r="A5" s="74"/>
      <c r="B5" s="7" t="s">
        <v>179</v>
      </c>
      <c r="C5" s="9" t="s">
        <v>181</v>
      </c>
      <c r="D5" s="33">
        <f>R_TC/Np_barC</f>
        <v>1.5</v>
      </c>
      <c r="E5" s="33">
        <f>R_TA/Np_barA</f>
        <v>0.375</v>
      </c>
      <c r="F5" s="9"/>
    </row>
    <row r="6" spans="1:6" ht="51.75" thickBot="1" x14ac:dyDescent="0.25">
      <c r="A6" s="74"/>
      <c r="B6" s="7" t="s">
        <v>162</v>
      </c>
      <c r="C6" s="9" t="s">
        <v>163</v>
      </c>
      <c r="D6" s="10" t="s">
        <v>195</v>
      </c>
      <c r="E6" s="10" t="s">
        <v>195</v>
      </c>
      <c r="F6" s="9"/>
    </row>
    <row r="7" spans="1:6" ht="40.5" thickBot="1" x14ac:dyDescent="0.25">
      <c r="A7" s="74"/>
      <c r="B7" s="7" t="s">
        <v>164</v>
      </c>
      <c r="C7" s="9" t="s">
        <v>194</v>
      </c>
      <c r="D7" s="33">
        <f>cflRC/Np_barC</f>
        <v>0</v>
      </c>
      <c r="E7" s="33">
        <f>cflRA/Np_barA</f>
        <v>0.25</v>
      </c>
      <c r="F7" s="9"/>
    </row>
    <row r="8" spans="1:6" ht="39" thickBot="1" x14ac:dyDescent="0.25">
      <c r="A8" s="75"/>
      <c r="B8" s="7" t="s">
        <v>165</v>
      </c>
      <c r="C8" s="9" t="s">
        <v>182</v>
      </c>
      <c r="D8" s="33">
        <f>R_TC*DOTC/Np_barC</f>
        <v>1.5</v>
      </c>
      <c r="E8" s="33">
        <f>R_TA*DOTA/Np_barA</f>
        <v>1.125</v>
      </c>
      <c r="F8" s="9"/>
    </row>
    <row r="9" spans="1:6" ht="51.75" thickBot="1" x14ac:dyDescent="0.25">
      <c r="A9" s="73" t="s">
        <v>166</v>
      </c>
      <c r="B9" s="7" t="s">
        <v>167</v>
      </c>
      <c r="C9" s="9" t="s">
        <v>183</v>
      </c>
      <c r="D9" s="33">
        <f>m_pC/(w_fpC*Np_barC)</f>
        <v>3</v>
      </c>
      <c r="E9" s="33">
        <f>m_pA/(w_fpA*Np_barA)</f>
        <v>0.10817307692307693</v>
      </c>
      <c r="F9" s="9"/>
    </row>
    <row r="10" spans="1:6" ht="39" thickBot="1" x14ac:dyDescent="0.25">
      <c r="A10" s="75"/>
      <c r="B10" s="7" t="s">
        <v>168</v>
      </c>
      <c r="C10" s="9" t="s">
        <v>184</v>
      </c>
      <c r="D10" s="35">
        <f>m_pC/Np_barC*100</f>
        <v>30000</v>
      </c>
      <c r="E10" s="35">
        <f>m_pA/Np_barA*100</f>
        <v>7031.25</v>
      </c>
      <c r="F10" s="9"/>
    </row>
    <row r="11" spans="1:6" ht="39" thickBot="1" x14ac:dyDescent="0.25">
      <c r="A11" s="73" t="s">
        <v>169</v>
      </c>
      <c r="B11" s="7" t="s">
        <v>170</v>
      </c>
      <c r="C11" s="9" t="s">
        <v>185</v>
      </c>
      <c r="D11" s="33">
        <f>m_psC/(DDDpC*w_fpC*Np_barC)</f>
        <v>1.5</v>
      </c>
      <c r="E11" s="33">
        <f>m_psA/(DDDpA*w_fpA*Np_barA)</f>
        <v>1.125</v>
      </c>
      <c r="F11" s="9"/>
    </row>
    <row r="12" spans="1:6" ht="39" thickBot="1" x14ac:dyDescent="0.25">
      <c r="A12" s="74"/>
      <c r="B12" s="7" t="s">
        <v>171</v>
      </c>
      <c r="C12" s="9" t="s">
        <v>186</v>
      </c>
      <c r="D12" s="33">
        <f>m_pC/(DDDvC*w_pC*Np_barC)</f>
        <v>1.5</v>
      </c>
      <c r="E12" s="33">
        <f>m_pA/(DDDvA*w_pA*Np_barA)</f>
        <v>1.0629419082563027</v>
      </c>
      <c r="F12" s="9"/>
    </row>
    <row r="13" spans="1:6" ht="51.75" thickBot="1" x14ac:dyDescent="0.25">
      <c r="A13" s="74"/>
      <c r="B13" s="7" t="s">
        <v>172</v>
      </c>
      <c r="C13" s="9" t="s">
        <v>187</v>
      </c>
      <c r="D13" s="33">
        <f>m_psC/(UDDC*w_fpC*Np_barC)</f>
        <v>1.8360000000000001</v>
      </c>
      <c r="E13" s="33">
        <f>m_psA/(UDDA*w_fpA*Np_barA)</f>
        <v>1.2461538461538462</v>
      </c>
      <c r="F13" s="9"/>
    </row>
    <row r="14" spans="1:6" ht="51.75" thickBot="1" x14ac:dyDescent="0.25">
      <c r="A14" s="74"/>
      <c r="B14" s="7" t="s">
        <v>173</v>
      </c>
      <c r="C14" s="9" t="s">
        <v>188</v>
      </c>
      <c r="D14" s="33">
        <f>m_psC/(DDDvC*w_pC*Np_barC)</f>
        <v>1.5</v>
      </c>
      <c r="E14" s="33">
        <f>m_psA/(DDDvA*w_pA*Np_barA)</f>
        <v>1.0629419082563027</v>
      </c>
      <c r="F14" s="9"/>
    </row>
    <row r="15" spans="1:6" ht="90" thickBot="1" x14ac:dyDescent="0.25">
      <c r="A15" s="74"/>
      <c r="B15" s="7" t="s">
        <v>174</v>
      </c>
      <c r="C15" s="9" t="s">
        <v>189</v>
      </c>
      <c r="D15" s="35">
        <f>SUM('B. Calf pneumonia'!S2:S4)*100/KC</f>
        <v>68.897454518369543</v>
      </c>
      <c r="E15" s="35">
        <f>SUM('C. Mastitis'!S2:S4)*100/KA</f>
        <v>252.68817204301072</v>
      </c>
      <c r="F15" s="9"/>
    </row>
    <row r="16" spans="1:6" ht="102.75" thickBot="1" x14ac:dyDescent="0.25">
      <c r="A16" s="74"/>
      <c r="B16" s="7" t="s">
        <v>175</v>
      </c>
      <c r="C16" s="9" t="s">
        <v>190</v>
      </c>
      <c r="D16" s="35">
        <f>m_psC*100/(w_fpC*ADDmC*KC)</f>
        <v>80</v>
      </c>
      <c r="E16" s="35">
        <f>m_psA*100/(w_fpA*ADDmA*KA)</f>
        <v>276.92307692307691</v>
      </c>
      <c r="F16" s="9"/>
    </row>
    <row r="17" spans="1:6" ht="64.5" thickBot="1" x14ac:dyDescent="0.25">
      <c r="A17" s="74"/>
      <c r="B17" s="7" t="s">
        <v>176</v>
      </c>
      <c r="C17" s="9" t="s">
        <v>191</v>
      </c>
      <c r="D17" s="35">
        <f>m_psC*1000/(DDDvC*ADRC*w_pC*Np_barC)</f>
        <v>25</v>
      </c>
      <c r="E17" s="35">
        <f>m_psA*1000/(DDDvA*ADRA*w_pA*Np_barA)</f>
        <v>2.9121696116611036</v>
      </c>
      <c r="F17" s="9"/>
    </row>
    <row r="18" spans="1:6" ht="39" thickBot="1" x14ac:dyDescent="0.25">
      <c r="A18" s="74"/>
      <c r="B18" s="7" t="s">
        <v>177</v>
      </c>
      <c r="C18" s="9" t="s">
        <v>192</v>
      </c>
      <c r="D18" s="33">
        <f>m_psC/(DCDpC*w_fpC*Np_barC)</f>
        <v>1.5</v>
      </c>
      <c r="E18" s="33">
        <f>m_psA/(DCDpA*w_fpA*Np_barA)</f>
        <v>0.37500000000000006</v>
      </c>
      <c r="F18" s="9" t="s">
        <v>265</v>
      </c>
    </row>
    <row r="19" spans="1:6" ht="39" thickBot="1" x14ac:dyDescent="0.25">
      <c r="A19" s="75"/>
      <c r="B19" s="7" t="s">
        <v>178</v>
      </c>
      <c r="C19" s="9" t="s">
        <v>193</v>
      </c>
      <c r="D19" s="33">
        <f>m_psC/(DCDvC*w_pC*Np_barC)</f>
        <v>1.5</v>
      </c>
      <c r="E19" s="33">
        <f>m_psA/(DCDvA*w_pA*Np_barA)</f>
        <v>0.35431396941876764</v>
      </c>
      <c r="F19" s="9"/>
    </row>
  </sheetData>
  <mergeCells count="3">
    <mergeCell ref="A4:A8"/>
    <mergeCell ref="A9:A10"/>
    <mergeCell ref="A11:A19"/>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40</vt:i4>
      </vt:variant>
    </vt:vector>
  </HeadingPairs>
  <TitlesOfParts>
    <vt:vector size="48" baseType="lpstr">
      <vt:lpstr>README</vt:lpstr>
      <vt:lpstr>A. Standard parameters</vt:lpstr>
      <vt:lpstr>B. Calf pneumonia</vt:lpstr>
      <vt:lpstr>C. Mastitis</vt:lpstr>
      <vt:lpstr>D. Animals not treated</vt:lpstr>
      <vt:lpstr>E. Table 1</vt:lpstr>
      <vt:lpstr>F. Table 2</vt:lpstr>
      <vt:lpstr>G. Table 3</vt:lpstr>
      <vt:lpstr>'E. Table 1'!_Hlk120016775</vt:lpstr>
      <vt:lpstr>'G. Table 3'!_Hlk126343662</vt:lpstr>
      <vt:lpstr>ADDiA</vt:lpstr>
      <vt:lpstr>ADDiC</vt:lpstr>
      <vt:lpstr>ADDmA</vt:lpstr>
      <vt:lpstr>ADDmC</vt:lpstr>
      <vt:lpstr>ADRA</vt:lpstr>
      <vt:lpstr>ADRC</vt:lpstr>
      <vt:lpstr>cflRA</vt:lpstr>
      <vt:lpstr>cflRC</vt:lpstr>
      <vt:lpstr>DCDpA</vt:lpstr>
      <vt:lpstr>DCDpC</vt:lpstr>
      <vt:lpstr>DCDvA</vt:lpstr>
      <vt:lpstr>DCDvC</vt:lpstr>
      <vt:lpstr>DDDpA</vt:lpstr>
      <vt:lpstr>DDDpC</vt:lpstr>
      <vt:lpstr>DDDvA</vt:lpstr>
      <vt:lpstr>DDDvC</vt:lpstr>
      <vt:lpstr>DOTA</vt:lpstr>
      <vt:lpstr>DOTC</vt:lpstr>
      <vt:lpstr>KA</vt:lpstr>
      <vt:lpstr>KC</vt:lpstr>
      <vt:lpstr>m_pA</vt:lpstr>
      <vt:lpstr>m_pC</vt:lpstr>
      <vt:lpstr>m_psA</vt:lpstr>
      <vt:lpstr>m_psC</vt:lpstr>
      <vt:lpstr>Np_barA</vt:lpstr>
      <vt:lpstr>Np_barC</vt:lpstr>
      <vt:lpstr>'E. Table 1'!OLE_LINK1</vt:lpstr>
      <vt:lpstr>'E. Table 1'!OLE_LINK7</vt:lpstr>
      <vt:lpstr>R_TA</vt:lpstr>
      <vt:lpstr>R_TC</vt:lpstr>
      <vt:lpstr>TEA</vt:lpstr>
      <vt:lpstr>TEC</vt:lpstr>
      <vt:lpstr>UDDA</vt:lpstr>
      <vt:lpstr>UDDC</vt:lpstr>
      <vt:lpstr>w_fpA</vt:lpstr>
      <vt:lpstr>w_fpC</vt:lpstr>
      <vt:lpstr>w_pA</vt:lpstr>
      <vt:lpstr>w_pC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Ece Bulut</dc:creator>
  <cp:lastModifiedBy>Ece Bulut</cp:lastModifiedBy>
  <dcterms:created xsi:type="dcterms:W3CDTF">2023-01-31T20:34:14Z</dcterms:created>
  <dcterms:modified xsi:type="dcterms:W3CDTF">2023-04-24T19:06:37Z</dcterms:modified>
</cp:coreProperties>
</file>