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l92\AppData\Local\Microsoft\Windows\INetCache\Content.Outlook\L6ALZPK9\"/>
    </mc:Choice>
  </mc:AlternateContent>
  <xr:revisionPtr revIDLastSave="0" documentId="13_ncr:1_{58D64411-203C-4E7B-BFEC-16A8C153A70C}" xr6:coauthVersionLast="36" xr6:coauthVersionMax="36" xr10:uidLastSave="{00000000-0000-0000-0000-000000000000}"/>
  <bookViews>
    <workbookView xWindow="0" yWindow="0" windowWidth="14390" windowHeight="4160" activeTab="1" xr2:uid="{18FC0FE9-F266-4B8B-9E11-51212ED02B53}"/>
  </bookViews>
  <sheets>
    <sheet name="Control " sheetId="4" r:id="rId1"/>
    <sheet name="Fumagillin" sheetId="1" r:id="rId2"/>
    <sheet name="Albendazole" sheetId="3" r:id="rId3"/>
    <sheet name="Alb + fum " sheetId="8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8" l="1"/>
  <c r="Q27" i="8"/>
  <c r="N16" i="8"/>
  <c r="L16" i="8"/>
  <c r="A16" i="8"/>
  <c r="E15" i="8" s="1"/>
  <c r="E5" i="8"/>
  <c r="E6" i="8" s="1"/>
  <c r="E7" i="8" s="1"/>
  <c r="E5" i="4"/>
  <c r="E6" i="4" s="1"/>
  <c r="E7" i="4" s="1"/>
  <c r="F27" i="1"/>
  <c r="F26" i="1"/>
  <c r="F25" i="1"/>
  <c r="F23" i="1"/>
  <c r="H17" i="1"/>
  <c r="H15" i="1"/>
  <c r="E17" i="1"/>
  <c r="E15" i="1"/>
  <c r="E6" i="1"/>
  <c r="E5" i="1"/>
  <c r="E17" i="3"/>
  <c r="E15" i="3"/>
  <c r="E7" i="3"/>
  <c r="F25" i="3"/>
  <c r="P17" i="8" l="1"/>
  <c r="S15" i="8"/>
  <c r="E8" i="8"/>
  <c r="E10" i="8"/>
  <c r="E9" i="8"/>
  <c r="E17" i="8"/>
  <c r="H15" i="8"/>
  <c r="E9" i="4"/>
  <c r="E8" i="4"/>
  <c r="E10" i="4"/>
  <c r="Q23" i="8" l="1"/>
  <c r="S17" i="8"/>
  <c r="S18" i="8" s="1"/>
  <c r="S19" i="8" s="1"/>
  <c r="Q24" i="8"/>
  <c r="Q25" i="8" s="1"/>
  <c r="Q26" i="8" s="1"/>
  <c r="Q28" i="8" s="1"/>
  <c r="M29" i="8" s="1"/>
  <c r="Q29" i="8" s="1"/>
  <c r="F24" i="8"/>
  <c r="H17" i="8"/>
  <c r="H18" i="8" s="1"/>
  <c r="H19" i="8" s="1"/>
  <c r="F25" i="8"/>
  <c r="F26" i="8" s="1"/>
  <c r="F27" i="8" s="1"/>
  <c r="D28" i="8" s="1"/>
  <c r="F23" i="8"/>
  <c r="F29" i="3" l="1"/>
  <c r="F26" i="3"/>
  <c r="F24" i="3"/>
  <c r="F23" i="3"/>
  <c r="H17" i="3"/>
  <c r="H18" i="3"/>
  <c r="H19" i="3"/>
  <c r="H15" i="3"/>
  <c r="E8" i="3"/>
  <c r="E6" i="3"/>
  <c r="E5" i="3"/>
  <c r="F27" i="3"/>
  <c r="E7" i="1" l="1"/>
  <c r="A16" i="1" l="1"/>
  <c r="E9" i="1"/>
  <c r="F24" i="1" s="1"/>
  <c r="A16" i="3"/>
  <c r="C16" i="3"/>
  <c r="E9" i="3" l="1"/>
  <c r="F28" i="3" s="1"/>
  <c r="E10" i="1"/>
  <c r="E8" i="1"/>
  <c r="E10" i="3"/>
  <c r="B29" i="3" l="1"/>
  <c r="D28" i="1"/>
  <c r="H18" i="1"/>
  <c r="H19" i="1" s="1"/>
</calcChain>
</file>

<file path=xl/sharedStrings.xml><?xml version="1.0" encoding="utf-8"?>
<sst xmlns="http://schemas.openxmlformats.org/spreadsheetml/2006/main" count="166" uniqueCount="53">
  <si>
    <t>Dose</t>
  </si>
  <si>
    <t>mg/kg</t>
  </si>
  <si>
    <t>mg/g</t>
  </si>
  <si>
    <t>mg/ml</t>
  </si>
  <si>
    <t>g/ml</t>
  </si>
  <si>
    <t>wet weight GB</t>
  </si>
  <si>
    <t>ug/g</t>
  </si>
  <si>
    <t>ppm</t>
  </si>
  <si>
    <t>Feed fish at 2% body weight</t>
  </si>
  <si>
    <t>Avg fish body weight (g)</t>
  </si>
  <si>
    <t>Dry Gelly Belly needed/28 days (g):</t>
  </si>
  <si>
    <t>dry weight GB</t>
  </si>
  <si>
    <t>Water needed to make 28 days of GB (ml)</t>
  </si>
  <si>
    <t>Clam juice needed to make 28 d GB (ml)</t>
  </si>
  <si>
    <t>Diet preparation</t>
  </si>
  <si>
    <t>Albendazole:</t>
  </si>
  <si>
    <t>Drug concentration</t>
  </si>
  <si>
    <t>mg</t>
  </si>
  <si>
    <t>Dry GB + Clam juice (g)</t>
  </si>
  <si>
    <t>Concentration of solution (mg/ml):</t>
  </si>
  <si>
    <t>Dilution to reach concentration:</t>
  </si>
  <si>
    <t>Initial 1:10 dilution (1 ml albendazole + 9 ml water) (mg/ml)</t>
  </si>
  <si>
    <t>Final dilution:</t>
  </si>
  <si>
    <t>:</t>
  </si>
  <si>
    <t>Add</t>
  </si>
  <si>
    <t>ml Initial 1:10 dilution to</t>
  </si>
  <si>
    <t>ml water</t>
  </si>
  <si>
    <t>Vol of solution to add to dry GB + Clam juice (ml)</t>
  </si>
  <si>
    <t>Fumagillin:</t>
  </si>
  <si>
    <t>g/kg</t>
  </si>
  <si>
    <t>How to prepare Fumagillin soln for 28 days</t>
  </si>
  <si>
    <t>Weight of fumagillin to make 100 ml</t>
  </si>
  <si>
    <t>Weight of standard needed</t>
  </si>
  <si>
    <t>g</t>
  </si>
  <si>
    <t>g fumagillin to 100 ml water</t>
  </si>
  <si>
    <t>Initial dilution: add</t>
  </si>
  <si>
    <t>Dry Gelly Belly needed/group/28 days (g):</t>
  </si>
  <si>
    <t>Food fed to group/day (g)</t>
  </si>
  <si>
    <t>Albendazole needed/group/28 days</t>
  </si>
  <si>
    <t>Concentration alb/group/day</t>
  </si>
  <si>
    <t>Food fed to group/28 days (g)</t>
  </si>
  <si>
    <t>Round up: diet group/day (g)</t>
  </si>
  <si>
    <t>Water needed to make 28 days of GB for group (ml)</t>
  </si>
  <si>
    <t>Clam juice needed to make 28 d GB for group (ml)</t>
  </si>
  <si>
    <t>Albendazole needed/group/day</t>
  </si>
  <si>
    <t>Concentration alb/group/28 days</t>
  </si>
  <si>
    <t>Food fed to  group/28 days (g)</t>
  </si>
  <si>
    <t>Fumagillin needed/group/day</t>
  </si>
  <si>
    <t>Concentration fum/group/day</t>
  </si>
  <si>
    <t>Fumagillin needed/group/28 days</t>
  </si>
  <si>
    <t>Concentration fumagillin/group/28 days</t>
  </si>
  <si>
    <t># fish in group</t>
  </si>
  <si>
    <t>How to prepare Albendazole soln for 28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</si>
</sst>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AF6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2" fontId="0" fillId="2" borderId="0" xfId="0" applyNumberFormat="1" applyFill="1"/>
    <xf numFmtId="0" fontId="0" fillId="4" borderId="0" xfId="0" applyFill="1"/>
    <xf numFmtId="0" fontId="1" fillId="4" borderId="0" xfId="0" applyFont="1" applyFill="1"/>
    <xf numFmtId="0" fontId="1" fillId="5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2" fontId="0" fillId="10" borderId="0" xfId="0" applyNumberFormat="1" applyFill="1"/>
    <xf numFmtId="20" fontId="0" fillId="10" borderId="0" xfId="0" applyNumberFormat="1" applyFill="1"/>
    <xf numFmtId="0" fontId="1" fillId="9" borderId="0" xfId="0" applyFont="1" applyFill="1"/>
    <xf numFmtId="0" fontId="1" fillId="10" borderId="0" xfId="0" applyFont="1" applyFill="1"/>
    <xf numFmtId="2" fontId="1" fillId="10" borderId="0" xfId="0" applyNumberFormat="1" applyFont="1" applyFill="1"/>
    <xf numFmtId="0" fontId="1" fillId="11" borderId="0" xfId="0" applyFont="1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2" fontId="0" fillId="0" borderId="0" xfId="0" applyNumberFormat="1" applyFill="1"/>
    <xf numFmtId="0" fontId="1" fillId="0" borderId="0" xfId="0" applyFont="1" applyFill="1"/>
    <xf numFmtId="20" fontId="0" fillId="0" borderId="0" xfId="0" applyNumberFormat="1" applyFill="1"/>
    <xf numFmtId="2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F660"/>
      <color rgb="FFFFFFCC"/>
      <color rgb="FFCC99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8FE24-C688-49A8-9A45-80238C88BA60}">
  <dimension ref="A1:L29"/>
  <sheetViews>
    <sheetView zoomScale="89" workbookViewId="0">
      <selection activeCell="C15" sqref="C15"/>
    </sheetView>
  </sheetViews>
  <sheetFormatPr defaultRowHeight="14.5" x14ac:dyDescent="0.35"/>
  <sheetData>
    <row r="1" spans="1:12" x14ac:dyDescent="0.35">
      <c r="A1" s="6" t="s">
        <v>14</v>
      </c>
      <c r="B1" s="5"/>
      <c r="C1" s="5"/>
      <c r="D1" s="5"/>
      <c r="E1" s="5"/>
      <c r="F1" s="5"/>
      <c r="G1" s="5"/>
    </row>
    <row r="2" spans="1:12" x14ac:dyDescent="0.35">
      <c r="A2" s="1" t="s">
        <v>8</v>
      </c>
      <c r="B2" s="1"/>
      <c r="C2" s="1"/>
      <c r="D2" s="1"/>
      <c r="E2" s="1">
        <v>0.02</v>
      </c>
      <c r="F2" s="1"/>
      <c r="G2" s="1"/>
    </row>
    <row r="3" spans="1:12" x14ac:dyDescent="0.35">
      <c r="A3" s="1" t="s">
        <v>51</v>
      </c>
      <c r="B3" s="1"/>
      <c r="C3" s="1"/>
      <c r="D3" s="1"/>
      <c r="E3" s="1">
        <v>48</v>
      </c>
      <c r="F3" s="1"/>
      <c r="G3" s="1"/>
    </row>
    <row r="4" spans="1:12" x14ac:dyDescent="0.35">
      <c r="A4" s="1" t="s">
        <v>9</v>
      </c>
      <c r="B4" s="1"/>
      <c r="C4" s="1"/>
      <c r="D4" s="1"/>
      <c r="E4" s="1">
        <v>0.6</v>
      </c>
      <c r="F4" s="1"/>
      <c r="G4" s="1"/>
    </row>
    <row r="5" spans="1:12" x14ac:dyDescent="0.35">
      <c r="A5" s="1" t="s">
        <v>37</v>
      </c>
      <c r="B5" s="1"/>
      <c r="C5" s="1"/>
      <c r="D5" s="1"/>
      <c r="E5" s="4">
        <f>E3*E4*E2</f>
        <v>0.57599999999999996</v>
      </c>
      <c r="F5" s="1" t="s">
        <v>5</v>
      </c>
      <c r="G5" s="1"/>
    </row>
    <row r="6" spans="1:12" x14ac:dyDescent="0.35">
      <c r="A6" s="1" t="s">
        <v>41</v>
      </c>
      <c r="B6" s="1"/>
      <c r="C6" s="1"/>
      <c r="D6" s="1"/>
      <c r="E6" s="4">
        <f>E5</f>
        <v>0.57599999999999996</v>
      </c>
      <c r="F6" s="1" t="s">
        <v>5</v>
      </c>
      <c r="G6" s="1"/>
    </row>
    <row r="7" spans="1:12" x14ac:dyDescent="0.35">
      <c r="A7" s="1" t="s">
        <v>46</v>
      </c>
      <c r="B7" s="1"/>
      <c r="C7" s="1"/>
      <c r="D7" s="1"/>
      <c r="E7" s="1">
        <f>E6*28</f>
        <v>16.128</v>
      </c>
      <c r="F7" s="1" t="s">
        <v>5</v>
      </c>
      <c r="G7" s="1"/>
    </row>
    <row r="8" spans="1:12" x14ac:dyDescent="0.35">
      <c r="A8" s="1" t="s">
        <v>10</v>
      </c>
      <c r="B8" s="1"/>
      <c r="C8" s="1"/>
      <c r="D8" s="1"/>
      <c r="E8" s="1">
        <f>E7/3</f>
        <v>5.3760000000000003</v>
      </c>
      <c r="F8" s="1" t="s">
        <v>11</v>
      </c>
      <c r="G8" s="1"/>
    </row>
    <row r="9" spans="1:12" x14ac:dyDescent="0.35">
      <c r="A9" s="1" t="s">
        <v>12</v>
      </c>
      <c r="B9" s="1"/>
      <c r="C9" s="1"/>
      <c r="D9" s="1"/>
      <c r="E9" s="1">
        <f>E7/2</f>
        <v>8.0640000000000001</v>
      </c>
      <c r="F9" s="1"/>
      <c r="G9" s="1"/>
    </row>
    <row r="10" spans="1:12" x14ac:dyDescent="0.35">
      <c r="A10" s="1" t="s">
        <v>13</v>
      </c>
      <c r="B10" s="1"/>
      <c r="C10" s="1"/>
      <c r="D10" s="1"/>
      <c r="E10" s="1">
        <f>E7/6</f>
        <v>2.6880000000000002</v>
      </c>
      <c r="F10" s="1"/>
      <c r="G10" s="1"/>
    </row>
    <row r="12" spans="1:12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2" x14ac:dyDescent="0.35">
      <c r="A13" s="26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35">
      <c r="A14" s="3"/>
      <c r="B14" s="3"/>
      <c r="C14" s="3"/>
      <c r="D14" s="3"/>
      <c r="E14" s="3"/>
    </row>
    <row r="15" spans="1:12" x14ac:dyDescent="0.35">
      <c r="A15" s="3"/>
      <c r="B15" s="3"/>
      <c r="C15" s="3"/>
      <c r="D15" s="3"/>
      <c r="E15" s="3"/>
    </row>
    <row r="16" spans="1:12" x14ac:dyDescent="0.35">
      <c r="A16" s="3"/>
      <c r="B16" s="3"/>
      <c r="C16" s="3"/>
      <c r="D16" s="3"/>
      <c r="E16" s="3"/>
    </row>
    <row r="17" spans="1:11" x14ac:dyDescent="0.35">
      <c r="A17" s="3"/>
      <c r="B17" s="3"/>
      <c r="C17" s="3"/>
      <c r="D17" s="3"/>
      <c r="E17" s="3"/>
    </row>
    <row r="18" spans="1:11" x14ac:dyDescent="0.35">
      <c r="A18" s="3"/>
      <c r="B18" s="3"/>
      <c r="C18" s="3"/>
      <c r="D18" s="3"/>
      <c r="E18" s="3"/>
      <c r="F18" s="3"/>
    </row>
    <row r="19" spans="1:11" x14ac:dyDescent="0.35">
      <c r="A19" s="3"/>
      <c r="B19" s="3"/>
      <c r="C19" s="3"/>
      <c r="D19" s="3"/>
      <c r="E19" s="3"/>
      <c r="F19" s="3"/>
    </row>
    <row r="20" spans="1:11" x14ac:dyDescent="0.35">
      <c r="A20" s="3"/>
      <c r="B20" s="3"/>
      <c r="C20" s="3"/>
      <c r="D20" s="3"/>
      <c r="E20" s="3"/>
      <c r="F20" s="3"/>
    </row>
    <row r="21" spans="1:11" x14ac:dyDescent="0.35">
      <c r="A21" s="3"/>
      <c r="B21" s="3"/>
      <c r="C21" s="3"/>
      <c r="D21" s="3"/>
      <c r="E21" s="3"/>
      <c r="F21" s="3"/>
    </row>
    <row r="22" spans="1:11" x14ac:dyDescent="0.35">
      <c r="A22" s="3"/>
      <c r="B22" s="3"/>
      <c r="C22" s="3"/>
      <c r="D22" s="3"/>
    </row>
    <row r="23" spans="1:11" x14ac:dyDescent="0.35">
      <c r="A23" s="3"/>
      <c r="B23" s="3"/>
      <c r="C23" s="3"/>
      <c r="D23" s="3"/>
    </row>
    <row r="24" spans="1:11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 x14ac:dyDescent="0.35">
      <c r="A25" s="3"/>
      <c r="B25" s="3"/>
      <c r="C25" s="3"/>
      <c r="D25" s="3"/>
      <c r="E25" s="3"/>
      <c r="F25" s="25"/>
      <c r="G25" s="3"/>
      <c r="H25" s="3"/>
      <c r="I25" s="3"/>
      <c r="J25" s="3"/>
      <c r="K25" s="3"/>
    </row>
    <row r="26" spans="1:11" x14ac:dyDescent="0.35">
      <c r="A26" s="3"/>
      <c r="B26" s="3"/>
      <c r="C26" s="3"/>
      <c r="D26" s="3"/>
      <c r="E26" s="3"/>
      <c r="F26" s="25"/>
      <c r="G26" s="3"/>
      <c r="H26" s="3"/>
      <c r="I26" s="3"/>
      <c r="J26" s="3"/>
      <c r="K26" s="3"/>
    </row>
    <row r="27" spans="1:11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x14ac:dyDescent="0.35">
      <c r="A28" s="3"/>
      <c r="B28" s="3"/>
      <c r="C28" s="3"/>
      <c r="D28" s="3"/>
      <c r="E28" s="27"/>
      <c r="F28" s="25"/>
      <c r="G28" s="3"/>
      <c r="H28" s="3"/>
      <c r="I28" s="3"/>
      <c r="J28" s="3"/>
      <c r="K28" s="3"/>
    </row>
    <row r="29" spans="1:11" x14ac:dyDescent="0.35">
      <c r="A29" s="26"/>
      <c r="B29" s="28"/>
      <c r="C29" s="26"/>
      <c r="D29" s="26"/>
      <c r="E29" s="26"/>
      <c r="F29" s="28"/>
      <c r="G29" s="26"/>
      <c r="H29" s="3"/>
      <c r="I29" s="3"/>
      <c r="J29" s="3"/>
      <c r="K2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6B0AF-7D70-4C65-A871-24CA11700A8E}">
  <dimension ref="A1:M29"/>
  <sheetViews>
    <sheetView tabSelected="1" topLeftCell="A21" zoomScale="88" zoomScaleNormal="115" workbookViewId="0">
      <selection activeCell="E36" sqref="E36"/>
    </sheetView>
  </sheetViews>
  <sheetFormatPr defaultRowHeight="14.5" x14ac:dyDescent="0.35"/>
  <sheetData>
    <row r="1" spans="1:12" x14ac:dyDescent="0.35">
      <c r="A1" s="6" t="s">
        <v>14</v>
      </c>
      <c r="B1" s="5"/>
      <c r="C1" s="5"/>
      <c r="D1" s="5"/>
      <c r="E1" s="5"/>
      <c r="F1" s="5"/>
      <c r="G1" s="5"/>
    </row>
    <row r="2" spans="1:12" x14ac:dyDescent="0.35">
      <c r="A2" s="1" t="s">
        <v>8</v>
      </c>
      <c r="B2" s="1"/>
      <c r="C2" s="1"/>
      <c r="D2" s="1"/>
      <c r="E2" s="1">
        <v>0.02</v>
      </c>
      <c r="F2" s="1"/>
      <c r="G2" s="1"/>
    </row>
    <row r="3" spans="1:12" x14ac:dyDescent="0.35">
      <c r="A3" s="1" t="s">
        <v>51</v>
      </c>
      <c r="B3" s="1"/>
      <c r="C3" s="1"/>
      <c r="D3" s="1"/>
      <c r="E3" s="1">
        <v>48</v>
      </c>
      <c r="F3" s="1"/>
      <c r="G3" s="1"/>
    </row>
    <row r="4" spans="1:12" x14ac:dyDescent="0.35">
      <c r="A4" s="1" t="s">
        <v>9</v>
      </c>
      <c r="B4" s="1"/>
      <c r="C4" s="1"/>
      <c r="D4" s="1"/>
      <c r="E4" s="1">
        <v>0.6</v>
      </c>
      <c r="F4" s="1"/>
      <c r="G4" s="1"/>
    </row>
    <row r="5" spans="1:12" x14ac:dyDescent="0.35">
      <c r="A5" s="1" t="s">
        <v>37</v>
      </c>
      <c r="B5" s="1"/>
      <c r="C5" s="1"/>
      <c r="D5" s="1"/>
      <c r="E5" s="4">
        <f>E3*E4*E2</f>
        <v>0.57599999999999996</v>
      </c>
      <c r="F5" s="1" t="s">
        <v>5</v>
      </c>
      <c r="G5" s="1"/>
    </row>
    <row r="6" spans="1:12" x14ac:dyDescent="0.35">
      <c r="A6" s="1" t="s">
        <v>41</v>
      </c>
      <c r="B6" s="1"/>
      <c r="C6" s="1"/>
      <c r="D6" s="1"/>
      <c r="E6" s="4">
        <f>E5</f>
        <v>0.57599999999999996</v>
      </c>
      <c r="F6" s="1" t="s">
        <v>5</v>
      </c>
      <c r="G6" s="1"/>
    </row>
    <row r="7" spans="1:12" x14ac:dyDescent="0.35">
      <c r="A7" s="1" t="s">
        <v>46</v>
      </c>
      <c r="B7" s="1"/>
      <c r="C7" s="1"/>
      <c r="D7" s="1"/>
      <c r="E7" s="1">
        <f>E6*28</f>
        <v>16.128</v>
      </c>
      <c r="F7" s="1" t="s">
        <v>5</v>
      </c>
      <c r="G7" s="1"/>
    </row>
    <row r="8" spans="1:12" x14ac:dyDescent="0.35">
      <c r="A8" s="1" t="s">
        <v>10</v>
      </c>
      <c r="B8" s="1"/>
      <c r="C8" s="1"/>
      <c r="D8" s="1"/>
      <c r="E8" s="1">
        <f>E7/3</f>
        <v>5.3760000000000003</v>
      </c>
      <c r="F8" s="1" t="s">
        <v>11</v>
      </c>
      <c r="G8" s="1"/>
    </row>
    <row r="9" spans="1:12" x14ac:dyDescent="0.35">
      <c r="A9" s="1" t="s">
        <v>12</v>
      </c>
      <c r="B9" s="1"/>
      <c r="C9" s="1"/>
      <c r="D9" s="1"/>
      <c r="E9" s="1">
        <f>E7/2</f>
        <v>8.0640000000000001</v>
      </c>
      <c r="F9" s="1"/>
      <c r="G9" s="1"/>
    </row>
    <row r="10" spans="1:12" x14ac:dyDescent="0.35">
      <c r="A10" s="1" t="s">
        <v>13</v>
      </c>
      <c r="B10" s="1"/>
      <c r="C10" s="1"/>
      <c r="D10" s="1"/>
      <c r="E10" s="1">
        <f>E7/6</f>
        <v>2.6880000000000002</v>
      </c>
      <c r="F10" s="1"/>
      <c r="G10" s="1"/>
    </row>
    <row r="13" spans="1:12" x14ac:dyDescent="0.35">
      <c r="A13" s="19" t="s">
        <v>28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3"/>
    </row>
    <row r="14" spans="1:12" x14ac:dyDescent="0.35">
      <c r="A14" s="21" t="s">
        <v>0</v>
      </c>
      <c r="B14" s="21"/>
      <c r="C14" s="24" t="s">
        <v>16</v>
      </c>
      <c r="D14" s="24"/>
      <c r="E14" s="22" t="s">
        <v>47</v>
      </c>
      <c r="F14" s="22"/>
      <c r="G14" s="22"/>
      <c r="H14" s="23" t="s">
        <v>49</v>
      </c>
      <c r="I14" s="23"/>
      <c r="J14" s="23"/>
      <c r="K14" s="23"/>
      <c r="L14" s="3"/>
    </row>
    <row r="15" spans="1:12" x14ac:dyDescent="0.35">
      <c r="A15" s="21">
        <v>15</v>
      </c>
      <c r="B15" s="21" t="s">
        <v>1</v>
      </c>
      <c r="C15" s="24">
        <v>20</v>
      </c>
      <c r="D15" s="24" t="s">
        <v>29</v>
      </c>
      <c r="E15" s="22">
        <f>A16*E3*E4</f>
        <v>0.432</v>
      </c>
      <c r="F15" s="22" t="s">
        <v>17</v>
      </c>
      <c r="G15" s="22"/>
      <c r="H15" s="23">
        <f>E15*28</f>
        <v>12.096</v>
      </c>
      <c r="I15" s="23" t="s">
        <v>17</v>
      </c>
      <c r="J15" s="23"/>
      <c r="K15" s="23"/>
      <c r="L15" s="3"/>
    </row>
    <row r="16" spans="1:12" x14ac:dyDescent="0.35">
      <c r="A16" s="21">
        <f>A15/1000</f>
        <v>1.4999999999999999E-2</v>
      </c>
      <c r="B16" s="21" t="s">
        <v>2</v>
      </c>
      <c r="C16" s="24">
        <v>20</v>
      </c>
      <c r="D16" s="24" t="s">
        <v>2</v>
      </c>
      <c r="E16" s="22" t="s">
        <v>48</v>
      </c>
      <c r="F16" s="22"/>
      <c r="G16" s="22"/>
      <c r="H16" s="23" t="s">
        <v>50</v>
      </c>
      <c r="I16" s="23"/>
      <c r="J16" s="23"/>
      <c r="K16" s="23"/>
      <c r="L16" s="3"/>
    </row>
    <row r="17" spans="1:13" x14ac:dyDescent="0.35">
      <c r="A17" s="3"/>
      <c r="B17" s="3"/>
      <c r="C17" s="3"/>
      <c r="D17" s="3"/>
      <c r="E17" s="22">
        <f>E15/E6</f>
        <v>0.75</v>
      </c>
      <c r="F17" s="22" t="s">
        <v>2</v>
      </c>
      <c r="G17" s="22"/>
      <c r="H17" s="23">
        <f>H15/E7</f>
        <v>0.75</v>
      </c>
      <c r="I17" s="23" t="s">
        <v>2</v>
      </c>
      <c r="J17" s="23"/>
      <c r="K17" s="23"/>
      <c r="L17" s="3"/>
    </row>
    <row r="18" spans="1:13" x14ac:dyDescent="0.35">
      <c r="H18" s="23">
        <f>H17*1000</f>
        <v>750</v>
      </c>
      <c r="I18" s="23" t="s">
        <v>6</v>
      </c>
      <c r="J18" s="23"/>
      <c r="K18" s="23"/>
      <c r="L18" s="3"/>
      <c r="M18" s="3"/>
    </row>
    <row r="19" spans="1:13" x14ac:dyDescent="0.35">
      <c r="H19" s="23">
        <f>H18</f>
        <v>750</v>
      </c>
      <c r="I19" s="23" t="s">
        <v>7</v>
      </c>
      <c r="J19" s="23"/>
      <c r="K19" s="23"/>
      <c r="L19" s="3"/>
      <c r="M19" s="3"/>
    </row>
    <row r="20" spans="1:13" x14ac:dyDescent="0.35">
      <c r="H20" s="3"/>
      <c r="I20" s="3"/>
      <c r="J20" s="3"/>
      <c r="K20" s="3"/>
      <c r="L20" s="3"/>
      <c r="M20" s="3"/>
    </row>
    <row r="21" spans="1:13" x14ac:dyDescent="0.35">
      <c r="H21" s="3"/>
      <c r="I21" s="3"/>
      <c r="J21" s="3"/>
      <c r="K21" s="3"/>
      <c r="L21" s="3"/>
      <c r="M21" s="3"/>
    </row>
    <row r="22" spans="1:13" x14ac:dyDescent="0.35">
      <c r="A22" s="16" t="s">
        <v>30</v>
      </c>
      <c r="B22" s="16"/>
      <c r="C22" s="16"/>
      <c r="D22" s="16"/>
      <c r="E22" s="16"/>
      <c r="F22" s="16"/>
      <c r="G22" s="12"/>
    </row>
    <row r="23" spans="1:13" x14ac:dyDescent="0.35">
      <c r="A23" s="13" t="s">
        <v>18</v>
      </c>
      <c r="B23" s="13"/>
      <c r="C23" s="13"/>
      <c r="D23" s="13"/>
      <c r="E23" s="13"/>
      <c r="F23" s="13">
        <f>E8+E10</f>
        <v>8.0640000000000001</v>
      </c>
      <c r="G23" s="13"/>
    </row>
    <row r="24" spans="1:13" x14ac:dyDescent="0.35">
      <c r="A24" s="13" t="s">
        <v>27</v>
      </c>
      <c r="B24" s="13"/>
      <c r="C24" s="13"/>
      <c r="D24" s="13"/>
      <c r="E24" s="13"/>
      <c r="F24" s="13">
        <f>E9</f>
        <v>8.0640000000000001</v>
      </c>
      <c r="G24" s="13"/>
    </row>
    <row r="25" spans="1:13" x14ac:dyDescent="0.35">
      <c r="A25" s="13" t="s">
        <v>19</v>
      </c>
      <c r="B25" s="13"/>
      <c r="C25" s="13"/>
      <c r="D25" s="13"/>
      <c r="E25" s="13"/>
      <c r="F25" s="14">
        <f>H15/F24</f>
        <v>1.5</v>
      </c>
      <c r="G25" s="13"/>
    </row>
    <row r="26" spans="1:13" x14ac:dyDescent="0.35">
      <c r="A26" s="13" t="s">
        <v>31</v>
      </c>
      <c r="B26" s="13"/>
      <c r="C26" s="13"/>
      <c r="D26" s="13"/>
      <c r="E26" s="13"/>
      <c r="F26" s="14">
        <f>F25*100</f>
        <v>150</v>
      </c>
      <c r="G26" s="13" t="s">
        <v>17</v>
      </c>
    </row>
    <row r="27" spans="1:13" x14ac:dyDescent="0.35">
      <c r="A27" s="13" t="s">
        <v>32</v>
      </c>
      <c r="B27" s="13"/>
      <c r="C27" s="13"/>
      <c r="D27" s="13"/>
      <c r="E27" s="13"/>
      <c r="F27" s="13">
        <f>F26*(1/C16)</f>
        <v>7.5</v>
      </c>
      <c r="G27" s="13" t="s">
        <v>33</v>
      </c>
    </row>
    <row r="28" spans="1:13" x14ac:dyDescent="0.35">
      <c r="A28" s="13" t="s">
        <v>35</v>
      </c>
      <c r="B28" s="13"/>
      <c r="C28" s="13"/>
      <c r="D28" s="13">
        <f>F27</f>
        <v>7.5</v>
      </c>
      <c r="E28" s="15" t="s">
        <v>34</v>
      </c>
      <c r="F28" s="14"/>
      <c r="G28" s="13"/>
    </row>
    <row r="29" spans="1:13" x14ac:dyDescent="0.35">
      <c r="A29" s="17"/>
      <c r="B29" s="18"/>
      <c r="C29" s="17"/>
      <c r="D29" s="17"/>
      <c r="E29" s="17"/>
      <c r="F29" s="18"/>
      <c r="G29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401A5-AF44-4F86-AADE-2303E16A4A6D}">
  <dimension ref="A1:S29"/>
  <sheetViews>
    <sheetView workbookViewId="0">
      <selection activeCell="K20" sqref="K20"/>
    </sheetView>
  </sheetViews>
  <sheetFormatPr defaultRowHeight="14.5" x14ac:dyDescent="0.35"/>
  <cols>
    <col min="2" max="2" width="9.36328125" bestFit="1" customWidth="1"/>
  </cols>
  <sheetData>
    <row r="1" spans="1:19" x14ac:dyDescent="0.35">
      <c r="A1" s="6" t="s">
        <v>14</v>
      </c>
      <c r="B1" s="5"/>
      <c r="C1" s="5"/>
      <c r="D1" s="5"/>
      <c r="E1" s="5"/>
      <c r="F1" s="5"/>
      <c r="G1" s="5"/>
    </row>
    <row r="2" spans="1:19" x14ac:dyDescent="0.35">
      <c r="A2" s="1" t="s">
        <v>8</v>
      </c>
      <c r="B2" s="1"/>
      <c r="C2" s="1"/>
      <c r="D2" s="1"/>
      <c r="E2" s="1">
        <v>0.02</v>
      </c>
      <c r="F2" s="1"/>
      <c r="G2" s="1"/>
    </row>
    <row r="3" spans="1:19" x14ac:dyDescent="0.35">
      <c r="A3" s="1" t="s">
        <v>51</v>
      </c>
      <c r="B3" s="1"/>
      <c r="C3" s="1"/>
      <c r="D3" s="1"/>
      <c r="E3" s="1">
        <v>48</v>
      </c>
      <c r="F3" s="1"/>
      <c r="G3" s="1"/>
      <c r="M3" s="3"/>
      <c r="N3" s="3"/>
      <c r="O3" s="3"/>
      <c r="P3" s="3"/>
      <c r="Q3" s="3"/>
      <c r="R3" s="3"/>
      <c r="S3" s="3"/>
    </row>
    <row r="4" spans="1:19" x14ac:dyDescent="0.35">
      <c r="A4" s="1" t="s">
        <v>9</v>
      </c>
      <c r="B4" s="1"/>
      <c r="C4" s="1"/>
      <c r="D4" s="1"/>
      <c r="E4" s="1">
        <v>0.6</v>
      </c>
      <c r="F4" s="1"/>
      <c r="G4" s="1"/>
      <c r="M4" s="3"/>
      <c r="N4" s="3"/>
      <c r="O4" s="3"/>
      <c r="P4" s="3"/>
      <c r="Q4" s="3"/>
      <c r="R4" s="3"/>
      <c r="S4" s="3"/>
    </row>
    <row r="5" spans="1:19" x14ac:dyDescent="0.35">
      <c r="A5" s="1" t="s">
        <v>37</v>
      </c>
      <c r="B5" s="1"/>
      <c r="C5" s="1"/>
      <c r="D5" s="1"/>
      <c r="E5" s="4">
        <f>E3*E4*E2</f>
        <v>0.57599999999999996</v>
      </c>
      <c r="F5" s="1" t="s">
        <v>5</v>
      </c>
      <c r="G5" s="1"/>
      <c r="M5" s="3"/>
      <c r="N5" s="3"/>
      <c r="O5" s="3"/>
      <c r="P5" s="3"/>
      <c r="Q5" s="25"/>
      <c r="R5" s="3"/>
      <c r="S5" s="3"/>
    </row>
    <row r="6" spans="1:19" x14ac:dyDescent="0.35">
      <c r="A6" s="1" t="s">
        <v>41</v>
      </c>
      <c r="B6" s="1"/>
      <c r="C6" s="1"/>
      <c r="D6" s="1"/>
      <c r="E6" s="4">
        <f>E5</f>
        <v>0.57599999999999996</v>
      </c>
      <c r="F6" s="1" t="s">
        <v>5</v>
      </c>
      <c r="G6" s="1"/>
      <c r="M6" s="3"/>
      <c r="N6" s="3"/>
      <c r="O6" s="3"/>
      <c r="P6" s="3"/>
      <c r="Q6" s="25"/>
      <c r="R6" s="3"/>
      <c r="S6" s="3"/>
    </row>
    <row r="7" spans="1:19" x14ac:dyDescent="0.35">
      <c r="A7" s="1" t="s">
        <v>40</v>
      </c>
      <c r="B7" s="1"/>
      <c r="C7" s="1"/>
      <c r="D7" s="1"/>
      <c r="E7" s="1">
        <f>E6*28</f>
        <v>16.128</v>
      </c>
      <c r="F7" s="1" t="s">
        <v>5</v>
      </c>
      <c r="G7" s="1"/>
      <c r="M7" s="3"/>
      <c r="N7" s="3"/>
      <c r="O7" s="3"/>
      <c r="P7" s="3"/>
      <c r="Q7" s="3"/>
      <c r="R7" s="3"/>
      <c r="S7" s="3"/>
    </row>
    <row r="8" spans="1:19" x14ac:dyDescent="0.35">
      <c r="A8" s="1" t="s">
        <v>36</v>
      </c>
      <c r="B8" s="1"/>
      <c r="C8" s="1"/>
      <c r="D8" s="1"/>
      <c r="E8" s="1">
        <f>E7/3</f>
        <v>5.3760000000000003</v>
      </c>
      <c r="F8" s="1" t="s">
        <v>11</v>
      </c>
      <c r="G8" s="1"/>
      <c r="M8" s="3"/>
      <c r="N8" s="3"/>
      <c r="O8" s="3"/>
      <c r="P8" s="3"/>
      <c r="Q8" s="3"/>
      <c r="R8" s="3"/>
      <c r="S8" s="3"/>
    </row>
    <row r="9" spans="1:19" x14ac:dyDescent="0.35">
      <c r="A9" s="1" t="s">
        <v>42</v>
      </c>
      <c r="B9" s="1"/>
      <c r="C9" s="1"/>
      <c r="D9" s="1"/>
      <c r="E9" s="1">
        <f>E7/2</f>
        <v>8.0640000000000001</v>
      </c>
      <c r="F9" s="1"/>
      <c r="G9" s="1"/>
      <c r="M9" s="3"/>
      <c r="N9" s="3"/>
      <c r="O9" s="3"/>
      <c r="P9" s="3"/>
      <c r="Q9" s="3"/>
      <c r="R9" s="3"/>
      <c r="S9" s="3"/>
    </row>
    <row r="10" spans="1:19" x14ac:dyDescent="0.35">
      <c r="A10" s="1" t="s">
        <v>43</v>
      </c>
      <c r="B10" s="1"/>
      <c r="C10" s="1"/>
      <c r="D10" s="1"/>
      <c r="E10" s="1">
        <f>E7/6</f>
        <v>2.6880000000000002</v>
      </c>
      <c r="F10" s="1"/>
      <c r="G10" s="1"/>
      <c r="M10" s="3"/>
      <c r="N10" s="3"/>
      <c r="O10" s="3"/>
      <c r="P10" s="3"/>
      <c r="Q10" s="3"/>
      <c r="R10" s="3"/>
      <c r="S10" s="3"/>
    </row>
    <row r="11" spans="1:19" x14ac:dyDescent="0.35">
      <c r="M11" s="3"/>
      <c r="N11" s="3"/>
      <c r="O11" s="3"/>
      <c r="P11" s="3"/>
      <c r="Q11" s="3"/>
      <c r="R11" s="3"/>
      <c r="S11" s="3"/>
    </row>
    <row r="12" spans="1:19" x14ac:dyDescent="0.35">
      <c r="M12" s="3"/>
      <c r="N12" s="3"/>
      <c r="O12" s="3"/>
      <c r="P12" s="3"/>
      <c r="Q12" s="3"/>
      <c r="R12" s="3"/>
      <c r="S12" s="3"/>
    </row>
    <row r="13" spans="1:19" x14ac:dyDescent="0.35">
      <c r="A13" s="7" t="s">
        <v>15</v>
      </c>
      <c r="B13" s="8"/>
      <c r="C13" s="8"/>
      <c r="D13" s="8"/>
      <c r="E13" s="8"/>
      <c r="F13" s="8"/>
      <c r="G13" s="8"/>
      <c r="H13" s="8"/>
      <c r="I13" s="8"/>
      <c r="J13" s="8"/>
      <c r="K13" s="8"/>
      <c r="M13" s="3"/>
      <c r="N13" s="3"/>
      <c r="O13" s="3"/>
      <c r="P13" s="3"/>
      <c r="Q13" s="3"/>
      <c r="R13" s="3"/>
      <c r="S13" s="3"/>
    </row>
    <row r="14" spans="1:19" x14ac:dyDescent="0.35">
      <c r="A14" s="2" t="s">
        <v>0</v>
      </c>
      <c r="B14" s="2"/>
      <c r="C14" s="9" t="s">
        <v>16</v>
      </c>
      <c r="D14" s="9"/>
      <c r="E14" s="10" t="s">
        <v>44</v>
      </c>
      <c r="F14" s="10"/>
      <c r="G14" s="10"/>
      <c r="H14" s="11" t="s">
        <v>38</v>
      </c>
      <c r="I14" s="11"/>
      <c r="J14" s="11"/>
      <c r="K14" s="11"/>
      <c r="M14" s="3"/>
      <c r="N14" s="3"/>
      <c r="O14" s="3"/>
      <c r="P14" s="3"/>
      <c r="Q14" s="3"/>
      <c r="R14" s="3"/>
      <c r="S14" s="3"/>
    </row>
    <row r="15" spans="1:19" x14ac:dyDescent="0.35">
      <c r="A15" s="2">
        <v>2</v>
      </c>
      <c r="B15" s="2" t="s">
        <v>1</v>
      </c>
      <c r="C15" s="9">
        <v>113.6</v>
      </c>
      <c r="D15" s="9" t="s">
        <v>3</v>
      </c>
      <c r="E15" s="10">
        <f>A16*E3*E4</f>
        <v>5.7599999999999998E-2</v>
      </c>
      <c r="F15" s="10" t="s">
        <v>17</v>
      </c>
      <c r="G15" s="10"/>
      <c r="H15" s="11">
        <f>E15*28</f>
        <v>1.6128</v>
      </c>
      <c r="I15" s="11" t="s">
        <v>17</v>
      </c>
      <c r="J15" s="11"/>
      <c r="K15" s="11"/>
      <c r="M15" s="3"/>
      <c r="N15" s="3"/>
      <c r="O15" s="3"/>
      <c r="P15" s="3"/>
      <c r="Q15" s="3"/>
      <c r="R15" s="3"/>
      <c r="S15" s="3"/>
    </row>
    <row r="16" spans="1:19" x14ac:dyDescent="0.35">
      <c r="A16" s="2">
        <f>A15/1000</f>
        <v>2E-3</v>
      </c>
      <c r="B16" s="2" t="s">
        <v>2</v>
      </c>
      <c r="C16" s="9">
        <f>C15/1000</f>
        <v>0.11359999999999999</v>
      </c>
      <c r="D16" s="9" t="s">
        <v>4</v>
      </c>
      <c r="E16" s="10" t="s">
        <v>39</v>
      </c>
      <c r="F16" s="10"/>
      <c r="G16" s="10"/>
      <c r="H16" s="11" t="s">
        <v>45</v>
      </c>
      <c r="I16" s="11"/>
      <c r="J16" s="11"/>
      <c r="K16" s="11"/>
      <c r="M16" s="3"/>
      <c r="N16" s="3"/>
      <c r="O16" s="3"/>
      <c r="P16" s="3"/>
      <c r="Q16" s="3"/>
      <c r="R16" s="3"/>
      <c r="S16" s="3"/>
    </row>
    <row r="17" spans="1:19" x14ac:dyDescent="0.35">
      <c r="A17" s="3"/>
      <c r="B17" s="3"/>
      <c r="C17" s="3"/>
      <c r="D17" s="3"/>
      <c r="E17" s="10">
        <f>E15/E6</f>
        <v>0.1</v>
      </c>
      <c r="F17" s="10" t="s">
        <v>2</v>
      </c>
      <c r="G17" s="10"/>
      <c r="H17" s="11">
        <f>H15/E7</f>
        <v>0.1</v>
      </c>
      <c r="I17" s="11" t="s">
        <v>2</v>
      </c>
      <c r="J17" s="11"/>
      <c r="K17" s="11"/>
      <c r="M17" s="3"/>
      <c r="N17" s="3"/>
      <c r="O17" s="3"/>
      <c r="P17" s="3"/>
      <c r="Q17" s="3"/>
      <c r="R17" s="3"/>
      <c r="S17" s="3"/>
    </row>
    <row r="18" spans="1:19" x14ac:dyDescent="0.35">
      <c r="H18" s="11">
        <f>H17*1000</f>
        <v>100</v>
      </c>
      <c r="I18" s="11" t="s">
        <v>6</v>
      </c>
      <c r="J18" s="11"/>
      <c r="K18" s="11"/>
      <c r="M18" s="3"/>
      <c r="N18" s="3"/>
      <c r="O18" s="3"/>
      <c r="P18" s="3"/>
      <c r="Q18" s="3"/>
      <c r="R18" s="3"/>
      <c r="S18" s="3"/>
    </row>
    <row r="19" spans="1:19" x14ac:dyDescent="0.35">
      <c r="H19" s="11">
        <f>H18</f>
        <v>100</v>
      </c>
      <c r="I19" s="11" t="s">
        <v>7</v>
      </c>
      <c r="J19" s="11"/>
      <c r="K19" s="11"/>
      <c r="M19" s="3"/>
      <c r="N19" s="3"/>
      <c r="O19" s="3"/>
      <c r="P19" s="3"/>
      <c r="Q19" s="3"/>
      <c r="R19" s="3"/>
      <c r="S19" s="3"/>
    </row>
    <row r="20" spans="1:19" x14ac:dyDescent="0.35">
      <c r="H20" s="3"/>
      <c r="I20" s="3"/>
      <c r="J20" s="3"/>
      <c r="K20" s="3"/>
      <c r="M20" s="3"/>
      <c r="N20" s="3"/>
      <c r="O20" s="3"/>
      <c r="P20" s="3"/>
      <c r="Q20" s="3"/>
      <c r="R20" s="3"/>
      <c r="S20" s="3"/>
    </row>
    <row r="21" spans="1:19" x14ac:dyDescent="0.35">
      <c r="H21" s="3"/>
      <c r="I21" s="3"/>
      <c r="J21" s="3"/>
      <c r="K21" s="3"/>
    </row>
    <row r="22" spans="1:19" x14ac:dyDescent="0.35">
      <c r="A22" s="16" t="s">
        <v>52</v>
      </c>
      <c r="B22" s="16"/>
      <c r="C22" s="16"/>
      <c r="D22" s="16"/>
      <c r="E22" s="16"/>
      <c r="F22" s="16"/>
      <c r="G22" s="12"/>
    </row>
    <row r="23" spans="1:19" x14ac:dyDescent="0.35">
      <c r="A23" s="13" t="s">
        <v>18</v>
      </c>
      <c r="B23" s="13"/>
      <c r="C23" s="13"/>
      <c r="D23" s="13"/>
      <c r="E23" s="13"/>
      <c r="F23" s="13">
        <f>E8+E10</f>
        <v>8.0640000000000001</v>
      </c>
      <c r="G23" s="13"/>
    </row>
    <row r="24" spans="1:19" x14ac:dyDescent="0.35">
      <c r="A24" s="13" t="s">
        <v>27</v>
      </c>
      <c r="B24" s="13"/>
      <c r="C24" s="13"/>
      <c r="D24" s="13"/>
      <c r="E24" s="13"/>
      <c r="F24" s="13">
        <f>E9</f>
        <v>8.0640000000000001</v>
      </c>
      <c r="G24" s="13"/>
    </row>
    <row r="25" spans="1:19" x14ac:dyDescent="0.35">
      <c r="A25" s="13" t="s">
        <v>19</v>
      </c>
      <c r="B25" s="13"/>
      <c r="C25" s="13"/>
      <c r="D25" s="13"/>
      <c r="E25" s="13"/>
      <c r="F25" s="14">
        <f>H15/F24</f>
        <v>0.2</v>
      </c>
      <c r="G25" s="13"/>
    </row>
    <row r="26" spans="1:19" x14ac:dyDescent="0.35">
      <c r="A26" s="13" t="s">
        <v>20</v>
      </c>
      <c r="B26" s="13"/>
      <c r="C26" s="13"/>
      <c r="D26" s="13"/>
      <c r="E26" s="13"/>
      <c r="F26" s="14">
        <f>C15/F25</f>
        <v>567.99999999999989</v>
      </c>
      <c r="G26" s="13"/>
    </row>
    <row r="27" spans="1:19" x14ac:dyDescent="0.35">
      <c r="A27" s="13" t="s">
        <v>21</v>
      </c>
      <c r="B27" s="13"/>
      <c r="C27" s="13"/>
      <c r="D27" s="13"/>
      <c r="E27" s="13"/>
      <c r="F27" s="13">
        <f>C15/10</f>
        <v>11.36</v>
      </c>
      <c r="G27" s="13"/>
    </row>
    <row r="28" spans="1:19" x14ac:dyDescent="0.35">
      <c r="A28" s="13" t="s">
        <v>22</v>
      </c>
      <c r="B28" s="13"/>
      <c r="C28" s="13"/>
      <c r="D28" s="13">
        <v>1</v>
      </c>
      <c r="E28" s="15" t="s">
        <v>23</v>
      </c>
      <c r="F28" s="14">
        <f>F26/10</f>
        <v>56.79999999999999</v>
      </c>
      <c r="G28" s="13"/>
    </row>
    <row r="29" spans="1:19" x14ac:dyDescent="0.35">
      <c r="A29" s="17" t="s">
        <v>24</v>
      </c>
      <c r="B29" s="18">
        <f>(1/F28)*100</f>
        <v>1.7605633802816905</v>
      </c>
      <c r="C29" s="17" t="s">
        <v>25</v>
      </c>
      <c r="D29" s="17"/>
      <c r="E29" s="17"/>
      <c r="F29" s="18">
        <f>100-B29</f>
        <v>98.239436619718305</v>
      </c>
      <c r="G29" s="17" t="s">
        <v>26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B1C30-A5D1-4376-95A4-CA962F2BB396}">
  <dimension ref="A1:V29"/>
  <sheetViews>
    <sheetView topLeftCell="A12" zoomScale="62" workbookViewId="0">
      <selection activeCell="I29" sqref="I29"/>
    </sheetView>
  </sheetViews>
  <sheetFormatPr defaultRowHeight="14.5" x14ac:dyDescent="0.35"/>
  <sheetData>
    <row r="1" spans="1:22" x14ac:dyDescent="0.35">
      <c r="A1" s="6" t="s">
        <v>14</v>
      </c>
      <c r="B1" s="5"/>
      <c r="C1" s="5"/>
      <c r="D1" s="5"/>
      <c r="E1" s="5"/>
      <c r="F1" s="5"/>
      <c r="G1" s="5"/>
      <c r="L1" s="26"/>
      <c r="M1" s="3"/>
      <c r="N1" s="3"/>
      <c r="O1" s="3"/>
      <c r="P1" s="3"/>
      <c r="Q1" s="3"/>
      <c r="R1" s="3"/>
    </row>
    <row r="2" spans="1:22" x14ac:dyDescent="0.35">
      <c r="A2" s="1" t="s">
        <v>8</v>
      </c>
      <c r="B2" s="1"/>
      <c r="C2" s="1"/>
      <c r="D2" s="1"/>
      <c r="E2" s="1">
        <v>0.02</v>
      </c>
      <c r="F2" s="1"/>
      <c r="G2" s="1"/>
      <c r="L2" s="3"/>
      <c r="M2" s="3"/>
      <c r="N2" s="3"/>
      <c r="O2" s="3"/>
      <c r="P2" s="3"/>
      <c r="Q2" s="3"/>
      <c r="R2" s="3"/>
    </row>
    <row r="3" spans="1:22" x14ac:dyDescent="0.35">
      <c r="A3" s="1" t="s">
        <v>51</v>
      </c>
      <c r="B3" s="1"/>
      <c r="C3" s="1"/>
      <c r="D3" s="1"/>
      <c r="E3" s="1">
        <v>48</v>
      </c>
      <c r="F3" s="1"/>
      <c r="G3" s="1"/>
      <c r="L3" s="3"/>
      <c r="M3" s="3"/>
      <c r="N3" s="3"/>
      <c r="O3" s="3"/>
      <c r="P3" s="3"/>
      <c r="Q3" s="3"/>
      <c r="R3" s="3"/>
    </row>
    <row r="4" spans="1:22" x14ac:dyDescent="0.35">
      <c r="A4" s="1" t="s">
        <v>9</v>
      </c>
      <c r="B4" s="1"/>
      <c r="C4" s="1"/>
      <c r="D4" s="1"/>
      <c r="E4" s="1">
        <v>0.6</v>
      </c>
      <c r="F4" s="1"/>
      <c r="G4" s="1"/>
      <c r="L4" s="3"/>
      <c r="M4" s="3"/>
      <c r="N4" s="3"/>
      <c r="O4" s="3"/>
      <c r="P4" s="3"/>
      <c r="Q4" s="3"/>
      <c r="R4" s="3"/>
    </row>
    <row r="5" spans="1:22" x14ac:dyDescent="0.35">
      <c r="A5" s="1" t="s">
        <v>37</v>
      </c>
      <c r="B5" s="1"/>
      <c r="C5" s="1"/>
      <c r="D5" s="1"/>
      <c r="E5" s="4">
        <f>E3*E4*E2</f>
        <v>0.57599999999999996</v>
      </c>
      <c r="F5" s="1" t="s">
        <v>5</v>
      </c>
      <c r="G5" s="1"/>
      <c r="L5" s="3"/>
      <c r="M5" s="3"/>
      <c r="N5" s="3"/>
      <c r="O5" s="3"/>
      <c r="P5" s="25"/>
      <c r="Q5" s="3"/>
      <c r="R5" s="3"/>
    </row>
    <row r="6" spans="1:22" x14ac:dyDescent="0.35">
      <c r="A6" s="1" t="s">
        <v>41</v>
      </c>
      <c r="B6" s="1"/>
      <c r="C6" s="1"/>
      <c r="D6" s="1"/>
      <c r="E6" s="4">
        <f>E5</f>
        <v>0.57599999999999996</v>
      </c>
      <c r="F6" s="1" t="s">
        <v>5</v>
      </c>
      <c r="G6" s="1"/>
      <c r="L6" s="3"/>
      <c r="M6" s="3"/>
      <c r="N6" s="3"/>
      <c r="O6" s="3"/>
      <c r="P6" s="25"/>
      <c r="Q6" s="3"/>
      <c r="R6" s="3"/>
    </row>
    <row r="7" spans="1:22" x14ac:dyDescent="0.35">
      <c r="A7" s="1" t="s">
        <v>46</v>
      </c>
      <c r="B7" s="1"/>
      <c r="C7" s="1"/>
      <c r="D7" s="1"/>
      <c r="E7" s="1">
        <f>E6*28</f>
        <v>16.128</v>
      </c>
      <c r="F7" s="1" t="s">
        <v>5</v>
      </c>
      <c r="G7" s="1"/>
      <c r="L7" s="3"/>
      <c r="M7" s="3"/>
      <c r="N7" s="3"/>
      <c r="O7" s="3"/>
      <c r="P7" s="3"/>
      <c r="Q7" s="3"/>
      <c r="R7" s="3"/>
    </row>
    <row r="8" spans="1:22" x14ac:dyDescent="0.35">
      <c r="A8" s="1" t="s">
        <v>10</v>
      </c>
      <c r="B8" s="1"/>
      <c r="C8" s="1"/>
      <c r="D8" s="1"/>
      <c r="E8" s="1">
        <f>E7/3</f>
        <v>5.3760000000000003</v>
      </c>
      <c r="F8" s="1" t="s">
        <v>11</v>
      </c>
      <c r="G8" s="1"/>
      <c r="L8" s="3"/>
      <c r="M8" s="3"/>
      <c r="N8" s="3"/>
      <c r="O8" s="3"/>
      <c r="P8" s="3"/>
      <c r="Q8" s="3"/>
      <c r="R8" s="3"/>
    </row>
    <row r="9" spans="1:22" x14ac:dyDescent="0.35">
      <c r="A9" s="1" t="s">
        <v>12</v>
      </c>
      <c r="B9" s="1"/>
      <c r="C9" s="1"/>
      <c r="D9" s="1"/>
      <c r="E9" s="1">
        <f>E7/2</f>
        <v>8.0640000000000001</v>
      </c>
      <c r="F9" s="1"/>
      <c r="G9" s="1"/>
      <c r="L9" s="3"/>
      <c r="M9" s="3"/>
      <c r="N9" s="3"/>
      <c r="O9" s="3"/>
      <c r="P9" s="3"/>
      <c r="Q9" s="3"/>
      <c r="R9" s="3"/>
    </row>
    <row r="10" spans="1:22" x14ac:dyDescent="0.35">
      <c r="A10" s="1" t="s">
        <v>13</v>
      </c>
      <c r="B10" s="1"/>
      <c r="C10" s="1"/>
      <c r="D10" s="1"/>
      <c r="E10" s="1">
        <f>E7/6</f>
        <v>2.6880000000000002</v>
      </c>
      <c r="F10" s="1"/>
      <c r="G10" s="1"/>
      <c r="L10" s="3"/>
      <c r="M10" s="3"/>
      <c r="N10" s="3"/>
      <c r="O10" s="3"/>
      <c r="P10" s="3"/>
      <c r="Q10" s="3"/>
      <c r="R10" s="3"/>
    </row>
    <row r="13" spans="1:22" x14ac:dyDescent="0.35">
      <c r="A13" s="19" t="s">
        <v>28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7" t="s">
        <v>15</v>
      </c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1:22" x14ac:dyDescent="0.35">
      <c r="A14" s="21" t="s">
        <v>0</v>
      </c>
      <c r="B14" s="21"/>
      <c r="C14" s="24" t="s">
        <v>16</v>
      </c>
      <c r="D14" s="24"/>
      <c r="E14" s="22" t="s">
        <v>47</v>
      </c>
      <c r="F14" s="22"/>
      <c r="G14" s="22"/>
      <c r="H14" s="23" t="s">
        <v>49</v>
      </c>
      <c r="I14" s="23"/>
      <c r="J14" s="23"/>
      <c r="K14" s="23"/>
      <c r="L14" s="2" t="s">
        <v>0</v>
      </c>
      <c r="M14" s="2"/>
      <c r="N14" s="9" t="s">
        <v>16</v>
      </c>
      <c r="O14" s="9"/>
      <c r="P14" s="10" t="s">
        <v>44</v>
      </c>
      <c r="Q14" s="10"/>
      <c r="R14" s="10"/>
      <c r="S14" s="11" t="s">
        <v>38</v>
      </c>
      <c r="T14" s="11"/>
      <c r="U14" s="11"/>
      <c r="V14" s="11"/>
    </row>
    <row r="15" spans="1:22" x14ac:dyDescent="0.35">
      <c r="A15" s="21">
        <v>15</v>
      </c>
      <c r="B15" s="21" t="s">
        <v>1</v>
      </c>
      <c r="C15" s="24">
        <v>20</v>
      </c>
      <c r="D15" s="24" t="s">
        <v>29</v>
      </c>
      <c r="E15" s="22">
        <f>A16*E3*E4</f>
        <v>0.432</v>
      </c>
      <c r="F15" s="22" t="s">
        <v>17</v>
      </c>
      <c r="G15" s="22"/>
      <c r="H15" s="23">
        <f>E15*28</f>
        <v>12.096</v>
      </c>
      <c r="I15" s="23" t="s">
        <v>17</v>
      </c>
      <c r="J15" s="23"/>
      <c r="K15" s="23"/>
      <c r="L15" s="2">
        <v>2</v>
      </c>
      <c r="M15" s="2" t="s">
        <v>1</v>
      </c>
      <c r="N15" s="9">
        <v>113.6</v>
      </c>
      <c r="O15" s="9" t="s">
        <v>3</v>
      </c>
      <c r="P15" s="10">
        <f>L16*E3*E4</f>
        <v>5.7599999999999998E-2</v>
      </c>
      <c r="Q15" s="10" t="s">
        <v>17</v>
      </c>
      <c r="R15" s="10"/>
      <c r="S15" s="11">
        <f>P15*28</f>
        <v>1.6128</v>
      </c>
      <c r="T15" s="11" t="s">
        <v>17</v>
      </c>
      <c r="U15" s="11"/>
      <c r="V15" s="11"/>
    </row>
    <row r="16" spans="1:22" x14ac:dyDescent="0.35">
      <c r="A16" s="21">
        <f>A15/1000</f>
        <v>1.4999999999999999E-2</v>
      </c>
      <c r="B16" s="21" t="s">
        <v>2</v>
      </c>
      <c r="C16" s="24">
        <v>20</v>
      </c>
      <c r="D16" s="24" t="s">
        <v>2</v>
      </c>
      <c r="E16" s="22" t="s">
        <v>48</v>
      </c>
      <c r="F16" s="22"/>
      <c r="G16" s="22"/>
      <c r="H16" s="23" t="s">
        <v>50</v>
      </c>
      <c r="I16" s="23"/>
      <c r="J16" s="23"/>
      <c r="K16" s="23"/>
      <c r="L16" s="2">
        <f>L15/1000</f>
        <v>2E-3</v>
      </c>
      <c r="M16" s="2" t="s">
        <v>2</v>
      </c>
      <c r="N16" s="9">
        <f>N15/1000</f>
        <v>0.11359999999999999</v>
      </c>
      <c r="O16" s="9" t="s">
        <v>4</v>
      </c>
      <c r="P16" s="10" t="s">
        <v>39</v>
      </c>
      <c r="Q16" s="10"/>
      <c r="R16" s="10"/>
      <c r="S16" s="11" t="s">
        <v>45</v>
      </c>
      <c r="T16" s="11"/>
      <c r="U16" s="11"/>
      <c r="V16" s="11"/>
    </row>
    <row r="17" spans="1:22" x14ac:dyDescent="0.35">
      <c r="A17" s="3"/>
      <c r="B17" s="3"/>
      <c r="C17" s="3"/>
      <c r="D17" s="3"/>
      <c r="E17" s="22">
        <f>E15/E6</f>
        <v>0.75</v>
      </c>
      <c r="F17" s="22" t="s">
        <v>2</v>
      </c>
      <c r="G17" s="22"/>
      <c r="H17" s="23">
        <f>H15/E7</f>
        <v>0.75</v>
      </c>
      <c r="I17" s="23" t="s">
        <v>2</v>
      </c>
      <c r="J17" s="23"/>
      <c r="K17" s="23"/>
      <c r="L17" s="3"/>
      <c r="M17" s="3"/>
      <c r="N17" s="3"/>
      <c r="O17" s="3"/>
      <c r="P17" s="10">
        <f>P15/E6</f>
        <v>0.1</v>
      </c>
      <c r="Q17" s="10" t="s">
        <v>2</v>
      </c>
      <c r="R17" s="10"/>
      <c r="S17" s="11">
        <f>S15/E7</f>
        <v>0.1</v>
      </c>
      <c r="T17" s="11" t="s">
        <v>2</v>
      </c>
      <c r="U17" s="11"/>
      <c r="V17" s="11"/>
    </row>
    <row r="18" spans="1:22" x14ac:dyDescent="0.35">
      <c r="H18" s="23">
        <f>H17*1000</f>
        <v>750</v>
      </c>
      <c r="I18" s="23" t="s">
        <v>6</v>
      </c>
      <c r="J18" s="23"/>
      <c r="K18" s="23"/>
      <c r="S18" s="11">
        <f>S17*1000</f>
        <v>100</v>
      </c>
      <c r="T18" s="11" t="s">
        <v>6</v>
      </c>
      <c r="U18" s="11"/>
      <c r="V18" s="11"/>
    </row>
    <row r="19" spans="1:22" x14ac:dyDescent="0.35">
      <c r="H19" s="23">
        <f>H18</f>
        <v>750</v>
      </c>
      <c r="I19" s="23" t="s">
        <v>7</v>
      </c>
      <c r="J19" s="23"/>
      <c r="K19" s="23"/>
      <c r="S19" s="11">
        <f>S18</f>
        <v>100</v>
      </c>
      <c r="T19" s="11" t="s">
        <v>7</v>
      </c>
      <c r="U19" s="11"/>
      <c r="V19" s="11"/>
    </row>
    <row r="20" spans="1:22" x14ac:dyDescent="0.35">
      <c r="H20" s="3"/>
      <c r="I20" s="3"/>
      <c r="J20" s="3"/>
      <c r="K20" s="3"/>
      <c r="S20" s="3"/>
      <c r="T20" s="3"/>
      <c r="U20" s="3"/>
      <c r="V20" s="3"/>
    </row>
    <row r="21" spans="1:22" x14ac:dyDescent="0.35">
      <c r="H21" s="3"/>
      <c r="I21" s="3"/>
      <c r="J21" s="3"/>
      <c r="K21" s="3"/>
      <c r="S21" s="3"/>
      <c r="T21" s="3"/>
      <c r="U21" s="3"/>
      <c r="V21" s="3"/>
    </row>
    <row r="22" spans="1:22" x14ac:dyDescent="0.35">
      <c r="A22" s="16" t="s">
        <v>30</v>
      </c>
      <c r="B22" s="16"/>
      <c r="C22" s="16"/>
      <c r="D22" s="16"/>
      <c r="E22" s="16"/>
      <c r="F22" s="16"/>
      <c r="G22" s="12"/>
      <c r="L22" s="16" t="s">
        <v>52</v>
      </c>
      <c r="M22" s="16"/>
      <c r="N22" s="16"/>
      <c r="O22" s="16"/>
      <c r="P22" s="16"/>
      <c r="Q22" s="16"/>
      <c r="R22" s="12"/>
    </row>
    <row r="23" spans="1:22" x14ac:dyDescent="0.35">
      <c r="A23" s="13" t="s">
        <v>18</v>
      </c>
      <c r="B23" s="13"/>
      <c r="C23" s="13"/>
      <c r="D23" s="13"/>
      <c r="E23" s="13"/>
      <c r="F23" s="13">
        <f>E8+E10</f>
        <v>8.0640000000000001</v>
      </c>
      <c r="G23" s="13"/>
      <c r="L23" s="13" t="s">
        <v>18</v>
      </c>
      <c r="M23" s="13"/>
      <c r="N23" s="13"/>
      <c r="O23" s="13"/>
      <c r="P23" s="13"/>
      <c r="Q23" s="13">
        <f>E8+E10</f>
        <v>8.0640000000000001</v>
      </c>
      <c r="R23" s="13"/>
    </row>
    <row r="24" spans="1:22" x14ac:dyDescent="0.35">
      <c r="A24" s="13" t="s">
        <v>27</v>
      </c>
      <c r="B24" s="13"/>
      <c r="C24" s="13"/>
      <c r="D24" s="13"/>
      <c r="E24" s="13"/>
      <c r="F24" s="13">
        <f>E9/2</f>
        <v>4.032</v>
      </c>
      <c r="G24" s="13"/>
      <c r="L24" s="13" t="s">
        <v>27</v>
      </c>
      <c r="M24" s="13"/>
      <c r="N24" s="13"/>
      <c r="O24" s="13"/>
      <c r="P24" s="13"/>
      <c r="Q24" s="13">
        <f>E9/2</f>
        <v>4.032</v>
      </c>
      <c r="R24" s="13"/>
    </row>
    <row r="25" spans="1:22" x14ac:dyDescent="0.35">
      <c r="A25" s="13" t="s">
        <v>19</v>
      </c>
      <c r="B25" s="13"/>
      <c r="C25" s="13"/>
      <c r="D25" s="13"/>
      <c r="E25" s="13"/>
      <c r="F25" s="14">
        <f>H15/F24</f>
        <v>3</v>
      </c>
      <c r="G25" s="13"/>
      <c r="L25" s="13" t="s">
        <v>19</v>
      </c>
      <c r="M25" s="13"/>
      <c r="N25" s="13"/>
      <c r="O25" s="13"/>
      <c r="P25" s="13"/>
      <c r="Q25" s="14">
        <f>S15/Q24</f>
        <v>0.4</v>
      </c>
      <c r="R25" s="13"/>
    </row>
    <row r="26" spans="1:22" x14ac:dyDescent="0.35">
      <c r="A26" s="13" t="s">
        <v>31</v>
      </c>
      <c r="B26" s="13"/>
      <c r="C26" s="13"/>
      <c r="D26" s="13"/>
      <c r="E26" s="13"/>
      <c r="F26" s="14">
        <f>F25*100</f>
        <v>300</v>
      </c>
      <c r="G26" s="13" t="s">
        <v>17</v>
      </c>
      <c r="L26" s="13" t="s">
        <v>20</v>
      </c>
      <c r="M26" s="13"/>
      <c r="N26" s="13"/>
      <c r="O26" s="13"/>
      <c r="P26" s="13"/>
      <c r="Q26" s="14">
        <f>N15/Q25</f>
        <v>283.99999999999994</v>
      </c>
      <c r="R26" s="13"/>
    </row>
    <row r="27" spans="1:22" x14ac:dyDescent="0.35">
      <c r="A27" s="13" t="s">
        <v>32</v>
      </c>
      <c r="B27" s="13"/>
      <c r="C27" s="13"/>
      <c r="D27" s="13"/>
      <c r="E27" s="13"/>
      <c r="F27" s="13">
        <f>F26*(1/C16)</f>
        <v>15</v>
      </c>
      <c r="G27" s="13" t="s">
        <v>33</v>
      </c>
      <c r="L27" s="13" t="s">
        <v>21</v>
      </c>
      <c r="M27" s="13"/>
      <c r="N27" s="13"/>
      <c r="O27" s="13"/>
      <c r="P27" s="13"/>
      <c r="Q27" s="13">
        <f>N15/10</f>
        <v>11.36</v>
      </c>
      <c r="R27" s="13"/>
    </row>
    <row r="28" spans="1:22" x14ac:dyDescent="0.35">
      <c r="A28" s="13" t="s">
        <v>35</v>
      </c>
      <c r="B28" s="13"/>
      <c r="C28" s="13"/>
      <c r="D28" s="13">
        <f>F27</f>
        <v>15</v>
      </c>
      <c r="E28" s="15" t="s">
        <v>34</v>
      </c>
      <c r="F28" s="14"/>
      <c r="G28" s="13"/>
      <c r="L28" s="13" t="s">
        <v>22</v>
      </c>
      <c r="M28" s="13"/>
      <c r="N28" s="13"/>
      <c r="O28" s="13">
        <v>1</v>
      </c>
      <c r="P28" s="15" t="s">
        <v>23</v>
      </c>
      <c r="Q28" s="14">
        <f>Q26/10</f>
        <v>28.399999999999995</v>
      </c>
      <c r="R28" s="13"/>
    </row>
    <row r="29" spans="1:22" x14ac:dyDescent="0.35">
      <c r="A29" s="17"/>
      <c r="B29" s="18"/>
      <c r="C29" s="17"/>
      <c r="D29" s="17"/>
      <c r="E29" s="17"/>
      <c r="F29" s="18"/>
      <c r="G29" s="17"/>
      <c r="L29" s="17" t="s">
        <v>24</v>
      </c>
      <c r="M29" s="18">
        <f>(1/Q28)*100</f>
        <v>3.5211267605633809</v>
      </c>
      <c r="N29" s="17" t="s">
        <v>25</v>
      </c>
      <c r="O29" s="17"/>
      <c r="P29" s="17"/>
      <c r="Q29" s="18">
        <f>100-M29</f>
        <v>96.478873239436624</v>
      </c>
      <c r="R29" s="17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 </vt:lpstr>
      <vt:lpstr>Fumagillin</vt:lpstr>
      <vt:lpstr>Albendazole</vt:lpstr>
      <vt:lpstr>Alb + fum 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Sara Lavin</dc:creator>
  <cp:lastModifiedBy>Elizabeth Sara Lavin</cp:lastModifiedBy>
  <cp:lastPrinted>2022-04-18T13:17:59Z</cp:lastPrinted>
  <dcterms:created xsi:type="dcterms:W3CDTF">2022-02-24T19:49:16Z</dcterms:created>
  <dcterms:modified xsi:type="dcterms:W3CDTF">2023-03-05T15:12:58Z</dcterms:modified>
</cp:coreProperties>
</file>