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vaniac/Documents/School work/Excel_challege/"/>
    </mc:Choice>
  </mc:AlternateContent>
  <xr:revisionPtr revIDLastSave="0" documentId="13_ncr:1_{F7D5C147-F62C-2A48-8A55-CD9E753E8705}" xr6:coauthVersionLast="47" xr6:coauthVersionMax="47" xr10:uidLastSave="{00000000-0000-0000-0000-000000000000}"/>
  <bookViews>
    <workbookView xWindow="0" yWindow="580" windowWidth="17280" windowHeight="16360" activeTab="5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definedNames>
    <definedName name="_xlnm._FilterDatabase" localSheetId="0" hidden="1">Crowdfunding!$A$1:$T$1001</definedName>
  </definedNames>
  <calcPr calcId="191029"/>
  <pivotCaches>
    <pivotCache cacheId="18" r:id="rId8"/>
    <pivotCache cacheId="19" r:id="rId9"/>
    <pivotCache cacheId="20" r:id="rId10"/>
    <pivotCache cacheId="26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7" l="1"/>
  <c r="J6" i="7"/>
  <c r="J5" i="7"/>
  <c r="J4" i="7"/>
  <c r="J3" i="7"/>
  <c r="J2" i="7"/>
  <c r="I7" i="7"/>
  <c r="I6" i="7"/>
  <c r="I5" i="7"/>
  <c r="I4" i="7"/>
  <c r="I3" i="7"/>
  <c r="I2" i="7"/>
  <c r="J2" i="6"/>
  <c r="J3" i="6"/>
  <c r="I3" i="6"/>
  <c r="I2" i="6"/>
  <c r="H3" i="6"/>
  <c r="H2" i="6"/>
  <c r="G2" i="6"/>
  <c r="G3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8" i="5"/>
  <c r="C3" i="5"/>
  <c r="C6" i="5"/>
  <c r="C7" i="5"/>
  <c r="C5" i="5"/>
  <c r="C4" i="5"/>
  <c r="C2" i="5"/>
  <c r="C9" i="5"/>
  <c r="B13" i="5"/>
  <c r="B12" i="5"/>
  <c r="B11" i="5"/>
  <c r="B10" i="5"/>
  <c r="B9" i="5"/>
  <c r="B8" i="5"/>
  <c r="B7" i="5"/>
  <c r="B6" i="5"/>
  <c r="B5" i="5"/>
  <c r="B4" i="5"/>
  <c r="B3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I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3" i="1"/>
  <c r="E2" i="5" l="1"/>
  <c r="F2" i="5" s="1"/>
  <c r="E10" i="5"/>
  <c r="H10" i="5" s="1"/>
  <c r="E6" i="5"/>
  <c r="G6" i="5" s="1"/>
  <c r="E13" i="5"/>
  <c r="H13" i="5" s="1"/>
  <c r="E9" i="5"/>
  <c r="F9" i="5" s="1"/>
  <c r="E5" i="5"/>
  <c r="F5" i="5" s="1"/>
  <c r="E12" i="5"/>
  <c r="F12" i="5" s="1"/>
  <c r="E8" i="5"/>
  <c r="H8" i="5" s="1"/>
  <c r="E4" i="5"/>
  <c r="H4" i="5" s="1"/>
  <c r="E11" i="5"/>
  <c r="F11" i="5" s="1"/>
  <c r="E7" i="5"/>
  <c r="G7" i="5" s="1"/>
  <c r="E3" i="5"/>
  <c r="F3" i="5" s="1"/>
  <c r="H5" i="5" l="1"/>
  <c r="F4" i="5"/>
  <c r="H2" i="5"/>
  <c r="G10" i="5"/>
  <c r="H11" i="5"/>
  <c r="H9" i="5"/>
  <c r="H12" i="5"/>
  <c r="F7" i="5"/>
  <c r="G5" i="5"/>
  <c r="G11" i="5"/>
  <c r="F10" i="5"/>
  <c r="G3" i="5"/>
  <c r="G8" i="5"/>
  <c r="G12" i="5"/>
  <c r="F8" i="5"/>
  <c r="H3" i="5"/>
  <c r="H6" i="5"/>
  <c r="G9" i="5"/>
  <c r="G4" i="5"/>
  <c r="F6" i="5"/>
  <c r="F13" i="5"/>
  <c r="G13" i="5"/>
  <c r="H7" i="5"/>
  <c r="G2" i="5"/>
</calcChain>
</file>

<file path=xl/sharedStrings.xml><?xml version="1.0" encoding="utf-8"?>
<sst xmlns="http://schemas.openxmlformats.org/spreadsheetml/2006/main" count="7056" uniqueCount="2114">
  <si>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</si>
  <si>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</si>
  <si>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</si>
  <si>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</si>
  <si>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</si>
  <si>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</si>
  <si>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</si>
  <si>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</si>
  <si>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</si>
  <si>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</si>
  <si>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</si>
  <si>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</si>
  <si>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</si>
  <si>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</si>
  <si>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</si>
  <si>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</si>
  <si>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</si>
  <si>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</si>
  <si>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</si>
  <si>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</si>
  <si>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</si>
  <si>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</si>
  <si>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</si>
  <si>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</si>
  <si>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</si>
  <si>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</si>
  <si>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</si>
  <si>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</si>
  <si>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</si>
  <si>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</si>
  <si>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</si>
  <si>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</si>
  <si>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</si>
  <si>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</si>
  <si>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</si>
  <si>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</si>
  <si>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</si>
  <si>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</si>
  <si>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</si>
  <si>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</si>
  <si>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</si>
  <si>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</si>
  <si>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</si>
  <si>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</si>
  <si>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</si>
  <si>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</si>
  <si>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</si>
  <si>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</si>
  <si>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</si>
  <si>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</si>
  <si>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</si>
  <si>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</si>
  <si>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</si>
  <si>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</si>
  <si>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</si>
  <si>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</si>
  <si>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</si>
  <si>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</si>
  <si>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</si>
  <si>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</si>
  <si>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</si>
  <si>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</si>
  <si>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</si>
  <si>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</si>
  <si>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</si>
  <si>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</si>
  <si>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</si>
  <si>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</si>
  <si>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</si>
  <si>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</si>
  <si>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</si>
  <si>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</si>
  <si>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</si>
  <si>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</si>
  <si>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</si>
  <si>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</si>
  <si>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</si>
  <si>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</si>
  <si>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</si>
  <si>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</si>
  <si>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</si>
  <si>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</si>
  <si>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</si>
  <si>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</si>
  <si>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</si>
  <si>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</si>
  <si>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</si>
  <si>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</si>
  <si>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</si>
  <si>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</si>
  <si>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</si>
  <si>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</si>
  <si>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</si>
  <si>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</si>
  <si>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</si>
  <si>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</si>
  <si>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</si>
  <si>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</si>
  <si>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</si>
  <si>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</si>
  <si>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</si>
  <si>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</si>
  <si>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</si>
  <si>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</si>
  <si>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</si>
  <si>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</si>
  <si>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</si>
  <si>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</si>
  <si>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</si>
  <si>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</si>
  <si>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</si>
  <si>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</si>
  <si>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</si>
  <si>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</si>
  <si>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</si>
  <si>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</si>
  <si>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</si>
  <si>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</si>
  <si>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</si>
  <si>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</si>
  <si>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</si>
  <si>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</si>
  <si>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</si>
  <si>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</si>
  <si>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</si>
  <si>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</si>
  <si>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</si>
  <si>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</si>
  <si>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</si>
  <si>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</si>
  <si>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</si>
  <si>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</si>
  <si>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</si>
  <si>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</si>
  <si>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</si>
  <si>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</si>
  <si>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</si>
  <si>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</si>
  <si>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</si>
  <si>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</si>
  <si>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</si>
  <si>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</si>
  <si>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</si>
  <si>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</si>
  <si>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</si>
  <si>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</si>
  <si>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</si>
  <si>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</si>
  <si>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</si>
  <si>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</si>
  <si>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</si>
  <si>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</si>
  <si>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</si>
  <si>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</si>
  <si>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</si>
  <si>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</si>
  <si>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</si>
  <si>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</si>
  <si>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</si>
  <si>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</si>
  <si>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</si>
  <si>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</si>
  <si>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</si>
  <si>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</si>
  <si>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</si>
  <si>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</si>
  <si>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</si>
  <si>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</si>
  <si>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</si>
  <si>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</si>
  <si>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</si>
  <si>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</si>
  <si>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</si>
  <si>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</si>
  <si>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</si>
  <si>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</si>
  <si>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</si>
  <si>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</si>
  <si>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</si>
  <si>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</si>
  <si>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</si>
  <si>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</si>
  <si>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</si>
  <si>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</si>
  <si>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</si>
  <si>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</si>
  <si>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</si>
  <si>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</si>
  <si>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</si>
  <si>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</si>
  <si>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</si>
  <si>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</si>
  <si>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</si>
  <si>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</si>
  <si>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</si>
  <si>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</si>
  <si>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</si>
  <si>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</si>
  <si>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</si>
  <si>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</si>
  <si>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</si>
  <si>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</si>
  <si>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</si>
  <si>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</si>
  <si>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</si>
  <si>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</si>
  <si>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</si>
  <si>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</si>
  <si>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</si>
  <si>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</si>
  <si>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</si>
  <si>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</si>
  <si>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</si>
  <si>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</si>
  <si>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</si>
  <si>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</si>
  <si>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</si>
  <si>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</si>
  <si>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</si>
  <si>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</si>
  <si>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</si>
  <si>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</si>
  <si>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</si>
  <si>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</si>
  <si>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</si>
  <si>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</si>
  <si>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</si>
  <si>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</si>
  <si>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</si>
  <si>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</si>
  <si>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</si>
  <si>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</si>
  <si>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</si>
  <si>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</si>
  <si>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</si>
  <si>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</si>
  <si>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</si>
  <si>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</si>
  <si>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</si>
  <si>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</si>
  <si>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</si>
  <si>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</si>
  <si>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</si>
  <si>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</si>
  <si>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</si>
  <si>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</si>
  <si>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</si>
  <si>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</si>
  <si>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</si>
  <si>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</si>
  <si>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</si>
  <si>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</si>
  <si>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</si>
  <si>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</si>
  <si>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</si>
  <si>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</si>
  <si>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</si>
  <si>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</si>
  <si>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</si>
  <si>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</si>
  <si>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</si>
  <si>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</si>
  <si>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</si>
  <si>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</si>
  <si>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</si>
  <si>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</si>
  <si>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</si>
  <si>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</si>
  <si>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</si>
  <si>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</si>
  <si>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</si>
  <si>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</si>
  <si>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</si>
  <si>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</si>
  <si>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</si>
  <si>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</si>
  <si>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</si>
  <si>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</si>
  <si>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</si>
  <si>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</si>
  <si>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</si>
  <si>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</si>
  <si>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</si>
  <si>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</si>
  <si>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</si>
  <si>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</si>
  <si>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</si>
  <si>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</si>
  <si>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</si>
  <si>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</si>
  <si>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</si>
  <si>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</si>
  <si>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</si>
  <si>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</si>
  <si>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</si>
  <si>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</si>
  <si>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</si>
  <si>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</si>
  <si>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</si>
  <si>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</si>
  <si>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</si>
  <si>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</si>
  <si>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</si>
  <si>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</si>
  <si>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</si>
  <si>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</si>
  <si>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</si>
  <si>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</si>
  <si>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</si>
  <si>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</si>
  <si>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</si>
  <si>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</si>
  <si>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</si>
  <si>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</si>
  <si>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</si>
  <si>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</si>
  <si>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</si>
  <si>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</si>
  <si>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</si>
  <si>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</si>
  <si>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</si>
  <si>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</si>
  <si>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</si>
  <si>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</si>
  <si>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</si>
  <si>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</si>
  <si>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</si>
  <si>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</si>
  <si>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</si>
  <si>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</si>
  <si>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</si>
  <si>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</si>
  <si>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</si>
  <si>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</si>
  <si>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</si>
  <si>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</si>
  <si>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</si>
  <si>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</si>
  <si>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</si>
  <si>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</si>
  <si>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</si>
  <si>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</si>
  <si>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</si>
  <si>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</si>
  <si>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</si>
  <si>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</si>
  <si>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</si>
  <si>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</si>
  <si>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</si>
  <si>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</si>
  <si>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</si>
  <si>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</si>
  <si>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</si>
  <si>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</si>
  <si>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</si>
  <si>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</si>
  <si>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</si>
  <si>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</si>
  <si>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</si>
  <si>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</si>
  <si>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</si>
  <si>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</si>
  <si>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</si>
  <si>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</si>
  <si>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</si>
  <si>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</si>
  <si>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</si>
  <si>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</si>
  <si>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</si>
  <si>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</si>
  <si>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</si>
  <si>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</si>
  <si>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</si>
  <si>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</si>
  <si>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</si>
  <si>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</si>
  <si>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</si>
  <si>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</si>
  <si>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</si>
  <si>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</si>
  <si>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</si>
  <si>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</si>
  <si>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</si>
  <si>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</si>
  <si>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</si>
  <si>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</si>
  <si>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</si>
  <si>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</si>
  <si>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</si>
  <si>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</si>
  <si>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</si>
  <si>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</si>
  <si>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</si>
  <si>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</si>
  <si>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</si>
  <si>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</si>
  <si>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</si>
  <si>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</si>
  <si>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</si>
  <si>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</si>
  <si>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</si>
  <si>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</si>
  <si>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</si>
  <si>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</si>
  <si>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</si>
  <si>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</si>
  <si>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</si>
  <si>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</si>
  <si>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</si>
  <si>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</si>
  <si>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</si>
  <si>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</si>
  <si>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</si>
  <si>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</si>
  <si>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</si>
  <si>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</si>
  <si>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</si>
  <si>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</si>
  <si>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</si>
  <si>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</si>
  <si>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</si>
  <si>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</si>
  <si>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</si>
  <si>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</si>
  <si>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</si>
  <si>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</si>
  <si>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</si>
  <si>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</si>
  <si>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</si>
  <si>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</si>
  <si>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</si>
  <si>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</si>
  <si>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</si>
  <si>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</si>
  <si>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</si>
  <si>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</si>
  <si>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</si>
  <si>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</si>
  <si>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</si>
  <si>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</si>
  <si>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</si>
  <si>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</si>
  <si>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</si>
  <si>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</si>
  <si>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</si>
  <si>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</si>
  <si>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</si>
  <si>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</si>
  <si>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</si>
  <si>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</si>
  <si>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</si>
  <si>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</si>
  <si>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</si>
  <si>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</si>
  <si>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</si>
  <si>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</si>
  <si>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</si>
  <si>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</si>
  <si>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</si>
  <si>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</si>
  <si>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</si>
  <si>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</si>
  <si>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</si>
  <si>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</si>
  <si>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</si>
  <si>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</si>
  <si>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</si>
  <si>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</si>
  <si>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</si>
  <si>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</si>
  <si>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</si>
  <si>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</si>
  <si>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</si>
  <si>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</si>
  <si>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</si>
  <si>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</si>
  <si>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</si>
  <si>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</si>
  <si>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</si>
  <si>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</si>
  <si>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</si>
  <si>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</si>
  <si>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</si>
  <si>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</si>
  <si>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</si>
  <si>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</si>
  <si>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</si>
  <si>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</si>
  <si>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</si>
  <si>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</si>
  <si>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</si>
  <si>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</si>
  <si>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</si>
  <si>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</si>
  <si>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</si>
  <si>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</si>
  <si>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</si>
  <si>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</si>
  <si>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</si>
  <si>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</si>
  <si>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</si>
  <si>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</si>
  <si>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</si>
  <si>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</si>
  <si>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</si>
  <si>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</si>
  <si>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</si>
  <si>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</si>
  <si>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</si>
  <si>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</si>
  <si>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</si>
  <si>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</si>
  <si>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</si>
  <si>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</si>
  <si>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</si>
  <si>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</si>
  <si>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</si>
  <si>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</si>
  <si>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</si>
  <si>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</si>
  <si>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</si>
  <si>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</si>
  <si>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</si>
  <si>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</si>
  <si>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</si>
  <si>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</si>
  <si>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</si>
  <si>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</si>
  <si>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</si>
  <si>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</si>
  <si>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</si>
  <si>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</si>
  <si>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</si>
  <si>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</si>
  <si>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</si>
  <si>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</si>
  <si>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</si>
  <si>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</si>
  <si>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</si>
  <si>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</si>
  <si>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</si>
  <si>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</si>
  <si>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</si>
  <si>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</si>
  <si>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</si>
  <si>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</si>
  <si>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</si>
  <si>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</si>
  <si>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</si>
  <si>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</si>
  <si>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</si>
  <si>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</si>
  <si>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</si>
  <si>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</si>
  <si>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</si>
  <si>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</si>
  <si>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</si>
  <si>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</si>
  <si>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</si>
  <si>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</si>
  <si>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</si>
  <si>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</si>
  <si>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</si>
  <si>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</si>
  <si>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</si>
  <si>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</si>
  <si>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</si>
  <si>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</si>
  <si>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</si>
  <si>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</si>
  <si>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</si>
  <si>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</si>
  <si>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</si>
  <si>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</si>
  <si>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</si>
  <si>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</si>
  <si>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</si>
  <si>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</si>
  <si>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</si>
  <si>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</si>
  <si>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</si>
  <si>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</si>
  <si>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</si>
  <si>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</si>
  <si>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</si>
  <si>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</si>
  <si>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</si>
  <si>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</si>
  <si>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</si>
  <si>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</si>
  <si>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</si>
  <si>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</si>
  <si>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</si>
  <si>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</si>
  <si>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</si>
  <si>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</si>
  <si>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</si>
  <si>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</si>
  <si>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</si>
  <si>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</si>
  <si>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</si>
  <si>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</si>
  <si>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</si>
  <si>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</si>
  <si>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</si>
  <si>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</si>
  <si>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</si>
  <si>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</si>
  <si>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</si>
  <si>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</si>
  <si>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</si>
  <si>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</si>
  <si>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</si>
  <si>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</si>
  <si>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</si>
  <si>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</si>
  <si>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</si>
  <si>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</si>
  <si>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</si>
  <si>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</si>
  <si>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</si>
  <si>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</si>
  <si>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</si>
  <si>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</si>
  <si>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</si>
  <si>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</si>
  <si>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</si>
  <si>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</si>
  <si>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</si>
  <si>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</si>
  <si>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</si>
  <si>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</si>
  <si>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</si>
  <si>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</si>
  <si>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</si>
  <si>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</si>
  <si>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</si>
  <si>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</si>
  <si>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</si>
  <si>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</si>
  <si>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</si>
  <si>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</si>
  <si>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</si>
  <si>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</si>
  <si>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</si>
  <si>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</si>
  <si>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</si>
  <si>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</si>
  <si>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</si>
  <si>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</si>
  <si>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</si>
  <si>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</si>
  <si>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</si>
  <si>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</si>
  <si>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</si>
  <si>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</si>
  <si>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</si>
  <si>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</si>
  <si>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</si>
  <si>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</si>
  <si>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</si>
  <si>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</si>
  <si>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</si>
  <si>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</si>
  <si>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</si>
  <si>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</si>
  <si>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</si>
  <si>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</si>
  <si>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</si>
  <si>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</si>
  <si>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</si>
  <si>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</si>
  <si>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</si>
  <si>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</si>
  <si>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</si>
  <si>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</si>
  <si>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</si>
  <si>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</si>
  <si>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</si>
  <si>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</si>
  <si>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</si>
  <si>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</si>
  <si>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</si>
  <si>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</si>
  <si>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</si>
  <si>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</si>
  <si>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</si>
  <si>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</si>
  <si>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</si>
  <si>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</si>
  <si>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</si>
  <si>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</si>
  <si>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</si>
  <si>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</si>
  <si>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</si>
  <si>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</si>
  <si>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</si>
  <si>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</si>
  <si>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</si>
  <si>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</si>
  <si>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</si>
  <si>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</si>
  <si>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</si>
  <si>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</si>
  <si>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</si>
  <si>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</si>
  <si>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</si>
  <si>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</si>
  <si>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</si>
  <si>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</si>
  <si>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</si>
  <si>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</si>
  <si>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</si>
  <si>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</si>
  <si>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</si>
  <si>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</si>
  <si>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</si>
  <si>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</si>
  <si>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</si>
  <si>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</si>
  <si>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</si>
  <si>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</si>
  <si>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</si>
  <si>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</si>
  <si>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</si>
  <si>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</si>
  <si>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</si>
  <si>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</si>
  <si>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</si>
  <si>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</si>
  <si>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</si>
  <si>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</si>
  <si>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</si>
  <si>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</si>
  <si>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</si>
  <si>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</si>
  <si>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</si>
  <si>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</si>
  <si>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</si>
  <si>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</si>
  <si>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</si>
  <si>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</si>
  <si>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</si>
  <si>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</si>
  <si>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</si>
  <si>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</si>
  <si>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</si>
  <si>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</si>
  <si>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</si>
  <si>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</si>
  <si>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</si>
  <si>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</si>
  <si>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</si>
  <si>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</si>
  <si>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</si>
  <si>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</si>
  <si>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</si>
  <si>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</si>
  <si>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</si>
  <si>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</si>
  <si>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</si>
  <si>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</si>
  <si>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</si>
  <si>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</si>
  <si>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</si>
  <si>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</si>
  <si>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</si>
  <si>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</si>
  <si>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</si>
  <si>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</si>
  <si>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</si>
  <si>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</si>
  <si>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</si>
  <si>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</si>
  <si>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</si>
  <si>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</si>
  <si>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</si>
  <si>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</si>
  <si>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</si>
  <si>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</si>
  <si>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</si>
  <si>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</si>
  <si>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</si>
  <si>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</si>
  <si>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</si>
  <si>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</si>
  <si>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</si>
  <si>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</si>
  <si>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</si>
  <si>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</si>
  <si>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</si>
  <si>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</si>
  <si>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</si>
  <si>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</si>
  <si>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</si>
  <si>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</si>
  <si>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</si>
  <si>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</si>
  <si>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</si>
  <si>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</si>
  <si>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</si>
  <si>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</si>
  <si>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</si>
  <si>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</si>
  <si>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</si>
  <si>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</si>
  <si>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</si>
  <si>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</si>
  <si>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</si>
  <si>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</si>
  <si>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</si>
  <si>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</si>
  <si>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</si>
  <si>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</si>
  <si>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</si>
  <si>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</si>
  <si>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</si>
  <si>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</si>
  <si>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</si>
  <si>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</si>
  <si>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</si>
  <si>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</si>
  <si>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</si>
  <si>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</si>
  <si>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</si>
  <si>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</si>
  <si>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</si>
  <si>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</si>
  <si>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</si>
  <si>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</si>
  <si>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</si>
  <si>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</si>
  <si>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</si>
  <si>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</si>
  <si>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</si>
  <si>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</si>
  <si>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</si>
  <si>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</si>
  <si>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</si>
  <si>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</si>
  <si>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</si>
  <si>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</si>
  <si>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</si>
  <si>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</si>
  <si>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</si>
  <si>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</si>
  <si>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</si>
  <si>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</si>
  <si>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</si>
  <si>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</si>
  <si>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</si>
  <si>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</si>
  <si>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</si>
  <si>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</si>
  <si>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</si>
  <si>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</si>
  <si>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</si>
  <si>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</si>
  <si>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</si>
  <si>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</si>
  <si>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</si>
  <si>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</si>
  <si>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</si>
  <si>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</si>
  <si>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</si>
  <si>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</si>
  <si>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</si>
  <si>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</si>
  <si>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</si>
  <si>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</si>
  <si>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</si>
  <si>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</si>
  <si>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</si>
  <si>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</si>
  <si>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</si>
  <si>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</si>
  <si>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</si>
  <si>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</si>
  <si>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</si>
  <si>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</si>
  <si>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</si>
  <si>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</si>
  <si>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</si>
  <si>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</si>
  <si>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</si>
  <si>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</si>
  <si>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</si>
  <si>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</si>
  <si>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</si>
  <si>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</si>
  <si>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</si>
  <si>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</si>
  <si>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</si>
  <si>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</si>
  <si>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</si>
  <si>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</si>
  <si>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</si>
  <si>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</si>
  <si>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</si>
  <si>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</si>
  <si>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</si>
  <si>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</si>
  <si>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</si>
  <si>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</si>
  <si>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</si>
  <si>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</si>
  <si>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</si>
  <si>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</si>
  <si>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</si>
  <si>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</si>
  <si>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</si>
  <si>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</si>
  <si>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</si>
  <si>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</si>
  <si>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</si>
  <si>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</si>
  <si>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</si>
  <si>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</si>
  <si>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</si>
  <si>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</si>
  <si>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</si>
  <si>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</si>
  <si>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</si>
  <si>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</si>
  <si>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</si>
  <si>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</si>
  <si>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</si>
  <si>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</si>
  <si>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</si>
  <si>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</si>
  <si>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</si>
  <si>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</si>
  <si>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</si>
  <si>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</si>
  <si>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</si>
  <si>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</si>
  <si>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</si>
  <si>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</si>
  <si>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</si>
  <si>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</si>
  <si>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</si>
  <si>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</si>
  <si>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</si>
  <si>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</si>
  <si>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</si>
  <si>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</si>
  <si>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</si>
  <si>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</si>
  <si>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</si>
  <si>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</si>
  <si>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</si>
  <si>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</si>
  <si>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</si>
  <si>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</si>
  <si>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</si>
  <si>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</si>
  <si>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</si>
  <si>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</si>
  <si>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</si>
  <si>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</si>
  <si>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</si>
  <si>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</si>
  <si>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</si>
  <si>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</si>
  <si>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</si>
  <si>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</si>
  <si>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</si>
  <si>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</si>
  <si>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</si>
  <si>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</si>
  <si>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</si>
  <si>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</si>
  <si>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</si>
  <si>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</si>
  <si>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</si>
  <si>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</si>
  <si>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</si>
  <si>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</si>
  <si>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</si>
  <si>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</si>
  <si>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</si>
  <si>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</si>
  <si>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</si>
  <si>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</si>
  <si>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</si>
  <si>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</si>
  <si>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</si>
  <si>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</si>
  <si>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</si>
  <si>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</si>
  <si>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</si>
  <si>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</si>
  <si>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</si>
  <si>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</si>
  <si>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</si>
  <si>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</si>
  <si>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</si>
  <si>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</si>
  <si>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</si>
  <si>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</si>
  <si>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</si>
  <si>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</si>
  <si>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</si>
  <si>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</si>
  <si>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</si>
  <si>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</si>
  <si>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</si>
  <si>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</si>
  <si>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</si>
  <si>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</si>
  <si>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</si>
  <si>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</si>
  <si>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</si>
  <si>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</si>
  <si>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</si>
  <si>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</si>
  <si>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</si>
  <si>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</si>
  <si>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</si>
  <si>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</si>
  <si>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</si>
  <si>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</si>
  <si>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</si>
  <si>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</si>
  <si>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</si>
  <si>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</si>
  <si>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</si>
  <si>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</si>
  <si>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</si>
  <si>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</si>
  <si>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</si>
  <si>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</si>
  <si>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</si>
  <si>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</si>
  <si>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</si>
  <si>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</si>
  <si>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</si>
  <si>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</si>
  <si>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</si>
  <si>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</si>
  <si>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</si>
  <si>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</si>
  <si>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</si>
  <si>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</si>
  <si>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</si>
  <si>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</si>
  <si>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</si>
  <si>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</si>
  <si>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</si>
  <si>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</si>
  <si>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</si>
  <si>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</si>
  <si>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</si>
  <si>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</si>
  <si>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</si>
  <si>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</si>
  <si>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</si>
  <si>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</si>
  <si>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</si>
  <si>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</si>
  <si>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</si>
  <si>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</si>
  <si>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</si>
  <si>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</si>
  <si>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</si>
  <si>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</si>
  <si>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</si>
  <si>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</si>
  <si>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</si>
  <si>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</si>
  <si>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</si>
  <si>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</si>
  <si>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</si>
  <si>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</si>
  <si>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</si>
  <si>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</si>
  <si>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</si>
  <si>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</si>
  <si>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</si>
  <si>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</si>
  <si>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</si>
  <si>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</si>
  <si>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</si>
  <si>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</si>
  <si>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</si>
  <si>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</si>
  <si>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</si>
  <si>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</si>
  <si>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</si>
  <si>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</si>
  <si>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</si>
  <si>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</si>
  <si>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</si>
  <si>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</si>
  <si>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</si>
  <si>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</si>
  <si>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</si>
  <si>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</si>
  <si>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</si>
  <si>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</si>
  <si>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</si>
  <si>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</si>
  <si>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</si>
  <si>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</si>
  <si>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</si>
  <si>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</si>
  <si>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</si>
  <si>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</si>
  <si>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</si>
  <si>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</si>
  <si>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</si>
  <si>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</si>
  <si>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</si>
  <si>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</si>
  <si>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</si>
  <si>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</si>
  <si>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</si>
  <si>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</si>
  <si>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</si>
  <si>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</si>
  <si>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</si>
  <si>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</si>
  <si>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</si>
  <si>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</si>
  <si>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</si>
  <si>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</si>
  <si>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</si>
  <si>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</si>
  <si>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</si>
  <si>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</si>
  <si>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</si>
  <si>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</si>
  <si>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</si>
  <si>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</si>
  <si>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</si>
  <si>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</si>
  <si>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</si>
  <si>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</si>
  <si>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</si>
  <si>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</si>
  <si>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</si>
  <si>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</si>
  <si>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</si>
  <si>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</si>
  <si>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</si>
  <si>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</si>
  <si>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</si>
  <si>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</si>
  <si>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</si>
  <si>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</si>
  <si>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</si>
  <si>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</si>
  <si>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</si>
  <si>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</si>
  <si>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</si>
  <si>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</si>
  <si>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</si>
  <si>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</si>
  <si>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</si>
  <si>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</si>
  <si>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</si>
  <si>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</si>
  <si>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</si>
  <si>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</si>
  <si>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</si>
  <si>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</si>
  <si>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</si>
  <si>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</si>
  <si>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</si>
  <si>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</si>
  <si>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</si>
  <si>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</si>
  <si>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</si>
  <si>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</si>
  <si>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</si>
  <si>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</si>
  <si>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</si>
  <si>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</si>
  <si>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</si>
  <si>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</si>
  <si>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</si>
  <si>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</si>
  <si>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</si>
  <si>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</si>
  <si>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</si>
  <si>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</si>
  <si>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</si>
  <si>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</si>
  <si>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</si>
  <si>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</si>
  <si>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</si>
  <si>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</si>
  <si>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</si>
  <si>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</si>
  <si>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</si>
  <si>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</si>
  <si>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</si>
  <si>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</si>
  <si>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</si>
  <si>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</si>
  <si>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</si>
  <si>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</si>
  <si>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</si>
  <si>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</si>
  <si>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</si>
  <si>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</si>
  <si>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</si>
  <si>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</si>
  <si>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</si>
  <si>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</si>
  <si>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</si>
  <si>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</si>
  <si>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</si>
  <si>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</si>
  <si>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</si>
  <si>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</si>
  <si>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</si>
  <si>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</si>
  <si>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</si>
  <si>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</si>
  <si>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</si>
  <si>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</si>
  <si>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</si>
  <si>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</si>
  <si>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</si>
  <si>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</si>
  <si>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</si>
  <si>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</si>
  <si>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</si>
  <si>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</si>
  <si>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</si>
  <si>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</si>
  <si>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</si>
  <si>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</si>
  <si>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</si>
  <si>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</si>
  <si>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</si>
  <si>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</si>
  <si>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</si>
  <si>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</si>
  <si>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</si>
  <si>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</si>
  <si>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</si>
  <si>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</si>
  <si>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</si>
  <si>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</si>
  <si>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</si>
  <si>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</si>
  <si>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</si>
  <si>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</si>
  <si>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</si>
  <si>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</si>
  <si>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</si>
  <si>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</si>
  <si>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</si>
  <si>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</si>
  <si>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</si>
  <si>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</si>
  <si>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</si>
  <si>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</si>
  <si>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</si>
  <si>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</si>
  <si>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</si>
  <si>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</si>
  <si>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</si>
  <si>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</si>
  <si>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</si>
  <si>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</si>
  <si>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</si>
  <si>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</si>
  <si>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</si>
  <si>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</si>
  <si>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</si>
  <si>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</si>
  <si>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</si>
  <si>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</si>
  <si>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</si>
  <si>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</si>
  <si>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</si>
  <si>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</si>
  <si>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</si>
  <si>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</si>
  <si>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</si>
  <si>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</si>
  <si>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</si>
  <si>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</si>
  <si>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</si>
  <si>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</si>
  <si>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</si>
  <si>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</si>
  <si>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</si>
  <si>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</si>
  <si>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</si>
  <si>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</si>
  <si>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</si>
  <si>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</si>
  <si>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</si>
  <si>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</si>
  <si>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</si>
  <si>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</si>
  <si>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</si>
  <si>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</si>
  <si>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</si>
  <si>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</si>
  <si>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</si>
  <si>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</si>
  <si>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</si>
  <si>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</si>
  <si>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</si>
  <si>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</si>
  <si>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</si>
  <si>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</si>
  <si>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</si>
  <si>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</si>
  <si>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</si>
  <si>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</si>
  <si>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</si>
  <si>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</si>
  <si>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</si>
  <si>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</si>
  <si>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</si>
  <si>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</si>
  <si>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</si>
  <si>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</si>
  <si>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</si>
  <si>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</si>
  <si>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</si>
  <si>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</si>
  <si>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</si>
  <si>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</si>
  <si>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</si>
  <si>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</si>
  <si>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</si>
  <si>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</si>
  <si>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</si>
  <si>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</si>
  <si>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</si>
  <si>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</si>
  <si>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</si>
  <si>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</si>
  <si>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</si>
  <si>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</si>
  <si>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</si>
  <si>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</si>
  <si>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</si>
  <si>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</si>
  <si>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</si>
  <si>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</si>
  <si>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</si>
  <si>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</si>
  <si>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</si>
  <si>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</si>
  <si>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</si>
  <si>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</si>
  <si>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</si>
  <si>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</si>
  <si>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</si>
  <si>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</si>
  <si>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</si>
  <si>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</si>
  <si>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</si>
  <si>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</si>
  <si>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</si>
  <si>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</si>
  <si>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</si>
  <si>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</si>
  <si>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</si>
  <si>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</si>
  <si>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</si>
  <si>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</si>
  <si>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</si>
  <si>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</si>
  <si>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</si>
  <si>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</si>
  <si>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</si>
  <si>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</si>
  <si>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</si>
  <si>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</si>
  <si>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</si>
  <si>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</si>
  <si>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</si>
  <si>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</si>
  <si>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</si>
  <si>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</si>
  <si>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</si>
  <si>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</si>
  <si>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</si>
  <si>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</si>
  <si>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</si>
  <si>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</si>
  <si>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</si>
  <si>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</si>
  <si>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</si>
  <si>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</si>
  <si>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</si>
  <si>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</si>
  <si>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</si>
  <si>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</si>
  <si>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</si>
  <si>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</si>
  <si>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</si>
  <si>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</si>
  <si>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</si>
  <si>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</si>
  <si>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</si>
  <si>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</si>
  <si>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</si>
  <si>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</si>
  <si>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</si>
  <si>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</si>
  <si>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</si>
  <si>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</si>
  <si>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</si>
  <si>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</si>
  <si>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</si>
  <si>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</si>
  <si>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</si>
  <si>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</si>
  <si>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</si>
  <si>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</si>
  <si>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</si>
  <si>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</si>
  <si>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</si>
  <si>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</si>
  <si>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</si>
  <si>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</si>
  <si>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</si>
  <si>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</si>
  <si>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</si>
  <si>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</si>
  <si>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</si>
  <si>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</si>
  <si>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</si>
  <si>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</si>
  <si>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</si>
  <si>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</si>
  <si>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</si>
  <si>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</si>
  <si>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</si>
  <si>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</si>
  <si>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</si>
  <si>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</si>
  <si>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</si>
  <si>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</si>
  <si>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</si>
  <si>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</si>
  <si>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</si>
  <si>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</si>
  <si>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</si>
  <si>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</si>
  <si>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</si>
  <si>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</si>
  <si>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</si>
  <si>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</si>
  <si>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</si>
  <si>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</si>
  <si>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</si>
  <si>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</si>
  <si>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</si>
  <si>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</si>
  <si>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</si>
  <si>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</si>
  <si>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</si>
  <si>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</si>
  <si>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</si>
  <si>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</si>
  <si>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</si>
  <si>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</si>
  <si>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</si>
  <si>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</si>
  <si>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</si>
  <si>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</si>
  <si>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</si>
  <si>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</si>
  <si>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</si>
  <si>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</si>
  <si>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</si>
  <si>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</si>
  <si>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</si>
  <si>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</si>
  <si>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</si>
  <si>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</si>
  <si>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</si>
  <si>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</si>
  <si>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</si>
  <si>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</si>
  <si>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</si>
  <si>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</si>
  <si>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</si>
  <si>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</si>
  <si>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</si>
  <si>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</si>
  <si>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</si>
  <si>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</si>
  <si>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</si>
  <si>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</si>
  <si>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</si>
  <si>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</si>
  <si>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</si>
  <si>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</si>
  <si>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</si>
  <si>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</si>
  <si>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</si>
  <si>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</si>
  <si>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</si>
  <si>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</si>
  <si>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</si>
  <si>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</si>
  <si>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</si>
  <si>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</si>
  <si>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</si>
  <si>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</si>
  <si>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</si>
  <si>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</si>
  <si>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</si>
  <si>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</si>
  <si>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</si>
  <si>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</si>
  <si>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</si>
  <si>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</si>
  <si>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</si>
  <si>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</si>
  <si>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</si>
  <si>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</si>
  <si>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</si>
  <si>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</si>
  <si>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</si>
  <si>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</si>
  <si>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</si>
  <si>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</si>
  <si>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</si>
  <si>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</si>
  <si>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</si>
  <si>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</si>
  <si>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</si>
  <si>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</si>
  <si>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</si>
  <si>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</si>
  <si>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</si>
  <si>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</si>
  <si>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</si>
  <si>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</si>
  <si>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</si>
  <si>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</si>
  <si>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</si>
  <si>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</si>
  <si>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</si>
  <si>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</si>
  <si>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</si>
  <si>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</si>
  <si>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</si>
  <si>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</si>
  <si>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</si>
  <si>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</si>
  <si>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</si>
  <si>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</si>
  <si>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</si>
  <si>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</si>
  <si>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</si>
  <si>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</si>
  <si>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</si>
  <si>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</si>
  <si>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</si>
  <si>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</si>
  <si>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</si>
  <si>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</si>
  <si>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</si>
  <si>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</si>
  <si>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</si>
  <si>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</si>
  <si>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</si>
  <si>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</si>
  <si>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</si>
  <si>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</si>
  <si>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</si>
  <si>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</si>
  <si>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</si>
  <si>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</si>
  <si>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</si>
  <si>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</si>
  <si>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</si>
  <si>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</si>
  <si>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</si>
  <si>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</si>
  <si>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</si>
  <si>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</si>
  <si>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</si>
  <si>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</si>
  <si>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</si>
  <si>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</si>
  <si>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</si>
  <si>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</si>
  <si>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</si>
  <si>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</si>
  <si>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</si>
  <si>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</si>
  <si>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</si>
  <si>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</si>
  <si>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</si>
  <si>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</si>
  <si>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</si>
  <si>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</si>
  <si>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</si>
  <si>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</si>
  <si>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</si>
  <si>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</si>
  <si>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</si>
  <si>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</si>
  <si>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</si>
  <si>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</si>
  <si>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</si>
  <si>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</si>
  <si>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</si>
  <si>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</si>
  <si>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</si>
  <si>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</si>
  <si>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</si>
  <si>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</si>
  <si>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</si>
  <si>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</si>
  <si>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</si>
  <si>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</si>
  <si>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</si>
  <si>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</si>
  <si>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</si>
  <si>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</si>
  <si>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</si>
  <si>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</si>
  <si>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</si>
  <si>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</si>
  <si>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</si>
  <si>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</si>
  <si>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</si>
  <si>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</si>
  <si>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</si>
  <si>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</si>
  <si>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</si>
  <si>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</si>
  <si>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</si>
  <si>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</si>
  <si>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</si>
  <si>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</si>
  <si>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</si>
  <si>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</si>
  <si>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</si>
  <si>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</si>
  <si>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</si>
  <si>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</si>
  <si>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</si>
  <si>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</si>
  <si>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</si>
  <si>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</si>
  <si>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</si>
  <si>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</si>
  <si>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</si>
  <si>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</si>
  <si>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</si>
  <si>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</si>
  <si>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</si>
  <si>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</si>
  <si>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</si>
  <si>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</si>
  <si>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</si>
  <si>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</si>
  <si>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</si>
  <si>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</si>
  <si>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</si>
  <si>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</si>
  <si>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</si>
  <si>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</si>
  <si>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</si>
  <si>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</si>
  <si>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</si>
  <si>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</si>
  <si>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</si>
  <si>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</si>
  <si>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</si>
  <si>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</si>
  <si>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</si>
  <si>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</si>
  <si>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</si>
  <si>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</si>
  <si>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</si>
  <si>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</si>
  <si>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</si>
  <si>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</si>
  <si>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</si>
  <si>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</si>
  <si>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</si>
  <si>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</si>
  <si>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</si>
  <si>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</si>
  <si>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</si>
  <si>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</si>
  <si>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</si>
  <si>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</si>
  <si>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</si>
  <si>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</si>
  <si>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</si>
  <si>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</si>
  <si>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</si>
  <si>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</si>
  <si>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</si>
  <si>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</si>
  <si>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</si>
  <si>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</si>
  <si>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</si>
  <si>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</si>
  <si>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</si>
  <si>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</si>
  <si>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</si>
  <si>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</si>
  <si>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</si>
  <si>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</si>
  <si>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</si>
  <si>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</si>
  <si>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</si>
  <si>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</si>
  <si>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</si>
  <si>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</si>
  <si>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</si>
  <si>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</si>
  <si>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</si>
  <si>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</si>
  <si>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</si>
  <si>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</si>
  <si>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</si>
  <si>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</si>
  <si>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</si>
  <si>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</si>
  <si>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</si>
  <si>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</si>
  <si>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</si>
  <si>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</si>
  <si>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</si>
  <si>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</si>
  <si>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</si>
  <si>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</si>
  <si>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</si>
  <si>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</si>
  <si>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</si>
  <si>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</si>
  <si>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</si>
  <si>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</si>
  <si>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</si>
  <si>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</si>
  <si>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</si>
  <si>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</si>
  <si>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</si>
  <si>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</si>
  <si>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</si>
  <si>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</si>
  <si>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</si>
  <si>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</si>
  <si>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</si>
  <si>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</si>
  <si>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</si>
  <si>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</si>
  <si>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</si>
  <si>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</si>
  <si>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</si>
  <si>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</si>
  <si>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</si>
  <si>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</si>
  <si>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</si>
  <si>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</si>
  <si>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</si>
  <si>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</si>
  <si>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</si>
  <si>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</si>
  <si>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</si>
  <si>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</si>
  <si>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</si>
  <si>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</si>
  <si>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</si>
  <si>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</si>
  <si>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</si>
  <si>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</si>
  <si>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</si>
  <si>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</si>
  <si>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</si>
  <si>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</si>
  <si>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</si>
  <si>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</si>
  <si>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</si>
  <si>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</si>
  <si>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</si>
  <si>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</si>
  <si>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</si>
  <si>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</si>
  <si>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</si>
  <si>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</si>
  <si>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</si>
  <si>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</si>
  <si>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</si>
  <si>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</si>
  <si>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</si>
  <si>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</si>
  <si>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</si>
  <si>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</si>
  <si>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</si>
  <si>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</si>
  <si>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</si>
  <si>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</si>
  <si>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</si>
  <si>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</si>
  <si>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</si>
  <si>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</si>
  <si>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</si>
  <si>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</si>
  <si>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</si>
  <si>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</si>
  <si>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</si>
  <si>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</si>
  <si>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</si>
  <si>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</si>
  <si>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</si>
  <si>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</si>
  <si>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</si>
  <si>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</si>
  <si>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</si>
  <si>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</si>
  <si>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</si>
  <si>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</si>
  <si>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</si>
  <si>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</si>
  <si>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</si>
  <si>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</si>
  <si>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</si>
  <si>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</si>
  <si>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</si>
  <si>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</si>
  <si>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</si>
  <si>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</si>
  <si>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</si>
  <si>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</si>
  <si>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</si>
  <si>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</si>
  <si>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</si>
  <si>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</si>
  <si>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</si>
  <si>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</si>
  <si>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</si>
  <si>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</si>
  <si>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</si>
  <si>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</si>
  <si>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</si>
  <si>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</si>
  <si>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</si>
  <si>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</si>
  <si>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</si>
  <si>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</si>
  <si>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</si>
  <si>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</si>
  <si>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</si>
  <si>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</si>
  <si>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</si>
  <si>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</si>
  <si>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</si>
  <si>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</si>
  <si>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</si>
  <si>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</si>
  <si>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</si>
  <si>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</si>
  <si>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</si>
  <si>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</si>
  <si>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</si>
  <si>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</si>
  <si>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</si>
  <si>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</si>
  <si>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</si>
  <si>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</si>
  <si>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</si>
  <si>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</si>
  <si>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</si>
  <si>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</si>
  <si>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</si>
  <si>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</si>
  <si>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</si>
  <si>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</si>
  <si>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</si>
  <si>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</si>
  <si>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</si>
  <si>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</si>
  <si>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</si>
  <si>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</si>
  <si>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</si>
  <si>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</si>
  <si>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</si>
  <si>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</si>
  <si>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</si>
  <si>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</si>
  <si>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</si>
  <si>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</si>
  <si>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</si>
  <si>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</si>
  <si>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</si>
  <si>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</si>
  <si>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</si>
  <si>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</si>
  <si>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</si>
  <si>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</si>
  <si>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</si>
  <si>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</si>
  <si>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</si>
  <si>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</si>
  <si>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</si>
  <si>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</si>
  <si>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</si>
  <si>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</si>
  <si>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</si>
  <si>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</si>
  <si>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</si>
  <si>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</si>
  <si>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</si>
  <si>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</si>
  <si>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</si>
  <si>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</si>
  <si>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</si>
  <si>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</si>
  <si>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</si>
  <si>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</si>
  <si>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</si>
  <si>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</si>
  <si>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</si>
  <si>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</si>
  <si>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</si>
  <si>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</si>
  <si>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</si>
  <si>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</si>
  <si>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</si>
  <si>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</si>
  <si>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</si>
  <si>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</si>
  <si>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</si>
  <si>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</si>
  <si>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</si>
  <si>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</si>
  <si>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</si>
  <si>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</si>
  <si>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</si>
  <si>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</si>
  <si>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</si>
  <si>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</si>
  <si>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</si>
  <si>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</si>
  <si>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</si>
  <si>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</si>
  <si>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</si>
  <si>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</si>
  <si>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</si>
  <si>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</si>
  <si>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</si>
  <si>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</si>
  <si>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</si>
  <si>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</si>
  <si>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</si>
  <si>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</si>
  <si>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</si>
  <si>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</si>
  <si>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</si>
  <si>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</si>
  <si>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</si>
  <si>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</si>
  <si>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</si>
  <si>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</si>
  <si>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</si>
  <si>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</si>
  <si>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</si>
  <si>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</si>
  <si>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</si>
  <si>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</si>
  <si>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</si>
  <si>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</si>
  <si>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</si>
  <si>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</si>
  <si>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</si>
  <si>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</si>
  <si>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</si>
  <si>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</si>
  <si>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</si>
  <si>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</si>
  <si>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</si>
  <si>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</si>
  <si>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</si>
  <si>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</si>
  <si>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</si>
  <si>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</si>
  <si>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</si>
  <si>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</si>
  <si>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</si>
  <si>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</si>
  <si>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</si>
  <si>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</si>
  <si>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</si>
  <si>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</si>
  <si>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</si>
  <si>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</si>
  <si>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</si>
  <si>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</si>
  <si>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</si>
  <si>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</si>
  <si>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</si>
  <si>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</si>
  <si>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</si>
  <si>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</si>
  <si>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</si>
  <si>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</si>
  <si>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</si>
  <si>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</si>
  <si>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</si>
  <si>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</si>
  <si>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</si>
  <si>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</si>
  <si>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</si>
  <si>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</si>
  <si>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</si>
  <si>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</si>
  <si>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</si>
  <si>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</si>
  <si>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</si>
  <si>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</si>
  <si>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</si>
  <si>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</si>
  <si>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</si>
  <si>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</si>
  <si>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</si>
  <si>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</si>
  <si>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</si>
  <si>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</si>
  <si>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 xml:space="preserve">Avarage Donation </t>
  </si>
  <si>
    <t>Parent Catergory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</si>
  <si>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</si>
  <si>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</si>
  <si>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</si>
  <si>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</si>
  <si>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</si>
  <si>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</si>
  <si>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</si>
  <si>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</si>
  <si>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</si>
  <si>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</si>
  <si>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</si>
  <si>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</si>
  <si>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</si>
  <si>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Parent Catergory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</si>
  <si>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</si>
  <si>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</si>
  <si>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</si>
  <si>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</si>
  <si>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</si>
  <si>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</si>
  <si>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</si>
  <si>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</si>
  <si>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</si>
  <si>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</si>
  <si>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</si>
  <si>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</si>
  <si>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</si>
  <si>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</si>
  <si>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</si>
  <si>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</si>
  <si>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</si>
  <si>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</si>
  <si>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</si>
  <si>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</si>
  <si>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</si>
  <si>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</si>
  <si>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</si>
  <si>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</si>
  <si>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</si>
  <si>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Date Ended Convertion</t>
  </si>
  <si>
    <t>Date Created Convertion</t>
  </si>
  <si>
    <t>(All)</t>
  </si>
  <si>
    <t>Qtr1</t>
  </si>
  <si>
    <t>Qtr2</t>
  </si>
  <si>
    <t>Qtr3</t>
  </si>
  <si>
    <t>Qtr4</t>
  </si>
  <si>
    <t>Years (Date Created Convertion)</t>
  </si>
  <si>
    <t>Goal</t>
  </si>
  <si>
    <t>Number Sucessful</t>
  </si>
  <si>
    <t>Number Failed</t>
  </si>
  <si>
    <t xml:space="preserve">Number Cancelled 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</si>
  <si>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</si>
  <si>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</si>
  <si>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</si>
  <si>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</si>
  <si>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</si>
  <si>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</si>
  <si>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</si>
  <si>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</si>
  <si>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</si>
  <si>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</si>
  <si>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</si>
  <si>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</si>
  <si>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</si>
  <si>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</si>
  <si>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</si>
  <si>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</si>
  <si>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</si>
  <si>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Total Bankers</t>
  </si>
  <si>
    <t>Minimum Bankers</t>
  </si>
  <si>
    <t>Maximum Bankers</t>
  </si>
  <si>
    <t>Successful</t>
  </si>
  <si>
    <t>Failed</t>
  </si>
  <si>
    <t>Average Bankers</t>
  </si>
  <si>
    <t>Bankers_Count</t>
  </si>
  <si>
    <t>Backers_count</t>
  </si>
  <si>
    <t>Standar Div</t>
  </si>
  <si>
    <t>Variance</t>
  </si>
  <si>
    <t>Max</t>
  </si>
  <si>
    <t>Min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</si>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</sst>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rgb="FF000000"/>
      </patternFill>
    </fill>
    <fill>
      <patternFill patternType="solid">
        <fgColor rgb="FFFF5B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8" fillId="0" borderId="0" xfId="0" applyFont="1"/>
    <xf numFmtId="9" fontId="0" fillId="0" borderId="0" xfId="0" applyNumberFormat="1"/>
    <xf numFmtId="0" fontId="16" fillId="0" borderId="0" xfId="0" applyFont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5B50"/>
      <color rgb="FFFF4345"/>
      <color rgb="FFBD27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copy.xlsx]Sheet1!PivotTable1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B7-0E4F-9AEF-07ABD48B2AA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B7-0E4F-9AEF-07ABD48B2AA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B7-0E4F-9AEF-07ABD48B2AA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B7-0E4F-9AEF-07ABD48B2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701064240"/>
        <c:axId val="1701065952"/>
      </c:barChart>
      <c:catAx>
        <c:axId val="170106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065952"/>
        <c:crosses val="autoZero"/>
        <c:auto val="1"/>
        <c:lblAlgn val="ctr"/>
        <c:lblOffset val="100"/>
        <c:noMultiLvlLbl val="0"/>
      </c:catAx>
      <c:valAx>
        <c:axId val="17010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06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copy.xlsx]Sheet2!PivotTable2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Sheet2!$A$3:$A$27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Sheet2!$B$3:$B$27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FF-0544-93A9-9CD6906DEC38}"/>
            </c:ext>
          </c:extLst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Sheet2!$A$3:$A$27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Sheet2!$C$3:$C$27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FF-0544-93A9-9CD6906DEC38}"/>
            </c:ext>
          </c:extLst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Sheet2!$A$3:$A$27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Sheet2!$D$3:$D$27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FF-0544-93A9-9CD6906DEC38}"/>
            </c:ext>
          </c:extLst>
        </c:ser>
        <c:ser>
          <c:idx val="3"/>
          <c:order val="3"/>
          <c:tx>
            <c:strRef>
              <c:f>Sheet2!$E$1:$E$2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Sheet2!$A$3:$A$27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Sheet2!$E$3:$E$27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FF-0544-93A9-9CD6906DE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5817584"/>
        <c:axId val="1384486480"/>
      </c:barChart>
      <c:catAx>
        <c:axId val="138581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86480"/>
        <c:crosses val="autoZero"/>
        <c:auto val="1"/>
        <c:lblAlgn val="ctr"/>
        <c:lblOffset val="100"/>
        <c:noMultiLvlLbl val="0"/>
      </c:catAx>
      <c:valAx>
        <c:axId val="13844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81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copy.xlsx]Sheet3!PivotTable3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Sheet3!$A$6:$A$10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Sheet3!$B$6:$B$10</c:f>
              <c:numCache>
                <c:formatCode>General</c:formatCode>
                <c:ptCount val="4"/>
                <c:pt idx="0">
                  <c:v>17</c:v>
                </c:pt>
                <c:pt idx="1">
                  <c:v>7</c:v>
                </c:pt>
                <c:pt idx="2">
                  <c:v>17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E6-0447-A962-3B931218BE2F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Sheet3!$A$6:$A$10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Sheet3!$C$6:$C$10</c:f>
              <c:numCache>
                <c:formatCode>General</c:formatCode>
                <c:ptCount val="4"/>
                <c:pt idx="0">
                  <c:v>97</c:v>
                </c:pt>
                <c:pt idx="1">
                  <c:v>93</c:v>
                </c:pt>
                <c:pt idx="2">
                  <c:v>89</c:v>
                </c:pt>
                <c:pt idx="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E6-0447-A962-3B931218BE2F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Sheet3!$A$6:$A$10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Sheet3!$D$6:$D$10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E6-0447-A962-3B931218BE2F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Sheet3!$A$6:$A$10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Sheet3!$E$6:$E$10</c:f>
              <c:numCache>
                <c:formatCode>General</c:formatCode>
                <c:ptCount val="4"/>
                <c:pt idx="0">
                  <c:v>142</c:v>
                </c:pt>
                <c:pt idx="1">
                  <c:v>147</c:v>
                </c:pt>
                <c:pt idx="2">
                  <c:v>144</c:v>
                </c:pt>
                <c:pt idx="3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E6-0447-A962-3B931218B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8388000"/>
        <c:axId val="1147578608"/>
      </c:lineChart>
      <c:catAx>
        <c:axId val="114838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578608"/>
        <c:crosses val="autoZero"/>
        <c:auto val="1"/>
        <c:lblAlgn val="ctr"/>
        <c:lblOffset val="100"/>
        <c:noMultiLvlLbl val="0"/>
      </c:catAx>
      <c:valAx>
        <c:axId val="114757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38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F-0249-9598-ECF96ACB0685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F-0249-9598-ECF96ACB0685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7F-0249-9598-ECF96ACB0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431935"/>
        <c:axId val="1864686543"/>
      </c:lineChart>
      <c:catAx>
        <c:axId val="18644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686543"/>
        <c:crosses val="autoZero"/>
        <c:auto val="1"/>
        <c:lblAlgn val="ctr"/>
        <c:lblOffset val="100"/>
        <c:noMultiLvlLbl val="0"/>
      </c:catAx>
      <c:valAx>
        <c:axId val="186468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3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1</xdr:row>
      <xdr:rowOff>88900</xdr:rowOff>
    </xdr:from>
    <xdr:to>
      <xdr:col>16</xdr:col>
      <xdr:colOff>800100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841BB-A90E-8C9E-FDD8-7A9A43BE4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3</xdr:row>
      <xdr:rowOff>127000</xdr:rowOff>
    </xdr:from>
    <xdr:to>
      <xdr:col>22</xdr:col>
      <xdr:colOff>152400</xdr:colOff>
      <xdr:row>46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170C74-B7BC-996C-5243-401B96A75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5</xdr:row>
      <xdr:rowOff>12700</xdr:rowOff>
    </xdr:from>
    <xdr:to>
      <xdr:col>13</xdr:col>
      <xdr:colOff>254000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B4FECD-FD09-9D6E-B1B7-50372AD9E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469900</xdr:colOff>
      <xdr:row>13</xdr:row>
      <xdr:rowOff>127000</xdr:rowOff>
    </xdr:from>
    <xdr:to>
      <xdr:col>7</xdr:col>
      <xdr:colOff>1333500</xdr:colOff>
      <xdr:row>29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B78024-DB36-9B3B-0ED5-43F587D22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ia Corrales" refreshedDate="45466.907695254631" createdVersion="8" refreshedVersion="8" minRefreshableVersion="3" recordCount="1001" xr:uid="{930B2D22-5642-A14F-9615-70F6040D935B}">
  <cacheSource type="worksheet">
    <worksheetSource ref="D1:T1048576" sheet="Crowdfunding"/>
  </cacheSource>
  <cacheFields count="15"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arage Donation 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r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ia Corrales" refreshedDate="45466.928140856478" createdVersion="8" refreshedVersion="8" minRefreshableVersion="3" recordCount="1000" xr:uid="{6B77EB76-070C-5649-91A2-CD116EB4E650}">
  <cacheSource type="worksheet">
    <worksheetSource ref="E1:T1001" sheet="Crowdfunding"/>
  </cacheSource>
  <cacheFields count="14"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arage Donation 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rgory" numFmtId="0">
      <sharedItems/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ia Corrales" refreshedDate="45467.957587037039" createdVersion="8" refreshedVersion="8" minRefreshableVersion="3" recordCount="1000" xr:uid="{AD2BCA72-6E98-D641-8098-540E03E95F3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arage Donation 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t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r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t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t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t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ia Corrales" refreshedDate="45470.924357754629" createdVersion="8" refreshedVersion="8" minRefreshableVersion="3" recordCount="999" xr:uid="{FBE33C6F-10F4-564F-B0AB-692258930DDE}">
  <cacheSource type="worksheet">
    <worksheetSource ref="B1:T1000" sheet="Crowdfunding"/>
  </cacheSource>
  <cacheFields count="19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arage Donation 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tion" numFmtId="14">
      <sharedItems containsSemiMixedTypes="0" containsNonDate="0" containsDate="1" containsString="0" minDate="2010-01-09T06:00:00" maxDate="2020-01-27T06:00:00" count="878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</sharedItems>
    </cacheField>
    <cacheField name="Date Ended Convert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rgory" numFmtId="0">
      <sharedItems/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00"/>
    <n v="0"/>
    <n v="0"/>
    <x v="0"/>
    <n v="0"/>
    <n v="0"/>
    <s v="CA"/>
    <s v="CAD"/>
    <n v="1448690400"/>
    <n v="1450159200"/>
    <b v="0"/>
    <b v="0"/>
    <s v="food/food trucks"/>
    <x v="0"/>
    <s v="food trucks"/>
  </r>
  <r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</r>
  <r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</r>
  <r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</r>
  <r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</r>
  <r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</r>
  <r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</r>
  <r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</r>
  <r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</r>
  <r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</r>
  <r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</r>
  <r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</r>
  <r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</r>
  <r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</r>
  <r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</r>
  <r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</r>
  <r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</r>
  <r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</r>
  <r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</r>
  <r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</r>
  <r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</r>
  <r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</r>
  <r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</r>
  <r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</r>
  <r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</r>
  <r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</r>
  <r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</r>
  <r>
    <n v="2000"/>
    <n v="1599"/>
    <n v="79.95"/>
    <x v="0"/>
    <n v="15"/>
    <n v="106.6"/>
    <s v="US"/>
    <s v="USD"/>
    <n v="1443848400"/>
    <n v="1444539600"/>
    <b v="0"/>
    <b v="0"/>
    <s v="music/rock"/>
    <x v="1"/>
    <s v="rock"/>
  </r>
  <r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</r>
  <r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</r>
  <r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</r>
  <r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</r>
  <r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</r>
  <r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</r>
  <r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</r>
  <r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</r>
  <r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</r>
  <r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</r>
  <r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</r>
  <r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</r>
  <r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</r>
  <r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</r>
  <r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</r>
  <r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</r>
  <r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</r>
  <r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</r>
  <r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</r>
  <r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</r>
  <r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</r>
  <r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</r>
  <r>
    <n v="100"/>
    <n v="2"/>
    <n v="2"/>
    <x v="0"/>
    <n v="1"/>
    <n v="2"/>
    <s v="IT"/>
    <s v="EUR"/>
    <n v="1375333200"/>
    <n v="1377752400"/>
    <b v="0"/>
    <b v="0"/>
    <s v="music/metal"/>
    <x v="1"/>
    <s v="metal"/>
  </r>
  <r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</r>
  <r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</r>
  <r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</r>
  <r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</r>
  <r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</r>
  <r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</r>
  <r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</r>
  <r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</r>
  <r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</r>
  <r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</r>
  <r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</r>
  <r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</r>
  <r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</r>
  <r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</r>
  <r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</r>
  <r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</r>
  <r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</r>
  <r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</r>
  <r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</r>
  <r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</r>
  <r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</r>
  <r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</r>
  <r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</r>
  <r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</r>
  <r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</r>
  <r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</r>
  <r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</r>
  <r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</r>
  <r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</r>
  <r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</r>
  <r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</r>
  <r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</r>
  <r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</r>
  <r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</r>
  <r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</r>
  <r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</r>
  <r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</r>
  <r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</r>
  <r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</r>
  <r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</r>
  <r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</r>
  <r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</r>
  <r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</r>
  <r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</r>
  <r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</r>
  <r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</r>
  <r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</r>
  <r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</r>
  <r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</r>
  <r>
    <n v="100"/>
    <n v="1"/>
    <n v="1"/>
    <x v="0"/>
    <n v="1"/>
    <n v="1"/>
    <s v="US"/>
    <s v="USD"/>
    <n v="1319000400"/>
    <n v="1320555600"/>
    <b v="0"/>
    <b v="0"/>
    <s v="theater/plays"/>
    <x v="3"/>
    <s v="plays"/>
  </r>
  <r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</r>
  <r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</r>
  <r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</r>
  <r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</r>
  <r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</r>
  <r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</r>
  <r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</r>
  <r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</r>
  <r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</r>
  <r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</r>
  <r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</r>
  <r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</r>
  <r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</r>
  <r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</r>
  <r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</r>
  <r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</r>
  <r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</r>
  <r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</r>
  <r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</r>
  <r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</r>
  <r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</r>
  <r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</r>
  <r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</r>
  <r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</r>
  <r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</r>
  <r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</r>
  <r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</r>
  <r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</r>
  <r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</r>
  <r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</r>
  <r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</r>
  <r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</r>
  <r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</r>
  <r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</r>
  <r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</r>
  <r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</r>
  <r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</r>
  <r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</r>
  <r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</r>
  <r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</r>
  <r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</r>
  <r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</r>
  <r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</r>
  <r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</r>
  <r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</r>
  <r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</r>
  <r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</r>
  <r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</r>
  <r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</r>
  <r>
    <n v="100"/>
    <n v="1"/>
    <n v="1"/>
    <x v="0"/>
    <n v="1"/>
    <n v="1"/>
    <s v="US"/>
    <s v="USD"/>
    <n v="1544940000"/>
    <n v="1545026400"/>
    <b v="0"/>
    <b v="0"/>
    <s v="music/rock"/>
    <x v="1"/>
    <s v="rock"/>
  </r>
  <r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</r>
  <r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</r>
  <r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</r>
  <r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</r>
  <r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</r>
  <r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</r>
  <r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</r>
  <r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</r>
  <r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</r>
  <r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</r>
  <r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</r>
  <r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</r>
  <r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</r>
  <r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</r>
  <r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</r>
  <r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</r>
  <r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</r>
  <r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</r>
  <r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</r>
  <r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</r>
  <r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</r>
  <r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</r>
  <r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</r>
  <r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</r>
  <r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</r>
  <r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</r>
  <r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</r>
  <r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</r>
  <r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</r>
  <r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</r>
  <r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</r>
  <r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</r>
  <r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</r>
  <r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</r>
  <r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</r>
  <r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</r>
  <r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</r>
  <r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</r>
  <r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</r>
  <r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</r>
  <r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</r>
  <r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</r>
  <r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</r>
  <r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</r>
  <r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</r>
  <r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</r>
  <r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</r>
  <r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</r>
  <r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</r>
  <r>
    <n v="100"/>
    <n v="2"/>
    <n v="2"/>
    <x v="0"/>
    <n v="1"/>
    <n v="2"/>
    <s v="CA"/>
    <s v="CAD"/>
    <n v="1269493200"/>
    <n v="1270443600"/>
    <b v="0"/>
    <b v="0"/>
    <s v="theater/plays"/>
    <x v="3"/>
    <s v="plays"/>
  </r>
  <r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</r>
  <r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</r>
  <r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</r>
  <r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</r>
  <r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</r>
  <r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</r>
  <r>
    <n v="1000"/>
    <n v="4257"/>
    <n v="425.7"/>
    <x v="1"/>
    <n v="43"/>
    <n v="99"/>
    <s v="US"/>
    <s v="USD"/>
    <n v="1535432400"/>
    <n v="1537160400"/>
    <b v="0"/>
    <b v="1"/>
    <s v="music/rock"/>
    <x v="1"/>
    <s v="rock"/>
  </r>
  <r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</r>
  <r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</r>
  <r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</r>
  <r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</r>
  <r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</r>
  <r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</r>
  <r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</r>
  <r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</r>
  <r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</r>
  <r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</r>
  <r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</r>
  <r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</r>
  <r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</r>
  <r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</r>
  <r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</r>
  <r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</r>
  <r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</r>
  <r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</r>
  <r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</r>
  <r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</r>
  <r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</r>
  <r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</r>
  <r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</r>
  <r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</r>
  <r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</r>
  <r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</r>
  <r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</r>
  <r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</r>
  <r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</r>
  <r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</r>
  <r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</r>
  <r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</r>
  <r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</r>
  <r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</r>
  <r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</r>
  <r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</r>
  <r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</r>
  <r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</r>
  <r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</r>
  <r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</r>
  <r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</r>
  <r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</r>
  <r>
    <n v="100"/>
    <n v="3"/>
    <n v="3"/>
    <x v="0"/>
    <n v="1"/>
    <n v="3"/>
    <s v="US"/>
    <s v="USD"/>
    <n v="1264399200"/>
    <n v="1267423200"/>
    <b v="0"/>
    <b v="0"/>
    <s v="music/rock"/>
    <x v="1"/>
    <s v="rock"/>
  </r>
  <r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</r>
  <r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</r>
  <r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</r>
  <r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</r>
  <r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</r>
  <r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</r>
  <r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</r>
  <r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</r>
  <r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</r>
  <r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</r>
  <r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</r>
  <r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</r>
  <r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</r>
  <r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</r>
  <r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</r>
  <r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</r>
  <r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</r>
  <r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</r>
  <r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</r>
  <r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</r>
  <r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</r>
  <r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</r>
  <r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</r>
  <r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</r>
  <r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</r>
  <r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</r>
  <r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</r>
  <r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</r>
  <r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</r>
  <r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</r>
  <r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</r>
  <r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</r>
  <r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</r>
  <r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</r>
  <r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</r>
  <r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</r>
  <r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</r>
  <r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</r>
  <r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</r>
  <r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</r>
  <r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</r>
  <r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</r>
  <r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</r>
  <r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</r>
  <r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</r>
  <r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</r>
  <r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</r>
  <r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</r>
  <r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</r>
  <r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</r>
  <r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</r>
  <r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</r>
  <r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</r>
  <r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</r>
  <r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</r>
  <r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</r>
  <r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</r>
  <r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</r>
  <r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</r>
  <r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</r>
  <r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</r>
  <r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</r>
  <r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</r>
  <r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</r>
  <r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</r>
  <r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</r>
  <r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</r>
  <r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</r>
  <r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</r>
  <r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</r>
  <r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</r>
  <r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</r>
  <r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</r>
  <r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</r>
  <r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</r>
  <r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</r>
  <r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</r>
  <r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</r>
  <r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</r>
  <r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</r>
  <r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</r>
  <r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</r>
  <r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</r>
  <r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</r>
  <r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</r>
  <r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</r>
  <r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</r>
  <r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</r>
  <r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</r>
  <r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</r>
  <r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</r>
  <r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</r>
  <r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</r>
  <r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</r>
  <r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</r>
  <r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</r>
  <r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</r>
  <r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</r>
  <r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</r>
  <r>
    <n v="100"/>
    <n v="5"/>
    <n v="5"/>
    <x v="0"/>
    <n v="1"/>
    <n v="5"/>
    <s v="US"/>
    <s v="USD"/>
    <n v="1432098000"/>
    <n v="1433653200"/>
    <b v="0"/>
    <b v="1"/>
    <s v="music/jazz"/>
    <x v="1"/>
    <s v="jazz"/>
  </r>
  <r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</r>
  <r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</r>
  <r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</r>
  <r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</r>
  <r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</r>
  <r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</r>
  <r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</r>
  <r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</r>
  <r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</r>
  <r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</r>
  <r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</r>
  <r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</r>
  <r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</r>
  <r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</r>
  <r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</r>
  <r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</r>
  <r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</r>
  <r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</r>
  <r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</r>
  <r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</r>
  <r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</r>
  <r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</r>
  <r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</r>
  <r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</r>
  <r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</r>
  <r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</r>
  <r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</r>
  <r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</r>
  <r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</r>
  <r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</r>
  <r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</r>
  <r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</r>
  <r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</r>
  <r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</r>
  <r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</r>
  <r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</r>
  <r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</r>
  <r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</r>
  <r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</r>
  <r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</r>
  <r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</r>
  <r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</r>
  <r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</r>
  <r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</r>
  <r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</r>
  <r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</r>
  <r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</r>
  <r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</r>
  <r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</r>
  <r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</r>
  <r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</r>
  <r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</r>
  <r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</r>
  <r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</r>
  <r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</r>
  <r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</r>
  <r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</r>
  <r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</r>
  <r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</r>
  <r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</r>
  <r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</r>
  <r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</r>
  <r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</r>
  <r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</r>
  <r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</r>
  <r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</r>
  <r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</r>
  <r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</r>
  <r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</r>
  <r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</r>
  <r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</r>
  <r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</r>
  <r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</r>
  <r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</r>
  <r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</r>
  <r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</r>
  <r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</r>
  <r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</r>
  <r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</r>
  <r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</r>
  <r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</r>
  <r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</r>
  <r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</r>
  <r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</r>
  <r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</r>
  <r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</r>
  <r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</r>
  <r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</r>
  <r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</r>
  <r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</r>
  <r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</r>
  <r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</r>
  <r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</r>
  <r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</r>
  <r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</r>
  <r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</r>
  <r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</r>
  <r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</r>
  <r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</r>
  <r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</r>
  <r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</r>
  <r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</r>
  <r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</r>
  <r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</r>
  <r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</r>
  <r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</r>
  <r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</r>
  <r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</r>
  <r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</r>
  <r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</r>
  <r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</r>
  <r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</r>
  <r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</r>
  <r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</r>
  <r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</r>
  <r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</r>
  <r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</r>
  <r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</r>
  <r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</r>
  <r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</r>
  <r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</r>
  <r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</r>
  <r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</r>
  <r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</r>
  <r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</r>
  <r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</r>
  <r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</r>
  <r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</r>
  <r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</r>
  <r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</r>
  <r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</r>
  <r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</r>
  <r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</r>
  <r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</r>
  <r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</r>
  <r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</r>
  <r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</r>
  <r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</r>
  <r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</r>
  <r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</r>
  <r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</r>
  <r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</r>
  <r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</r>
  <r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</r>
  <r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</r>
  <r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</r>
  <r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</r>
  <r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</r>
  <r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</r>
  <r>
    <n v="100"/>
    <n v="0"/>
    <n v="0"/>
    <x v="0"/>
    <n v="0"/>
    <e v="#DIV/0!"/>
    <s v="US"/>
    <s v="USD"/>
    <n v="1367384400"/>
    <n v="1369803600"/>
    <b v="0"/>
    <b v="1"/>
    <s v="theater/plays"/>
    <x v="3"/>
    <s v="plays"/>
  </r>
  <r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</r>
  <r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</r>
  <r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</r>
  <r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</r>
  <r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</r>
  <r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</r>
  <r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</r>
  <r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</r>
  <r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</r>
  <r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</r>
  <r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</r>
  <r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</r>
  <r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</r>
  <r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</r>
  <r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</r>
  <r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</r>
  <r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</r>
  <r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</r>
  <r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</r>
  <r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</r>
  <r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</r>
  <r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</r>
  <r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</r>
  <r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</r>
  <r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</r>
  <r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</r>
  <r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</r>
  <r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</r>
  <r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</r>
  <r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</r>
  <r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</r>
  <r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</r>
  <r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</r>
  <r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</r>
  <r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</r>
  <r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</r>
  <r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</r>
  <r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</r>
  <r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</r>
  <r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</r>
  <r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</r>
  <r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</r>
  <r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</r>
  <r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</r>
  <r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</r>
  <r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</r>
  <r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</r>
  <r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</r>
  <r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</r>
  <r>
    <n v="100"/>
    <n v="4"/>
    <n v="4"/>
    <x v="3"/>
    <n v="1"/>
    <n v="4"/>
    <s v="CH"/>
    <s v="CHF"/>
    <n v="1330495200"/>
    <n v="1332306000"/>
    <b v="0"/>
    <b v="0"/>
    <s v="music/indie rock"/>
    <x v="1"/>
    <s v="indie rock"/>
  </r>
  <r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</r>
  <r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</r>
  <r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</r>
  <r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</r>
  <r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</r>
  <r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</r>
  <r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</r>
  <r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</r>
  <r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</r>
  <r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</r>
  <r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</r>
  <r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</r>
  <r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</r>
  <r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</r>
  <r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</r>
  <r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</r>
  <r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</r>
  <r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</r>
  <r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</r>
  <r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</r>
  <r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</r>
  <r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</r>
  <r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</r>
  <r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</r>
  <r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</r>
  <r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</r>
  <r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</r>
  <r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</r>
  <r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</r>
  <r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</r>
  <r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</r>
  <r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</r>
  <r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</r>
  <r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</r>
  <r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</r>
  <r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</r>
  <r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</r>
  <r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</r>
  <r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</r>
  <r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</r>
  <r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</r>
  <r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</r>
  <r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</r>
  <r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</r>
  <r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</r>
  <r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</r>
  <r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</r>
  <r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</r>
  <r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</r>
  <r>
    <n v="100"/>
    <n v="5"/>
    <n v="5"/>
    <x v="0"/>
    <n v="1"/>
    <n v="5"/>
    <s v="GB"/>
    <s v="GBP"/>
    <n v="1375160400"/>
    <n v="1376197200"/>
    <b v="0"/>
    <b v="0"/>
    <s v="food/food trucks"/>
    <x v="0"/>
    <s v="food trucks"/>
  </r>
  <r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</r>
  <r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</r>
  <r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</r>
  <r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</r>
  <r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</r>
  <r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</r>
  <r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</r>
  <r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</r>
  <r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</r>
  <r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</r>
  <r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</r>
  <r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</r>
  <r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</r>
  <r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</r>
  <r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</r>
  <r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</r>
  <r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</r>
  <r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</r>
  <r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</r>
  <r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</r>
  <r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</r>
  <r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</r>
  <r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</r>
  <r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</r>
  <r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</r>
  <r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</r>
  <r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</r>
  <r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</r>
  <r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</r>
  <r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</r>
  <r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</r>
  <r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</r>
  <r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</r>
  <r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</r>
  <r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</r>
  <r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</r>
  <r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</r>
  <r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</r>
  <r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</r>
  <r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</r>
  <r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</r>
  <r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</r>
  <r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</r>
  <r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</r>
  <r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</r>
  <r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</r>
  <r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</r>
  <r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</r>
  <r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</r>
  <r>
    <n v="100"/>
    <n v="2"/>
    <n v="2"/>
    <x v="0"/>
    <n v="1"/>
    <n v="2"/>
    <s v="US"/>
    <s v="USD"/>
    <n v="1404795600"/>
    <n v="1407128400"/>
    <b v="0"/>
    <b v="0"/>
    <s v="music/jazz"/>
    <x v="1"/>
    <s v="jazz"/>
  </r>
  <r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</r>
  <r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</r>
  <r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</r>
  <r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</r>
  <r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</r>
  <r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</r>
  <r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</r>
  <r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</r>
  <r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</r>
  <r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</r>
  <r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</r>
  <r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</r>
  <r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</r>
  <r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</r>
  <r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</r>
  <r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</r>
  <r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</r>
  <r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</r>
  <r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</r>
  <r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</r>
  <r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</r>
  <r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</r>
  <r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</r>
  <r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</r>
  <r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</r>
  <r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</r>
  <r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</r>
  <r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</r>
  <r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</r>
  <r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</r>
  <r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</r>
  <r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</r>
  <r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</r>
  <r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</r>
  <r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</r>
  <r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</r>
  <r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</r>
  <r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</r>
  <r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</r>
  <r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</r>
  <r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</r>
  <r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</r>
  <r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</r>
  <r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</r>
  <r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</r>
  <r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</r>
  <r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</r>
  <r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</r>
  <r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</r>
  <r>
    <n v="100"/>
    <n v="3"/>
    <n v="3"/>
    <x v="0"/>
    <n v="1"/>
    <n v="3"/>
    <s v="US"/>
    <s v="USD"/>
    <n v="1264399200"/>
    <n v="1265695200"/>
    <b v="0"/>
    <b v="0"/>
    <s v="technology/wearables"/>
    <x v="2"/>
    <s v="wearables"/>
  </r>
  <r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</r>
  <r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</r>
  <r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</r>
  <r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</r>
  <r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</r>
  <r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</r>
  <r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</r>
  <r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</r>
  <r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</r>
  <r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</r>
  <r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</r>
  <r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</r>
  <r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</r>
  <r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</r>
  <r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</r>
  <r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</r>
  <r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</r>
  <r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</r>
  <r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</r>
  <r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</r>
  <r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</r>
  <r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</r>
  <r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</r>
  <r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</r>
  <r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</r>
  <r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</r>
  <r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</r>
  <r>
    <n v="4200"/>
    <n v="735"/>
    <n v="17.5"/>
    <x v="0"/>
    <n v="10"/>
    <n v="73.5"/>
    <s v="US"/>
    <s v="USD"/>
    <n v="1464152400"/>
    <n v="1465102800"/>
    <b v="0"/>
    <b v="0"/>
    <s v="theater/plays"/>
    <x v="3"/>
    <s v="plays"/>
  </r>
  <r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</r>
  <r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</r>
  <r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</r>
  <r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</r>
  <r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</r>
  <r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</r>
  <r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</r>
  <r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</r>
  <r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</r>
  <r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</r>
  <r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</r>
  <r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</r>
  <r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</r>
  <r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</r>
  <r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</r>
  <r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</r>
  <r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</r>
  <r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</r>
  <r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</r>
  <r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</r>
  <r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</r>
  <r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</r>
  <r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</r>
  <r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</r>
  <r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</r>
  <r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</r>
  <r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</r>
  <r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</r>
  <r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</r>
  <r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</r>
  <r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</r>
  <r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</r>
  <r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</r>
  <r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</r>
  <r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</r>
  <r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</r>
  <r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</r>
  <r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</r>
  <r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</r>
  <r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</r>
  <r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</r>
  <r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</r>
  <r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</r>
  <r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</r>
  <r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</r>
  <r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</r>
  <r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</r>
  <r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</r>
  <r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</r>
  <r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</r>
  <r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</r>
  <r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</r>
  <r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</r>
  <r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</r>
  <r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</r>
  <r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</r>
  <r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</r>
  <r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</r>
  <r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</r>
  <r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</r>
  <r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</r>
  <r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</r>
  <r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</r>
  <r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</r>
  <r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</r>
  <r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</r>
  <r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</r>
  <r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</r>
  <r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</r>
  <r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</r>
  <r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</r>
  <r>
    <n v="100"/>
    <n v="1"/>
    <n v="1"/>
    <x v="0"/>
    <n v="1"/>
    <n v="1"/>
    <s v="CH"/>
    <s v="CHF"/>
    <n v="1434085200"/>
    <n v="1434430800"/>
    <b v="0"/>
    <b v="0"/>
    <s v="music/rock"/>
    <x v="1"/>
    <s v="rock"/>
  </r>
  <r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</r>
  <r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</r>
  <r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</r>
  <r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</r>
  <r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</r>
  <r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</r>
  <r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</r>
  <r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</r>
  <r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</r>
  <r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</r>
  <r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</r>
  <r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</r>
  <r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</r>
  <r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</r>
  <r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</r>
  <r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</r>
  <r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</r>
  <r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</r>
  <r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</r>
  <r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</r>
  <r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</r>
  <r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</r>
  <r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</r>
  <r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</r>
  <r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</r>
  <r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</r>
  <r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</r>
  <r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</r>
  <r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</r>
  <r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</r>
  <r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</r>
  <r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</r>
  <r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</r>
  <r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</r>
  <r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</r>
  <r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</r>
  <r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</r>
  <r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</r>
  <r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</r>
  <r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</r>
  <r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</r>
  <r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</r>
  <r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</r>
  <r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</r>
  <r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</r>
  <r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</r>
  <r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</r>
  <r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</r>
  <r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</r>
  <r>
    <n v="100"/>
    <n v="1"/>
    <n v="1"/>
    <x v="0"/>
    <n v="1"/>
    <n v="1"/>
    <s v="US"/>
    <s v="USD"/>
    <n v="1321682400"/>
    <n v="1322978400"/>
    <b v="1"/>
    <b v="0"/>
    <s v="music/rock"/>
    <x v="1"/>
    <s v="rock"/>
  </r>
  <r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</r>
  <r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</r>
  <r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</r>
  <r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</r>
  <r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</r>
  <r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</r>
  <r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</r>
  <r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</r>
  <r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</r>
  <r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</r>
  <r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</r>
  <r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</r>
  <r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</r>
  <r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</r>
  <r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</r>
  <r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</r>
  <r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</r>
  <r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</r>
  <r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</r>
  <r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</r>
  <r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</r>
  <r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</r>
  <r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</r>
  <r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</r>
  <r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</r>
  <r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</r>
  <r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</r>
  <r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</r>
  <r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</r>
  <r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</r>
  <r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</r>
  <r>
    <n v="800"/>
    <n v="2960"/>
    <n v="370"/>
    <x v="1"/>
    <n v="80"/>
    <n v="37"/>
    <s v="US"/>
    <s v="USD"/>
    <n v="1421820000"/>
    <n v="1422165600"/>
    <b v="0"/>
    <b v="0"/>
    <s v="theater/plays"/>
    <x v="3"/>
    <s v="plays"/>
  </r>
  <r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</r>
  <r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</r>
  <r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</r>
  <r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</r>
  <r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</r>
  <r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</r>
  <r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</r>
  <r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</r>
  <r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</r>
  <r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</r>
  <r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</r>
  <r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</r>
  <r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</r>
  <r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</r>
  <r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</r>
  <r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</r>
  <r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</r>
  <r>
    <n v="100"/>
    <n v="2"/>
    <n v="2"/>
    <x v="0"/>
    <n v="1"/>
    <n v="2"/>
    <s v="US"/>
    <s v="USD"/>
    <n v="1411102800"/>
    <n v="1411189200"/>
    <b v="0"/>
    <b v="1"/>
    <s v="technology/web"/>
    <x v="2"/>
    <s v="web"/>
  </r>
  <r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</r>
  <r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</r>
  <r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</r>
  <r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</r>
  <r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</r>
  <r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</r>
  <r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</r>
  <r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</r>
  <r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</r>
  <r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</r>
  <r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</r>
  <r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</r>
  <r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</r>
  <r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</r>
  <r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</r>
  <r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</r>
  <r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</r>
  <r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</r>
  <r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</r>
  <r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</r>
  <r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</r>
  <r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</r>
  <r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</r>
  <r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</r>
  <r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</r>
  <r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</r>
  <r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</r>
  <r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</r>
  <r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</r>
  <r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</r>
  <r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</r>
  <r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</r>
  <r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</r>
  <r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</r>
  <r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</r>
  <r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</r>
  <r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</r>
  <r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</r>
  <r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</r>
  <r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</r>
  <r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</r>
  <r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</r>
  <r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</r>
  <r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</r>
  <r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</r>
  <r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</r>
  <r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</r>
  <r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</r>
  <r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</r>
  <r>
    <n v="100"/>
    <n v="5"/>
    <n v="5"/>
    <x v="0"/>
    <n v="1"/>
    <n v="5"/>
    <s v="US"/>
    <s v="USD"/>
    <n v="1555390800"/>
    <n v="1555822800"/>
    <b v="0"/>
    <b v="1"/>
    <s v="theater/plays"/>
    <x v="3"/>
    <s v="plays"/>
  </r>
  <r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</r>
  <r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</r>
  <r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</r>
  <r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</r>
  <r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</r>
  <r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</r>
  <r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</r>
  <r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</r>
  <r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</r>
  <r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</r>
  <r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</r>
  <r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</r>
  <r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</r>
  <r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</r>
  <r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</r>
  <r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</r>
  <r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</r>
  <r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</r>
  <r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</r>
  <r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</r>
  <r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</r>
  <r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</r>
  <r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</r>
  <r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</r>
  <r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</r>
  <r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</r>
  <r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</r>
  <r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</r>
  <r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</r>
  <r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</r>
  <r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</r>
  <r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</r>
  <r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</r>
  <r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</r>
  <r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</r>
  <r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</r>
  <r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</r>
  <r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</r>
  <r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</r>
  <r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</r>
  <r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</r>
  <r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</r>
  <r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</r>
  <r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</r>
  <r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</r>
  <r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</r>
  <r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</r>
  <r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</r>
  <r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</r>
  <r>
    <m/>
    <m/>
    <m/>
    <x v="4"/>
    <m/>
    <m/>
    <m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n v="0"/>
    <x v="0"/>
    <n v="0"/>
    <n v="0"/>
    <s v="CA"/>
    <s v="CAD"/>
    <n v="1448690400"/>
    <n v="1450159200"/>
    <b v="0"/>
    <b v="0"/>
    <s v="food/food trucks"/>
    <s v="food"/>
    <x v="0"/>
  </r>
  <r>
    <n v="14560"/>
    <n v="1040"/>
    <x v="1"/>
    <n v="158"/>
    <n v="92.151898734177209"/>
    <s v="US"/>
    <s v="USD"/>
    <n v="1408424400"/>
    <n v="1408597200"/>
    <b v="0"/>
    <b v="1"/>
    <s v="music/rock"/>
    <s v="music"/>
    <x v="1"/>
  </r>
  <r>
    <n v="142523"/>
    <n v="131.4787822878229"/>
    <x v="1"/>
    <n v="1425"/>
    <n v="100.01614035087719"/>
    <s v="AU"/>
    <s v="AUD"/>
    <n v="1384668000"/>
    <n v="1384840800"/>
    <b v="0"/>
    <b v="0"/>
    <s v="technology/web"/>
    <s v="technology"/>
    <x v="2"/>
  </r>
  <r>
    <n v="2477"/>
    <n v="58.976190476190467"/>
    <x v="0"/>
    <n v="24"/>
    <n v="103.20833333333333"/>
    <s v="US"/>
    <s v="USD"/>
    <n v="1565499600"/>
    <n v="1568955600"/>
    <b v="0"/>
    <b v="0"/>
    <s v="music/rock"/>
    <s v="music"/>
    <x v="1"/>
  </r>
  <r>
    <n v="5265"/>
    <n v="69.276315789473685"/>
    <x v="0"/>
    <n v="53"/>
    <n v="99.339622641509436"/>
    <s v="US"/>
    <s v="USD"/>
    <n v="1547964000"/>
    <n v="1548309600"/>
    <b v="0"/>
    <b v="0"/>
    <s v="theater/plays"/>
    <s v="theater"/>
    <x v="3"/>
  </r>
  <r>
    <n v="13195"/>
    <n v="173.61842105263159"/>
    <x v="1"/>
    <n v="174"/>
    <n v="75.833333333333329"/>
    <s v="DK"/>
    <s v="DKK"/>
    <n v="1346130000"/>
    <n v="1347080400"/>
    <b v="0"/>
    <b v="0"/>
    <s v="theater/plays"/>
    <s v="theater"/>
    <x v="3"/>
  </r>
  <r>
    <n v="1090"/>
    <n v="20.961538461538463"/>
    <x v="0"/>
    <n v="18"/>
    <n v="60.555555555555557"/>
    <s v="GB"/>
    <s v="GBP"/>
    <n v="1505278800"/>
    <n v="1505365200"/>
    <b v="0"/>
    <b v="0"/>
    <s v="film &amp; video/documentary"/>
    <s v="film &amp; video"/>
    <x v="4"/>
  </r>
  <r>
    <n v="14741"/>
    <n v="327.57777777777778"/>
    <x v="1"/>
    <n v="227"/>
    <n v="64.93832599118943"/>
    <s v="DK"/>
    <s v="DKK"/>
    <n v="1439442000"/>
    <n v="1439614800"/>
    <b v="0"/>
    <b v="0"/>
    <s v="theater/plays"/>
    <s v="theater"/>
    <x v="3"/>
  </r>
  <r>
    <n v="21946"/>
    <n v="19.932788374205266"/>
    <x v="2"/>
    <n v="708"/>
    <n v="30.997175141242938"/>
    <s v="DK"/>
    <s v="DKK"/>
    <n v="1281330000"/>
    <n v="1281502800"/>
    <b v="0"/>
    <b v="0"/>
    <s v="theater/plays"/>
    <s v="theater"/>
    <x v="3"/>
  </r>
  <r>
    <n v="3208"/>
    <n v="51.741935483870968"/>
    <x v="0"/>
    <n v="44"/>
    <n v="72.909090909090907"/>
    <s v="US"/>
    <s v="USD"/>
    <n v="1379566800"/>
    <n v="1383804000"/>
    <b v="0"/>
    <b v="0"/>
    <s v="music/electric music"/>
    <s v="music"/>
    <x v="5"/>
  </r>
  <r>
    <n v="13838"/>
    <n v="266.11538461538464"/>
    <x v="1"/>
    <n v="220"/>
    <n v="62.9"/>
    <s v="US"/>
    <s v="USD"/>
    <n v="1281762000"/>
    <n v="1285909200"/>
    <b v="0"/>
    <b v="0"/>
    <s v="film &amp; video/drama"/>
    <s v="film &amp; video"/>
    <x v="6"/>
  </r>
  <r>
    <n v="3030"/>
    <n v="48.095238095238095"/>
    <x v="0"/>
    <n v="27"/>
    <n v="112.22222222222223"/>
    <s v="US"/>
    <s v="USD"/>
    <n v="1285045200"/>
    <n v="1285563600"/>
    <b v="0"/>
    <b v="1"/>
    <s v="theater/plays"/>
    <s v="theater"/>
    <x v="3"/>
  </r>
  <r>
    <n v="5629"/>
    <n v="89.349206349206341"/>
    <x v="0"/>
    <n v="55"/>
    <n v="102.34545454545454"/>
    <s v="US"/>
    <s v="USD"/>
    <n v="1571720400"/>
    <n v="1572411600"/>
    <b v="0"/>
    <b v="0"/>
    <s v="film &amp; video/drama"/>
    <s v="film &amp; video"/>
    <x v="6"/>
  </r>
  <r>
    <n v="10295"/>
    <n v="245.11904761904765"/>
    <x v="1"/>
    <n v="98"/>
    <n v="105.05102040816327"/>
    <s v="US"/>
    <s v="USD"/>
    <n v="1465621200"/>
    <n v="1466658000"/>
    <b v="0"/>
    <b v="0"/>
    <s v="music/indie rock"/>
    <s v="music"/>
    <x v="7"/>
  </r>
  <r>
    <n v="18829"/>
    <n v="66.769503546099301"/>
    <x v="0"/>
    <n v="200"/>
    <n v="94.144999999999996"/>
    <s v="US"/>
    <s v="USD"/>
    <n v="1331013600"/>
    <n v="1333342800"/>
    <b v="0"/>
    <b v="0"/>
    <s v="music/indie rock"/>
    <s v="music"/>
    <x v="7"/>
  </r>
  <r>
    <n v="38414"/>
    <n v="47.307881773399011"/>
    <x v="0"/>
    <n v="452"/>
    <n v="84.986725663716811"/>
    <s v="US"/>
    <s v="USD"/>
    <n v="1575957600"/>
    <n v="1576303200"/>
    <b v="0"/>
    <b v="0"/>
    <s v="technology/wearables"/>
    <s v="technology"/>
    <x v="8"/>
  </r>
  <r>
    <n v="11041"/>
    <n v="649.47058823529414"/>
    <x v="1"/>
    <n v="100"/>
    <n v="110.41"/>
    <s v="US"/>
    <s v="USD"/>
    <n v="1390370400"/>
    <n v="1392271200"/>
    <b v="0"/>
    <b v="0"/>
    <s v="publishing/nonfiction"/>
    <s v="publishing"/>
    <x v="9"/>
  </r>
  <r>
    <n v="134845"/>
    <n v="159.39125295508273"/>
    <x v="1"/>
    <n v="1249"/>
    <n v="107.96236989591674"/>
    <s v="US"/>
    <s v="USD"/>
    <n v="1294812000"/>
    <n v="1294898400"/>
    <b v="0"/>
    <b v="0"/>
    <s v="film &amp; video/animation"/>
    <s v="film &amp; video"/>
    <x v="10"/>
  </r>
  <r>
    <n v="6089"/>
    <n v="66.912087912087912"/>
    <x v="3"/>
    <n v="135"/>
    <n v="45.103703703703701"/>
    <s v="US"/>
    <s v="USD"/>
    <n v="1536382800"/>
    <n v="1537074000"/>
    <b v="0"/>
    <b v="0"/>
    <s v="theater/plays"/>
    <s v="theater"/>
    <x v="3"/>
  </r>
  <r>
    <n v="30331"/>
    <n v="48.529600000000002"/>
    <x v="0"/>
    <n v="674"/>
    <n v="45.001483679525222"/>
    <s v="US"/>
    <s v="USD"/>
    <n v="1551679200"/>
    <n v="1553490000"/>
    <b v="0"/>
    <b v="1"/>
    <s v="theater/plays"/>
    <s v="theater"/>
    <x v="3"/>
  </r>
  <r>
    <n v="147936"/>
    <n v="112.24279210925646"/>
    <x v="1"/>
    <n v="1396"/>
    <n v="105.97134670487107"/>
    <s v="US"/>
    <s v="USD"/>
    <n v="1406523600"/>
    <n v="1406523600"/>
    <b v="0"/>
    <b v="0"/>
    <s v="film &amp; video/drama"/>
    <s v="film &amp; video"/>
    <x v="6"/>
  </r>
  <r>
    <n v="38533"/>
    <n v="40.992553191489364"/>
    <x v="0"/>
    <n v="558"/>
    <n v="69.055555555555557"/>
    <s v="US"/>
    <s v="USD"/>
    <n v="1313384400"/>
    <n v="1316322000"/>
    <b v="0"/>
    <b v="0"/>
    <s v="theater/plays"/>
    <s v="theater"/>
    <x v="3"/>
  </r>
  <r>
    <n v="75690"/>
    <n v="128.07106598984771"/>
    <x v="1"/>
    <n v="890"/>
    <n v="85.044943820224717"/>
    <s v="US"/>
    <s v="USD"/>
    <n v="1522731600"/>
    <n v="1524027600"/>
    <b v="0"/>
    <b v="0"/>
    <s v="theater/plays"/>
    <s v="theater"/>
    <x v="3"/>
  </r>
  <r>
    <n v="14942"/>
    <n v="332.04444444444448"/>
    <x v="1"/>
    <n v="142"/>
    <n v="105.22535211267606"/>
    <s v="GB"/>
    <s v="GBP"/>
    <n v="1550124000"/>
    <n v="1554699600"/>
    <b v="0"/>
    <b v="0"/>
    <s v="film &amp; video/documentary"/>
    <s v="film &amp; video"/>
    <x v="4"/>
  </r>
  <r>
    <n v="104257"/>
    <n v="112.83225108225108"/>
    <x v="1"/>
    <n v="2673"/>
    <n v="39.003741114852225"/>
    <s v="US"/>
    <s v="USD"/>
    <n v="1403326800"/>
    <n v="1403499600"/>
    <b v="0"/>
    <b v="0"/>
    <s v="technology/wearables"/>
    <s v="technology"/>
    <x v="8"/>
  </r>
  <r>
    <n v="11904"/>
    <n v="216.43636363636364"/>
    <x v="1"/>
    <n v="163"/>
    <n v="73.030674846625772"/>
    <s v="US"/>
    <s v="USD"/>
    <n v="1305694800"/>
    <n v="1307422800"/>
    <b v="0"/>
    <b v="1"/>
    <s v="games/video games"/>
    <s v="games"/>
    <x v="11"/>
  </r>
  <r>
    <n v="51814"/>
    <n v="48.199069767441863"/>
    <x v="3"/>
    <n v="1480"/>
    <n v="35.009459459459457"/>
    <s v="US"/>
    <s v="USD"/>
    <n v="1533013200"/>
    <n v="1535346000"/>
    <b v="0"/>
    <b v="0"/>
    <s v="theater/plays"/>
    <s v="theater"/>
    <x v="3"/>
  </r>
  <r>
    <n v="1599"/>
    <n v="79.95"/>
    <x v="0"/>
    <n v="15"/>
    <n v="106.6"/>
    <s v="US"/>
    <s v="USD"/>
    <n v="1443848400"/>
    <n v="1444539600"/>
    <b v="0"/>
    <b v="0"/>
    <s v="music/rock"/>
    <s v="music"/>
    <x v="1"/>
  </r>
  <r>
    <n v="137635"/>
    <n v="105.22553516819573"/>
    <x v="1"/>
    <n v="2220"/>
    <n v="61.997747747747745"/>
    <s v="US"/>
    <s v="USD"/>
    <n v="1265695200"/>
    <n v="1267682400"/>
    <b v="0"/>
    <b v="1"/>
    <s v="theater/plays"/>
    <s v="theater"/>
    <x v="3"/>
  </r>
  <r>
    <n v="150965"/>
    <n v="328.89978213507629"/>
    <x v="1"/>
    <n v="1606"/>
    <n v="94.000622665006233"/>
    <s v="CH"/>
    <s v="CHF"/>
    <n v="1532062800"/>
    <n v="1535518800"/>
    <b v="0"/>
    <b v="0"/>
    <s v="film &amp; video/shorts"/>
    <s v="film &amp; video"/>
    <x v="12"/>
  </r>
  <r>
    <n v="14455"/>
    <n v="160.61111111111111"/>
    <x v="1"/>
    <n v="129"/>
    <n v="112.05426356589147"/>
    <s v="US"/>
    <s v="USD"/>
    <n v="1558674000"/>
    <n v="1559106000"/>
    <b v="0"/>
    <b v="0"/>
    <s v="film &amp; video/animation"/>
    <s v="film &amp; video"/>
    <x v="10"/>
  </r>
  <r>
    <n v="10850"/>
    <n v="310"/>
    <x v="1"/>
    <n v="226"/>
    <n v="48.008849557522126"/>
    <s v="GB"/>
    <s v="GBP"/>
    <n v="1451973600"/>
    <n v="1454392800"/>
    <b v="0"/>
    <b v="0"/>
    <s v="games/video games"/>
    <s v="games"/>
    <x v="11"/>
  </r>
  <r>
    <n v="87676"/>
    <n v="86.807920792079202"/>
    <x v="0"/>
    <n v="2307"/>
    <n v="38.004334633723452"/>
    <s v="IT"/>
    <s v="EUR"/>
    <n v="1515564000"/>
    <n v="1517896800"/>
    <b v="0"/>
    <b v="0"/>
    <s v="film &amp; video/documentary"/>
    <s v="film &amp; video"/>
    <x v="4"/>
  </r>
  <r>
    <n v="189666"/>
    <n v="377.82071713147411"/>
    <x v="1"/>
    <n v="5419"/>
    <n v="35.000184535892231"/>
    <s v="US"/>
    <s v="USD"/>
    <n v="1412485200"/>
    <n v="1415685600"/>
    <b v="0"/>
    <b v="0"/>
    <s v="theater/plays"/>
    <s v="theater"/>
    <x v="3"/>
  </r>
  <r>
    <n v="14025"/>
    <n v="150.80645161290323"/>
    <x v="1"/>
    <n v="165"/>
    <n v="85"/>
    <s v="US"/>
    <s v="USD"/>
    <n v="1490245200"/>
    <n v="1490677200"/>
    <b v="0"/>
    <b v="0"/>
    <s v="film &amp; video/documentary"/>
    <s v="film &amp; video"/>
    <x v="4"/>
  </r>
  <r>
    <n v="188628"/>
    <n v="150.30119521912351"/>
    <x v="1"/>
    <n v="1965"/>
    <n v="95.993893129770996"/>
    <s v="DK"/>
    <s v="DKK"/>
    <n v="1547877600"/>
    <n v="1551506400"/>
    <b v="0"/>
    <b v="1"/>
    <s v="film &amp; video/drama"/>
    <s v="film &amp; video"/>
    <x v="6"/>
  </r>
  <r>
    <n v="1101"/>
    <n v="157.28571428571431"/>
    <x v="1"/>
    <n v="16"/>
    <n v="68.8125"/>
    <s v="US"/>
    <s v="USD"/>
    <n v="1298700000"/>
    <n v="1300856400"/>
    <b v="0"/>
    <b v="0"/>
    <s v="theater/plays"/>
    <s v="theater"/>
    <x v="3"/>
  </r>
  <r>
    <n v="11339"/>
    <n v="139.98765432098764"/>
    <x v="1"/>
    <n v="107"/>
    <n v="105.97196261682242"/>
    <s v="US"/>
    <s v="USD"/>
    <n v="1570338000"/>
    <n v="1573192800"/>
    <b v="0"/>
    <b v="1"/>
    <s v="publishing/fiction"/>
    <s v="publishing"/>
    <x v="13"/>
  </r>
  <r>
    <n v="10085"/>
    <n v="325.32258064516128"/>
    <x v="1"/>
    <n v="134"/>
    <n v="75.261194029850742"/>
    <s v="US"/>
    <s v="USD"/>
    <n v="1287378000"/>
    <n v="1287810000"/>
    <b v="0"/>
    <b v="0"/>
    <s v="photography/photography books"/>
    <s v="photography"/>
    <x v="14"/>
  </r>
  <r>
    <n v="5027"/>
    <n v="50.777777777777779"/>
    <x v="0"/>
    <n v="88"/>
    <n v="57.125"/>
    <s v="DK"/>
    <s v="DKK"/>
    <n v="1361772000"/>
    <n v="1362978000"/>
    <b v="0"/>
    <b v="0"/>
    <s v="theater/plays"/>
    <s v="theater"/>
    <x v="3"/>
  </r>
  <r>
    <n v="14878"/>
    <n v="169.06818181818181"/>
    <x v="1"/>
    <n v="198"/>
    <n v="75.141414141414145"/>
    <s v="US"/>
    <s v="USD"/>
    <n v="1275714000"/>
    <n v="1277355600"/>
    <b v="0"/>
    <b v="1"/>
    <s v="technology/wearables"/>
    <s v="technology"/>
    <x v="8"/>
  </r>
  <r>
    <n v="11924"/>
    <n v="212.92857142857144"/>
    <x v="1"/>
    <n v="111"/>
    <n v="107.42342342342343"/>
    <s v="IT"/>
    <s v="EUR"/>
    <n v="1346734800"/>
    <n v="1348981200"/>
    <b v="0"/>
    <b v="1"/>
    <s v="music/rock"/>
    <s v="music"/>
    <x v="1"/>
  </r>
  <r>
    <n v="7991"/>
    <n v="443.94444444444446"/>
    <x v="1"/>
    <n v="222"/>
    <n v="35.995495495495497"/>
    <s v="US"/>
    <s v="USD"/>
    <n v="1309755600"/>
    <n v="1310533200"/>
    <b v="0"/>
    <b v="0"/>
    <s v="food/food trucks"/>
    <s v="food"/>
    <x v="0"/>
  </r>
  <r>
    <n v="167717"/>
    <n v="185.9390243902439"/>
    <x v="1"/>
    <n v="6212"/>
    <n v="26.998873148744366"/>
    <s v="US"/>
    <s v="USD"/>
    <n v="1406178000"/>
    <n v="1407560400"/>
    <b v="0"/>
    <b v="0"/>
    <s v="publishing/radio &amp; podcasts"/>
    <s v="publishing"/>
    <x v="15"/>
  </r>
  <r>
    <n v="10541"/>
    <n v="658.8125"/>
    <x v="1"/>
    <n v="98"/>
    <n v="107.56122448979592"/>
    <s v="DK"/>
    <s v="DKK"/>
    <n v="1552798800"/>
    <n v="1552885200"/>
    <b v="0"/>
    <b v="0"/>
    <s v="publishing/fiction"/>
    <s v="publishing"/>
    <x v="13"/>
  </r>
  <r>
    <n v="4530"/>
    <n v="47.684210526315788"/>
    <x v="0"/>
    <n v="48"/>
    <n v="94.375"/>
    <s v="US"/>
    <s v="USD"/>
    <n v="1478062800"/>
    <n v="1479362400"/>
    <b v="0"/>
    <b v="1"/>
    <s v="theater/plays"/>
    <s v="theater"/>
    <x v="3"/>
  </r>
  <r>
    <n v="4247"/>
    <n v="114.78378378378378"/>
    <x v="1"/>
    <n v="92"/>
    <n v="46.163043478260867"/>
    <s v="US"/>
    <s v="USD"/>
    <n v="1278565200"/>
    <n v="1280552400"/>
    <b v="0"/>
    <b v="0"/>
    <s v="music/rock"/>
    <s v="music"/>
    <x v="1"/>
  </r>
  <r>
    <n v="7129"/>
    <n v="475.26666666666665"/>
    <x v="1"/>
    <n v="149"/>
    <n v="47.845637583892618"/>
    <s v="US"/>
    <s v="USD"/>
    <n v="1396069200"/>
    <n v="1398661200"/>
    <b v="0"/>
    <b v="0"/>
    <s v="theater/plays"/>
    <s v="theater"/>
    <x v="3"/>
  </r>
  <r>
    <n v="128862"/>
    <n v="386.97297297297297"/>
    <x v="1"/>
    <n v="2431"/>
    <n v="53.007815713698065"/>
    <s v="US"/>
    <s v="USD"/>
    <n v="1435208400"/>
    <n v="1436245200"/>
    <b v="0"/>
    <b v="0"/>
    <s v="theater/plays"/>
    <s v="theater"/>
    <x v="3"/>
  </r>
  <r>
    <n v="13653"/>
    <n v="189.625"/>
    <x v="1"/>
    <n v="303"/>
    <n v="45.059405940594061"/>
    <s v="US"/>
    <s v="USD"/>
    <n v="1571547600"/>
    <n v="1575439200"/>
    <b v="0"/>
    <b v="0"/>
    <s v="music/rock"/>
    <s v="music"/>
    <x v="1"/>
  </r>
  <r>
    <n v="2"/>
    <n v="2"/>
    <x v="0"/>
    <n v="1"/>
    <n v="2"/>
    <s v="IT"/>
    <s v="EUR"/>
    <n v="1375333200"/>
    <n v="1377752400"/>
    <b v="0"/>
    <b v="0"/>
    <s v="music/metal"/>
    <s v="music"/>
    <x v="16"/>
  </r>
  <r>
    <n v="145243"/>
    <n v="91.867805186590772"/>
    <x v="0"/>
    <n v="1467"/>
    <n v="99.006816632583508"/>
    <s v="GB"/>
    <s v="GBP"/>
    <n v="1332824400"/>
    <n v="1334206800"/>
    <b v="0"/>
    <b v="1"/>
    <s v="technology/wearables"/>
    <s v="technology"/>
    <x v="8"/>
  </r>
  <r>
    <n v="2459"/>
    <n v="34.152777777777779"/>
    <x v="0"/>
    <n v="75"/>
    <n v="32.786666666666669"/>
    <s v="US"/>
    <s v="USD"/>
    <n v="1284526800"/>
    <n v="1284872400"/>
    <b v="0"/>
    <b v="0"/>
    <s v="theater/plays"/>
    <s v="theater"/>
    <x v="3"/>
  </r>
  <r>
    <n v="12356"/>
    <n v="140.40909090909091"/>
    <x v="1"/>
    <n v="209"/>
    <n v="59.119617224880386"/>
    <s v="US"/>
    <s v="USD"/>
    <n v="1400562000"/>
    <n v="1403931600"/>
    <b v="0"/>
    <b v="0"/>
    <s v="film &amp; video/drama"/>
    <s v="film &amp; video"/>
    <x v="6"/>
  </r>
  <r>
    <n v="5392"/>
    <n v="89.86666666666666"/>
    <x v="0"/>
    <n v="120"/>
    <n v="44.93333333333333"/>
    <s v="US"/>
    <s v="USD"/>
    <n v="1520748000"/>
    <n v="1521262800"/>
    <b v="0"/>
    <b v="0"/>
    <s v="technology/wearables"/>
    <s v="technology"/>
    <x v="8"/>
  </r>
  <r>
    <n v="11746"/>
    <n v="177.96969696969697"/>
    <x v="1"/>
    <n v="131"/>
    <n v="89.664122137404576"/>
    <s v="US"/>
    <s v="USD"/>
    <n v="1532926800"/>
    <n v="1533358800"/>
    <b v="0"/>
    <b v="0"/>
    <s v="music/jazz"/>
    <s v="music"/>
    <x v="17"/>
  </r>
  <r>
    <n v="11493"/>
    <n v="143.66249999999999"/>
    <x v="1"/>
    <n v="164"/>
    <n v="70.079268292682926"/>
    <s v="US"/>
    <s v="USD"/>
    <n v="1420869600"/>
    <n v="1421474400"/>
    <b v="0"/>
    <b v="0"/>
    <s v="technology/wearables"/>
    <s v="technology"/>
    <x v="8"/>
  </r>
  <r>
    <n v="6243"/>
    <n v="215.27586206896552"/>
    <x v="1"/>
    <n v="201"/>
    <n v="31.059701492537314"/>
    <s v="US"/>
    <s v="USD"/>
    <n v="1504242000"/>
    <n v="1505278800"/>
    <b v="0"/>
    <b v="0"/>
    <s v="games/video games"/>
    <s v="games"/>
    <x v="11"/>
  </r>
  <r>
    <n v="6132"/>
    <n v="227.11111111111114"/>
    <x v="1"/>
    <n v="211"/>
    <n v="29.061611374407583"/>
    <s v="US"/>
    <s v="USD"/>
    <n v="1442811600"/>
    <n v="1443934800"/>
    <b v="0"/>
    <b v="0"/>
    <s v="theater/plays"/>
    <s v="theater"/>
    <x v="3"/>
  </r>
  <r>
    <n v="3851"/>
    <n v="275.07142857142861"/>
    <x v="1"/>
    <n v="128"/>
    <n v="30.0859375"/>
    <s v="US"/>
    <s v="USD"/>
    <n v="1497243600"/>
    <n v="1498539600"/>
    <b v="0"/>
    <b v="1"/>
    <s v="theater/plays"/>
    <s v="theater"/>
    <x v="3"/>
  </r>
  <r>
    <n v="135997"/>
    <n v="144.37048832271762"/>
    <x v="1"/>
    <n v="1600"/>
    <n v="84.998125000000002"/>
    <s v="CA"/>
    <s v="CAD"/>
    <n v="1342501200"/>
    <n v="1342760400"/>
    <b v="0"/>
    <b v="0"/>
    <s v="theater/plays"/>
    <s v="theater"/>
    <x v="3"/>
  </r>
  <r>
    <n v="184750"/>
    <n v="92.74598393574297"/>
    <x v="0"/>
    <n v="2253"/>
    <n v="82.001775410563695"/>
    <s v="CA"/>
    <s v="CAD"/>
    <n v="1298268000"/>
    <n v="1301720400"/>
    <b v="0"/>
    <b v="0"/>
    <s v="theater/plays"/>
    <s v="theater"/>
    <x v="3"/>
  </r>
  <r>
    <n v="14452"/>
    <n v="722.6"/>
    <x v="1"/>
    <n v="249"/>
    <n v="58.040160642570278"/>
    <s v="US"/>
    <s v="USD"/>
    <n v="1433480400"/>
    <n v="1433566800"/>
    <b v="0"/>
    <b v="0"/>
    <s v="technology/web"/>
    <s v="technology"/>
    <x v="2"/>
  </r>
  <r>
    <n v="557"/>
    <n v="11.851063829787234"/>
    <x v="0"/>
    <n v="5"/>
    <n v="111.4"/>
    <s v="US"/>
    <s v="USD"/>
    <n v="1493355600"/>
    <n v="1493874000"/>
    <b v="0"/>
    <b v="0"/>
    <s v="theater/plays"/>
    <s v="theater"/>
    <x v="3"/>
  </r>
  <r>
    <n v="2734"/>
    <n v="97.642857142857139"/>
    <x v="0"/>
    <n v="38"/>
    <n v="71.94736842105263"/>
    <s v="US"/>
    <s v="USD"/>
    <n v="1530507600"/>
    <n v="1531803600"/>
    <b v="0"/>
    <b v="1"/>
    <s v="technology/web"/>
    <s v="technology"/>
    <x v="2"/>
  </r>
  <r>
    <n v="14405"/>
    <n v="236.14754098360655"/>
    <x v="1"/>
    <n v="236"/>
    <n v="61.038135593220339"/>
    <s v="US"/>
    <s v="USD"/>
    <n v="1296108000"/>
    <n v="1296712800"/>
    <b v="0"/>
    <b v="0"/>
    <s v="theater/plays"/>
    <s v="theater"/>
    <x v="3"/>
  </r>
  <r>
    <n v="1307"/>
    <n v="45.068965517241381"/>
    <x v="0"/>
    <n v="12"/>
    <n v="108.91666666666667"/>
    <s v="US"/>
    <s v="USD"/>
    <n v="1428469200"/>
    <n v="1428901200"/>
    <b v="0"/>
    <b v="1"/>
    <s v="theater/plays"/>
    <s v="theater"/>
    <x v="3"/>
  </r>
  <r>
    <n v="117892"/>
    <n v="162.38567493112947"/>
    <x v="1"/>
    <n v="4065"/>
    <n v="29.001722017220171"/>
    <s v="GB"/>
    <s v="GBP"/>
    <n v="1264399200"/>
    <n v="1264831200"/>
    <b v="0"/>
    <b v="1"/>
    <s v="technology/wearables"/>
    <s v="technology"/>
    <x v="8"/>
  </r>
  <r>
    <n v="14508"/>
    <n v="254.52631578947367"/>
    <x v="1"/>
    <n v="246"/>
    <n v="58.975609756097562"/>
    <s v="IT"/>
    <s v="EUR"/>
    <n v="1501131600"/>
    <n v="1505192400"/>
    <b v="0"/>
    <b v="1"/>
    <s v="theater/plays"/>
    <s v="theater"/>
    <x v="3"/>
  </r>
  <r>
    <n v="1901"/>
    <n v="24.063291139240505"/>
    <x v="3"/>
    <n v="17"/>
    <n v="111.82352941176471"/>
    <s v="US"/>
    <s v="USD"/>
    <n v="1292738400"/>
    <n v="1295676000"/>
    <b v="0"/>
    <b v="0"/>
    <s v="theater/plays"/>
    <s v="theater"/>
    <x v="3"/>
  </r>
  <r>
    <n v="158389"/>
    <n v="123.74140625000001"/>
    <x v="1"/>
    <n v="2475"/>
    <n v="63.995555555555555"/>
    <s v="IT"/>
    <s v="EUR"/>
    <n v="1288674000"/>
    <n v="1292911200"/>
    <b v="0"/>
    <b v="1"/>
    <s v="theater/plays"/>
    <s v="theater"/>
    <x v="3"/>
  </r>
  <r>
    <n v="6484"/>
    <n v="108.06666666666666"/>
    <x v="1"/>
    <n v="76"/>
    <n v="85.315789473684205"/>
    <s v="US"/>
    <s v="USD"/>
    <n v="1575093600"/>
    <n v="1575439200"/>
    <b v="0"/>
    <b v="0"/>
    <s v="theater/plays"/>
    <s v="theater"/>
    <x v="3"/>
  </r>
  <r>
    <n v="4022"/>
    <n v="670.33333333333326"/>
    <x v="1"/>
    <n v="54"/>
    <n v="74.481481481481481"/>
    <s v="US"/>
    <s v="USD"/>
    <n v="1435726800"/>
    <n v="1438837200"/>
    <b v="0"/>
    <b v="0"/>
    <s v="film &amp; video/animation"/>
    <s v="film &amp; video"/>
    <x v="10"/>
  </r>
  <r>
    <n v="9253"/>
    <n v="660.92857142857144"/>
    <x v="1"/>
    <n v="88"/>
    <n v="105.14772727272727"/>
    <s v="US"/>
    <s v="USD"/>
    <n v="1480226400"/>
    <n v="1480485600"/>
    <b v="0"/>
    <b v="0"/>
    <s v="music/jazz"/>
    <s v="music"/>
    <x v="17"/>
  </r>
  <r>
    <n v="4776"/>
    <n v="122.46153846153847"/>
    <x v="1"/>
    <n v="85"/>
    <n v="56.188235294117646"/>
    <s v="GB"/>
    <s v="GBP"/>
    <n v="1459054800"/>
    <n v="1459141200"/>
    <b v="0"/>
    <b v="0"/>
    <s v="music/metal"/>
    <s v="music"/>
    <x v="16"/>
  </r>
  <r>
    <n v="14606"/>
    <n v="150.57731958762886"/>
    <x v="1"/>
    <n v="170"/>
    <n v="85.917647058823533"/>
    <s v="US"/>
    <s v="USD"/>
    <n v="1531630800"/>
    <n v="1532322000"/>
    <b v="0"/>
    <b v="0"/>
    <s v="photography/photography books"/>
    <s v="photography"/>
    <x v="14"/>
  </r>
  <r>
    <n v="95993"/>
    <n v="78.106590724165997"/>
    <x v="0"/>
    <n v="1684"/>
    <n v="57.00296912114014"/>
    <s v="US"/>
    <s v="USD"/>
    <n v="1421992800"/>
    <n v="1426222800"/>
    <b v="1"/>
    <b v="1"/>
    <s v="theater/plays"/>
    <s v="theater"/>
    <x v="3"/>
  </r>
  <r>
    <n v="4460"/>
    <n v="46.94736842105263"/>
    <x v="0"/>
    <n v="56"/>
    <n v="79.642857142857139"/>
    <s v="US"/>
    <s v="USD"/>
    <n v="1285563600"/>
    <n v="1286773200"/>
    <b v="0"/>
    <b v="1"/>
    <s v="film &amp; video/animation"/>
    <s v="film &amp; video"/>
    <x v="10"/>
  </r>
  <r>
    <n v="13536"/>
    <n v="300.8"/>
    <x v="1"/>
    <n v="330"/>
    <n v="41.018181818181816"/>
    <s v="US"/>
    <s v="USD"/>
    <n v="1523854800"/>
    <n v="1523941200"/>
    <b v="0"/>
    <b v="0"/>
    <s v="publishing/translations"/>
    <s v="publishing"/>
    <x v="18"/>
  </r>
  <r>
    <n v="40228"/>
    <n v="69.598615916955026"/>
    <x v="0"/>
    <n v="838"/>
    <n v="48.004773269689736"/>
    <s v="US"/>
    <s v="USD"/>
    <n v="1529125200"/>
    <n v="1529557200"/>
    <b v="0"/>
    <b v="0"/>
    <s v="theater/plays"/>
    <s v="theater"/>
    <x v="3"/>
  </r>
  <r>
    <n v="7012"/>
    <n v="637.4545454545455"/>
    <x v="1"/>
    <n v="127"/>
    <n v="55.212598425196852"/>
    <s v="US"/>
    <s v="USD"/>
    <n v="1503982800"/>
    <n v="1506574800"/>
    <b v="0"/>
    <b v="0"/>
    <s v="games/video games"/>
    <s v="games"/>
    <x v="11"/>
  </r>
  <r>
    <n v="37857"/>
    <n v="225.33928571428569"/>
    <x v="1"/>
    <n v="411"/>
    <n v="92.109489051094897"/>
    <s v="US"/>
    <s v="USD"/>
    <n v="1511416800"/>
    <n v="1513576800"/>
    <b v="0"/>
    <b v="0"/>
    <s v="music/rock"/>
    <s v="music"/>
    <x v="1"/>
  </r>
  <r>
    <n v="14973"/>
    <n v="1497.3000000000002"/>
    <x v="1"/>
    <n v="180"/>
    <n v="83.183333333333337"/>
    <s v="GB"/>
    <s v="GBP"/>
    <n v="1547704800"/>
    <n v="1548309600"/>
    <b v="0"/>
    <b v="1"/>
    <s v="games/video games"/>
    <s v="games"/>
    <x v="11"/>
  </r>
  <r>
    <n v="39996"/>
    <n v="37.590225563909776"/>
    <x v="0"/>
    <n v="1000"/>
    <n v="39.996000000000002"/>
    <s v="US"/>
    <s v="USD"/>
    <n v="1469682000"/>
    <n v="1471582800"/>
    <b v="0"/>
    <b v="0"/>
    <s v="music/electric music"/>
    <s v="music"/>
    <x v="5"/>
  </r>
  <r>
    <n v="41564"/>
    <n v="132.36942675159236"/>
    <x v="1"/>
    <n v="374"/>
    <n v="111.1336898395722"/>
    <s v="US"/>
    <s v="USD"/>
    <n v="1343451600"/>
    <n v="1344315600"/>
    <b v="0"/>
    <b v="0"/>
    <s v="technology/wearables"/>
    <s v="technology"/>
    <x v="8"/>
  </r>
  <r>
    <n v="6430"/>
    <n v="131.22448979591837"/>
    <x v="1"/>
    <n v="71"/>
    <n v="90.563380281690144"/>
    <s v="AU"/>
    <s v="AUD"/>
    <n v="1315717200"/>
    <n v="1316408400"/>
    <b v="0"/>
    <b v="0"/>
    <s v="music/indie rock"/>
    <s v="music"/>
    <x v="7"/>
  </r>
  <r>
    <n v="12405"/>
    <n v="167.63513513513513"/>
    <x v="1"/>
    <n v="203"/>
    <n v="61.108374384236456"/>
    <s v="US"/>
    <s v="USD"/>
    <n v="1430715600"/>
    <n v="1431838800"/>
    <b v="1"/>
    <b v="0"/>
    <s v="theater/plays"/>
    <s v="theater"/>
    <x v="3"/>
  </r>
  <r>
    <n v="123040"/>
    <n v="61.984886649874063"/>
    <x v="0"/>
    <n v="1482"/>
    <n v="83.022941970310384"/>
    <s v="AU"/>
    <s v="AUD"/>
    <n v="1299564000"/>
    <n v="1300510800"/>
    <b v="0"/>
    <b v="1"/>
    <s v="music/rock"/>
    <s v="music"/>
    <x v="1"/>
  </r>
  <r>
    <n v="12516"/>
    <n v="260.75"/>
    <x v="1"/>
    <n v="113"/>
    <n v="110.76106194690266"/>
    <s v="US"/>
    <s v="USD"/>
    <n v="1429160400"/>
    <n v="1431061200"/>
    <b v="0"/>
    <b v="0"/>
    <s v="publishing/translations"/>
    <s v="publishing"/>
    <x v="18"/>
  </r>
  <r>
    <n v="8588"/>
    <n v="252.58823529411765"/>
    <x v="1"/>
    <n v="96"/>
    <n v="89.458333333333329"/>
    <s v="US"/>
    <s v="USD"/>
    <n v="1271307600"/>
    <n v="1271480400"/>
    <b v="0"/>
    <b v="0"/>
    <s v="theater/plays"/>
    <s v="theater"/>
    <x v="3"/>
  </r>
  <r>
    <n v="6132"/>
    <n v="78.615384615384613"/>
    <x v="0"/>
    <n v="106"/>
    <n v="57.849056603773583"/>
    <s v="US"/>
    <s v="USD"/>
    <n v="1456380000"/>
    <n v="1456380000"/>
    <b v="0"/>
    <b v="1"/>
    <s v="theater/plays"/>
    <s v="theater"/>
    <x v="3"/>
  </r>
  <r>
    <n v="74688"/>
    <n v="48.404406999351913"/>
    <x v="0"/>
    <n v="679"/>
    <n v="109.99705449189985"/>
    <s v="IT"/>
    <s v="EUR"/>
    <n v="1470459600"/>
    <n v="1472878800"/>
    <b v="0"/>
    <b v="0"/>
    <s v="publishing/translations"/>
    <s v="publishing"/>
    <x v="18"/>
  </r>
  <r>
    <n v="51775"/>
    <n v="258.875"/>
    <x v="1"/>
    <n v="498"/>
    <n v="103.96586345381526"/>
    <s v="CH"/>
    <s v="CHF"/>
    <n v="1277269200"/>
    <n v="1277355600"/>
    <b v="0"/>
    <b v="1"/>
    <s v="games/video games"/>
    <s v="games"/>
    <x v="11"/>
  </r>
  <r>
    <n v="65877"/>
    <n v="60.548713235294116"/>
    <x v="3"/>
    <n v="610"/>
    <n v="107.99508196721311"/>
    <s v="US"/>
    <s v="USD"/>
    <n v="1350709200"/>
    <n v="1351054800"/>
    <b v="0"/>
    <b v="1"/>
    <s v="theater/plays"/>
    <s v="theater"/>
    <x v="3"/>
  </r>
  <r>
    <n v="8807"/>
    <n v="303.68965517241378"/>
    <x v="1"/>
    <n v="180"/>
    <n v="48.927777777777777"/>
    <s v="GB"/>
    <s v="GBP"/>
    <n v="1554613200"/>
    <n v="1555563600"/>
    <b v="0"/>
    <b v="0"/>
    <s v="technology/web"/>
    <s v="technology"/>
    <x v="2"/>
  </r>
  <r>
    <n v="1017"/>
    <n v="112.99999999999999"/>
    <x v="1"/>
    <n v="27"/>
    <n v="37.666666666666664"/>
    <s v="US"/>
    <s v="USD"/>
    <n v="1571029200"/>
    <n v="1571634000"/>
    <b v="0"/>
    <b v="0"/>
    <s v="film &amp; video/documentary"/>
    <s v="film &amp; video"/>
    <x v="4"/>
  </r>
  <r>
    <n v="151513"/>
    <n v="217.37876614060258"/>
    <x v="1"/>
    <n v="2331"/>
    <n v="64.999141999141997"/>
    <s v="US"/>
    <s v="USD"/>
    <n v="1299736800"/>
    <n v="1300856400"/>
    <b v="0"/>
    <b v="0"/>
    <s v="theater/plays"/>
    <s v="theater"/>
    <x v="3"/>
  </r>
  <r>
    <n v="12047"/>
    <n v="926.69230769230762"/>
    <x v="1"/>
    <n v="113"/>
    <n v="106.61061946902655"/>
    <s v="US"/>
    <s v="USD"/>
    <n v="1435208400"/>
    <n v="1439874000"/>
    <b v="0"/>
    <b v="0"/>
    <s v="food/food trucks"/>
    <s v="food"/>
    <x v="0"/>
  </r>
  <r>
    <n v="32951"/>
    <n v="33.692229038854805"/>
    <x v="0"/>
    <n v="1220"/>
    <n v="27.009016393442622"/>
    <s v="AU"/>
    <s v="AUD"/>
    <n v="1437973200"/>
    <n v="1438318800"/>
    <b v="0"/>
    <b v="0"/>
    <s v="games/video games"/>
    <s v="games"/>
    <x v="11"/>
  </r>
  <r>
    <n v="14951"/>
    <n v="196.7236842105263"/>
    <x v="1"/>
    <n v="164"/>
    <n v="91.16463414634147"/>
    <s v="US"/>
    <s v="USD"/>
    <n v="1416895200"/>
    <n v="1419400800"/>
    <b v="0"/>
    <b v="0"/>
    <s v="theater/plays"/>
    <s v="theater"/>
    <x v="3"/>
  </r>
  <r>
    <n v="1"/>
    <n v="1"/>
    <x v="0"/>
    <n v="1"/>
    <n v="1"/>
    <s v="US"/>
    <s v="USD"/>
    <n v="1319000400"/>
    <n v="1320555600"/>
    <b v="0"/>
    <b v="0"/>
    <s v="theater/plays"/>
    <s v="theater"/>
    <x v="3"/>
  </r>
  <r>
    <n v="9193"/>
    <n v="1021.4444444444445"/>
    <x v="1"/>
    <n v="164"/>
    <n v="56.054878048780488"/>
    <s v="US"/>
    <s v="USD"/>
    <n v="1424498400"/>
    <n v="1425103200"/>
    <b v="0"/>
    <b v="1"/>
    <s v="music/electric music"/>
    <s v="music"/>
    <x v="5"/>
  </r>
  <r>
    <n v="10422"/>
    <n v="281.67567567567568"/>
    <x v="1"/>
    <n v="336"/>
    <n v="31.017857142857142"/>
    <s v="US"/>
    <s v="USD"/>
    <n v="1526274000"/>
    <n v="1526878800"/>
    <b v="0"/>
    <b v="1"/>
    <s v="technology/wearables"/>
    <s v="technology"/>
    <x v="8"/>
  </r>
  <r>
    <n v="2461"/>
    <n v="24.610000000000003"/>
    <x v="0"/>
    <n v="37"/>
    <n v="66.513513513513516"/>
    <s v="IT"/>
    <s v="EUR"/>
    <n v="1287896400"/>
    <n v="1288674000"/>
    <b v="0"/>
    <b v="0"/>
    <s v="music/electric music"/>
    <s v="music"/>
    <x v="5"/>
  </r>
  <r>
    <n v="170623"/>
    <n v="143.14010067114094"/>
    <x v="1"/>
    <n v="1917"/>
    <n v="89.005216484089729"/>
    <s v="US"/>
    <s v="USD"/>
    <n v="1495515600"/>
    <n v="1495602000"/>
    <b v="0"/>
    <b v="0"/>
    <s v="music/indie rock"/>
    <s v="music"/>
    <x v="7"/>
  </r>
  <r>
    <n v="9829"/>
    <n v="144.54411764705884"/>
    <x v="1"/>
    <n v="95"/>
    <n v="103.46315789473684"/>
    <s v="US"/>
    <s v="USD"/>
    <n v="1364878800"/>
    <n v="1366434000"/>
    <b v="0"/>
    <b v="0"/>
    <s v="technology/web"/>
    <s v="technology"/>
    <x v="2"/>
  </r>
  <r>
    <n v="14006"/>
    <n v="359.12820512820514"/>
    <x v="1"/>
    <n v="147"/>
    <n v="95.278911564625844"/>
    <s v="US"/>
    <s v="USD"/>
    <n v="1567918800"/>
    <n v="1568350800"/>
    <b v="0"/>
    <b v="0"/>
    <s v="theater/plays"/>
    <s v="theater"/>
    <x v="3"/>
  </r>
  <r>
    <n v="6527"/>
    <n v="186.48571428571427"/>
    <x v="1"/>
    <n v="86"/>
    <n v="75.895348837209298"/>
    <s v="US"/>
    <s v="USD"/>
    <n v="1524459600"/>
    <n v="1525928400"/>
    <b v="0"/>
    <b v="1"/>
    <s v="theater/plays"/>
    <s v="theater"/>
    <x v="3"/>
  </r>
  <r>
    <n v="8929"/>
    <n v="595.26666666666665"/>
    <x v="1"/>
    <n v="83"/>
    <n v="107.57831325301204"/>
    <s v="US"/>
    <s v="USD"/>
    <n v="1333688400"/>
    <n v="1336885200"/>
    <b v="0"/>
    <b v="0"/>
    <s v="film &amp; video/documentary"/>
    <s v="film &amp; video"/>
    <x v="4"/>
  </r>
  <r>
    <n v="3079"/>
    <n v="59.21153846153846"/>
    <x v="0"/>
    <n v="60"/>
    <n v="51.31666666666667"/>
    <s v="US"/>
    <s v="USD"/>
    <n v="1389506400"/>
    <n v="1389679200"/>
    <b v="0"/>
    <b v="0"/>
    <s v="film &amp; video/television"/>
    <s v="film &amp; video"/>
    <x v="19"/>
  </r>
  <r>
    <n v="21307"/>
    <n v="14.962780898876405"/>
    <x v="0"/>
    <n v="296"/>
    <n v="71.983108108108112"/>
    <s v="US"/>
    <s v="USD"/>
    <n v="1536642000"/>
    <n v="1538283600"/>
    <b v="0"/>
    <b v="0"/>
    <s v="food/food trucks"/>
    <s v="food"/>
    <x v="0"/>
  </r>
  <r>
    <n v="73653"/>
    <n v="119.95602605863192"/>
    <x v="1"/>
    <n v="676"/>
    <n v="108.95414201183432"/>
    <s v="US"/>
    <s v="USD"/>
    <n v="1348290000"/>
    <n v="1348808400"/>
    <b v="0"/>
    <b v="0"/>
    <s v="publishing/radio &amp; podcasts"/>
    <s v="publishing"/>
    <x v="15"/>
  </r>
  <r>
    <n v="12635"/>
    <n v="268.82978723404256"/>
    <x v="1"/>
    <n v="361"/>
    <n v="35"/>
    <s v="AU"/>
    <s v="AUD"/>
    <n v="1408856400"/>
    <n v="1410152400"/>
    <b v="0"/>
    <b v="0"/>
    <s v="technology/web"/>
    <s v="technology"/>
    <x v="2"/>
  </r>
  <r>
    <n v="12437"/>
    <n v="376.87878787878788"/>
    <x v="1"/>
    <n v="131"/>
    <n v="94.938931297709928"/>
    <s v="US"/>
    <s v="USD"/>
    <n v="1505192400"/>
    <n v="1505797200"/>
    <b v="0"/>
    <b v="0"/>
    <s v="food/food trucks"/>
    <s v="food"/>
    <x v="0"/>
  </r>
  <r>
    <n v="13816"/>
    <n v="727.15789473684208"/>
    <x v="1"/>
    <n v="126"/>
    <n v="109.65079365079364"/>
    <s v="US"/>
    <s v="USD"/>
    <n v="1554786000"/>
    <n v="1554872400"/>
    <b v="0"/>
    <b v="1"/>
    <s v="technology/wearables"/>
    <s v="technology"/>
    <x v="8"/>
  </r>
  <r>
    <n v="145382"/>
    <n v="87.211757648470297"/>
    <x v="0"/>
    <n v="3304"/>
    <n v="44.001815980629537"/>
    <s v="IT"/>
    <s v="EUR"/>
    <n v="1510898400"/>
    <n v="1513922400"/>
    <b v="0"/>
    <b v="0"/>
    <s v="publishing/fiction"/>
    <s v="publishing"/>
    <x v="13"/>
  </r>
  <r>
    <n v="6336"/>
    <n v="88"/>
    <x v="0"/>
    <n v="73"/>
    <n v="86.794520547945211"/>
    <s v="US"/>
    <s v="USD"/>
    <n v="1442552400"/>
    <n v="1442638800"/>
    <b v="0"/>
    <b v="0"/>
    <s v="theater/plays"/>
    <s v="theater"/>
    <x v="3"/>
  </r>
  <r>
    <n v="8523"/>
    <n v="173.9387755102041"/>
    <x v="1"/>
    <n v="275"/>
    <n v="30.992727272727272"/>
    <s v="US"/>
    <s v="USD"/>
    <n v="1316667600"/>
    <n v="1317186000"/>
    <b v="0"/>
    <b v="0"/>
    <s v="film &amp; video/television"/>
    <s v="film &amp; video"/>
    <x v="19"/>
  </r>
  <r>
    <n v="6351"/>
    <n v="117.61111111111111"/>
    <x v="1"/>
    <n v="67"/>
    <n v="94.791044776119406"/>
    <s v="US"/>
    <s v="USD"/>
    <n v="1390716000"/>
    <n v="1391234400"/>
    <b v="0"/>
    <b v="0"/>
    <s v="photography/photography books"/>
    <s v="photography"/>
    <x v="14"/>
  </r>
  <r>
    <n v="10748"/>
    <n v="214.96"/>
    <x v="1"/>
    <n v="154"/>
    <n v="69.79220779220779"/>
    <s v="US"/>
    <s v="USD"/>
    <n v="1402894800"/>
    <n v="1404363600"/>
    <b v="0"/>
    <b v="1"/>
    <s v="film &amp; video/documentary"/>
    <s v="film &amp; video"/>
    <x v="4"/>
  </r>
  <r>
    <n v="112272"/>
    <n v="149.49667110519306"/>
    <x v="1"/>
    <n v="1782"/>
    <n v="63.003367003367003"/>
    <s v="US"/>
    <s v="USD"/>
    <n v="1429246800"/>
    <n v="1429592400"/>
    <b v="0"/>
    <b v="1"/>
    <s v="games/mobile games"/>
    <s v="games"/>
    <x v="20"/>
  </r>
  <r>
    <n v="99361"/>
    <n v="219.33995584988963"/>
    <x v="1"/>
    <n v="903"/>
    <n v="110.0343300110742"/>
    <s v="US"/>
    <s v="USD"/>
    <n v="1412485200"/>
    <n v="1413608400"/>
    <b v="0"/>
    <b v="0"/>
    <s v="games/video games"/>
    <s v="games"/>
    <x v="11"/>
  </r>
  <r>
    <n v="88055"/>
    <n v="64.367690058479525"/>
    <x v="0"/>
    <n v="3387"/>
    <n v="25.997933274284026"/>
    <s v="US"/>
    <s v="USD"/>
    <n v="1417068000"/>
    <n v="1419400800"/>
    <b v="0"/>
    <b v="0"/>
    <s v="publishing/fiction"/>
    <s v="publishing"/>
    <x v="13"/>
  </r>
  <r>
    <n v="33092"/>
    <n v="18.622397298818232"/>
    <x v="0"/>
    <n v="662"/>
    <n v="49.987915407854985"/>
    <s v="CA"/>
    <s v="CAD"/>
    <n v="1448344800"/>
    <n v="1448604000"/>
    <b v="1"/>
    <b v="0"/>
    <s v="theater/plays"/>
    <s v="theater"/>
    <x v="3"/>
  </r>
  <r>
    <n v="9562"/>
    <n v="367.76923076923077"/>
    <x v="1"/>
    <n v="94"/>
    <n v="101.72340425531915"/>
    <s v="IT"/>
    <s v="EUR"/>
    <n v="1557723600"/>
    <n v="1562302800"/>
    <b v="0"/>
    <b v="0"/>
    <s v="photography/photography books"/>
    <s v="photography"/>
    <x v="14"/>
  </r>
  <r>
    <n v="8475"/>
    <n v="159.90566037735849"/>
    <x v="1"/>
    <n v="180"/>
    <n v="47.083333333333336"/>
    <s v="US"/>
    <s v="USD"/>
    <n v="1537333200"/>
    <n v="1537678800"/>
    <b v="0"/>
    <b v="0"/>
    <s v="theater/plays"/>
    <s v="theater"/>
    <x v="3"/>
  </r>
  <r>
    <n v="69617"/>
    <n v="38.633185349611544"/>
    <x v="0"/>
    <n v="774"/>
    <n v="89.944444444444443"/>
    <s v="US"/>
    <s v="USD"/>
    <n v="1471150800"/>
    <n v="1473570000"/>
    <b v="0"/>
    <b v="1"/>
    <s v="theater/plays"/>
    <s v="theater"/>
    <x v="3"/>
  </r>
  <r>
    <n v="53067"/>
    <n v="51.42151162790698"/>
    <x v="0"/>
    <n v="672"/>
    <n v="78.96875"/>
    <s v="CA"/>
    <s v="CAD"/>
    <n v="1273640400"/>
    <n v="1273899600"/>
    <b v="0"/>
    <b v="0"/>
    <s v="theater/plays"/>
    <s v="theater"/>
    <x v="3"/>
  </r>
  <r>
    <n v="42596"/>
    <n v="60.334277620396605"/>
    <x v="3"/>
    <n v="532"/>
    <n v="80.067669172932327"/>
    <s v="US"/>
    <s v="USD"/>
    <n v="1282885200"/>
    <n v="1284008400"/>
    <b v="0"/>
    <b v="0"/>
    <s v="music/rock"/>
    <s v="music"/>
    <x v="1"/>
  </r>
  <r>
    <n v="4756"/>
    <n v="3.202693602693603"/>
    <x v="3"/>
    <n v="55"/>
    <n v="86.472727272727269"/>
    <s v="AU"/>
    <s v="AUD"/>
    <n v="1422943200"/>
    <n v="1425103200"/>
    <b v="0"/>
    <b v="0"/>
    <s v="food/food trucks"/>
    <s v="food"/>
    <x v="0"/>
  </r>
  <r>
    <n v="14925"/>
    <n v="155.46875"/>
    <x v="1"/>
    <n v="533"/>
    <n v="28.001876172607879"/>
    <s v="DK"/>
    <s v="DKK"/>
    <n v="1319605200"/>
    <n v="1320991200"/>
    <b v="0"/>
    <b v="0"/>
    <s v="film &amp; video/drama"/>
    <s v="film &amp; video"/>
    <x v="6"/>
  </r>
  <r>
    <n v="166116"/>
    <n v="100.85974499089254"/>
    <x v="1"/>
    <n v="2443"/>
    <n v="67.996725337699544"/>
    <s v="GB"/>
    <s v="GBP"/>
    <n v="1385704800"/>
    <n v="1386828000"/>
    <b v="0"/>
    <b v="0"/>
    <s v="technology/web"/>
    <s v="technology"/>
    <x v="2"/>
  </r>
  <r>
    <n v="3834"/>
    <n v="116.18181818181819"/>
    <x v="1"/>
    <n v="89"/>
    <n v="43.078651685393261"/>
    <s v="US"/>
    <s v="USD"/>
    <n v="1515736800"/>
    <n v="1517119200"/>
    <b v="0"/>
    <b v="1"/>
    <s v="theater/plays"/>
    <s v="theater"/>
    <x v="3"/>
  </r>
  <r>
    <n v="13985"/>
    <n v="310.77777777777777"/>
    <x v="1"/>
    <n v="159"/>
    <n v="87.95597484276729"/>
    <s v="US"/>
    <s v="USD"/>
    <n v="1313125200"/>
    <n v="1315026000"/>
    <b v="0"/>
    <b v="0"/>
    <s v="music/world music"/>
    <s v="music"/>
    <x v="21"/>
  </r>
  <r>
    <n v="89288"/>
    <n v="89.73668341708543"/>
    <x v="0"/>
    <n v="940"/>
    <n v="94.987234042553197"/>
    <s v="CH"/>
    <s v="CHF"/>
    <n v="1308459600"/>
    <n v="1312693200"/>
    <b v="0"/>
    <b v="1"/>
    <s v="film &amp; video/documentary"/>
    <s v="film &amp; video"/>
    <x v="4"/>
  </r>
  <r>
    <n v="5488"/>
    <n v="71.27272727272728"/>
    <x v="0"/>
    <n v="117"/>
    <n v="46.905982905982903"/>
    <s v="US"/>
    <s v="USD"/>
    <n v="1362636000"/>
    <n v="1363064400"/>
    <b v="0"/>
    <b v="1"/>
    <s v="theater/plays"/>
    <s v="theater"/>
    <x v="3"/>
  </r>
  <r>
    <n v="2721"/>
    <n v="3.2862318840579712"/>
    <x v="3"/>
    <n v="58"/>
    <n v="46.913793103448278"/>
    <s v="US"/>
    <s v="USD"/>
    <n v="1402117200"/>
    <n v="1403154000"/>
    <b v="0"/>
    <b v="1"/>
    <s v="film &amp; video/drama"/>
    <s v="film &amp; video"/>
    <x v="6"/>
  </r>
  <r>
    <n v="4712"/>
    <n v="261.77777777777777"/>
    <x v="1"/>
    <n v="50"/>
    <n v="94.24"/>
    <s v="US"/>
    <s v="USD"/>
    <n v="1286341200"/>
    <n v="1286859600"/>
    <b v="0"/>
    <b v="0"/>
    <s v="publishing/nonfiction"/>
    <s v="publishing"/>
    <x v="9"/>
  </r>
  <r>
    <n v="9216"/>
    <n v="96"/>
    <x v="0"/>
    <n v="115"/>
    <n v="80.139130434782615"/>
    <s v="US"/>
    <s v="USD"/>
    <n v="1348808400"/>
    <n v="1349326800"/>
    <b v="0"/>
    <b v="0"/>
    <s v="games/mobile games"/>
    <s v="games"/>
    <x v="20"/>
  </r>
  <r>
    <n v="19246"/>
    <n v="20.896851248642779"/>
    <x v="0"/>
    <n v="326"/>
    <n v="59.036809815950917"/>
    <s v="US"/>
    <s v="USD"/>
    <n v="1429592400"/>
    <n v="1430974800"/>
    <b v="0"/>
    <b v="1"/>
    <s v="technology/wearables"/>
    <s v="technology"/>
    <x v="8"/>
  </r>
  <r>
    <n v="12274"/>
    <n v="223.16363636363636"/>
    <x v="1"/>
    <n v="186"/>
    <n v="65.989247311827953"/>
    <s v="US"/>
    <s v="USD"/>
    <n v="1519538400"/>
    <n v="1519970400"/>
    <b v="0"/>
    <b v="0"/>
    <s v="film &amp; video/documentary"/>
    <s v="film &amp; video"/>
    <x v="4"/>
  </r>
  <r>
    <n v="65323"/>
    <n v="101.59097978227061"/>
    <x v="1"/>
    <n v="1071"/>
    <n v="60.992530345471522"/>
    <s v="US"/>
    <s v="USD"/>
    <n v="1434085200"/>
    <n v="1434603600"/>
    <b v="0"/>
    <b v="0"/>
    <s v="technology/web"/>
    <s v="technology"/>
    <x v="2"/>
  </r>
  <r>
    <n v="11502"/>
    <n v="230.03999999999996"/>
    <x v="1"/>
    <n v="117"/>
    <n v="98.307692307692307"/>
    <s v="US"/>
    <s v="USD"/>
    <n v="1333688400"/>
    <n v="1337230800"/>
    <b v="0"/>
    <b v="0"/>
    <s v="technology/web"/>
    <s v="technology"/>
    <x v="2"/>
  </r>
  <r>
    <n v="7322"/>
    <n v="135.59259259259261"/>
    <x v="1"/>
    <n v="70"/>
    <n v="104.6"/>
    <s v="US"/>
    <s v="USD"/>
    <n v="1277701200"/>
    <n v="1279429200"/>
    <b v="0"/>
    <b v="0"/>
    <s v="music/indie rock"/>
    <s v="music"/>
    <x v="7"/>
  </r>
  <r>
    <n v="11619"/>
    <n v="129.1"/>
    <x v="1"/>
    <n v="135"/>
    <n v="86.066666666666663"/>
    <s v="US"/>
    <s v="USD"/>
    <n v="1560747600"/>
    <n v="1561438800"/>
    <b v="0"/>
    <b v="0"/>
    <s v="theater/plays"/>
    <s v="theater"/>
    <x v="3"/>
  </r>
  <r>
    <n v="59128"/>
    <n v="236.512"/>
    <x v="1"/>
    <n v="768"/>
    <n v="76.989583333333329"/>
    <s v="CH"/>
    <s v="CHF"/>
    <n v="1410066000"/>
    <n v="1410498000"/>
    <b v="0"/>
    <b v="0"/>
    <s v="technology/wearables"/>
    <s v="technology"/>
    <x v="8"/>
  </r>
  <r>
    <n v="1518"/>
    <n v="17.25"/>
    <x v="3"/>
    <n v="51"/>
    <n v="29.764705882352942"/>
    <s v="US"/>
    <s v="USD"/>
    <n v="1320732000"/>
    <n v="1322460000"/>
    <b v="0"/>
    <b v="0"/>
    <s v="theater/plays"/>
    <s v="theater"/>
    <x v="3"/>
  </r>
  <r>
    <n v="9337"/>
    <n v="112.49397590361446"/>
    <x v="1"/>
    <n v="199"/>
    <n v="46.91959798994975"/>
    <s v="US"/>
    <s v="USD"/>
    <n v="1465794000"/>
    <n v="1466312400"/>
    <b v="0"/>
    <b v="1"/>
    <s v="theater/plays"/>
    <s v="theater"/>
    <x v="3"/>
  </r>
  <r>
    <n v="11255"/>
    <n v="121.02150537634408"/>
    <x v="1"/>
    <n v="107"/>
    <n v="105.18691588785046"/>
    <s v="US"/>
    <s v="USD"/>
    <n v="1500958800"/>
    <n v="1501736400"/>
    <b v="0"/>
    <b v="0"/>
    <s v="technology/wearables"/>
    <s v="technology"/>
    <x v="8"/>
  </r>
  <r>
    <n v="13632"/>
    <n v="219.87096774193549"/>
    <x v="1"/>
    <n v="195"/>
    <n v="69.907692307692301"/>
    <s v="US"/>
    <s v="USD"/>
    <n v="1357020000"/>
    <n v="1361512800"/>
    <b v="0"/>
    <b v="0"/>
    <s v="music/indie rock"/>
    <s v="music"/>
    <x v="7"/>
  </r>
  <r>
    <n v="1"/>
    <n v="1"/>
    <x v="0"/>
    <n v="1"/>
    <n v="1"/>
    <s v="US"/>
    <s v="USD"/>
    <n v="1544940000"/>
    <n v="1545026400"/>
    <b v="0"/>
    <b v="0"/>
    <s v="music/rock"/>
    <s v="music"/>
    <x v="1"/>
  </r>
  <r>
    <n v="88037"/>
    <n v="64.166909620991248"/>
    <x v="0"/>
    <n v="1467"/>
    <n v="60.011588275391958"/>
    <s v="US"/>
    <s v="USD"/>
    <n v="1402290000"/>
    <n v="1406696400"/>
    <b v="0"/>
    <b v="0"/>
    <s v="music/electric music"/>
    <s v="music"/>
    <x v="5"/>
  </r>
  <r>
    <n v="175573"/>
    <n v="423.06746987951806"/>
    <x v="1"/>
    <n v="3376"/>
    <n v="52.006220379146917"/>
    <s v="US"/>
    <s v="USD"/>
    <n v="1487311200"/>
    <n v="1487916000"/>
    <b v="0"/>
    <b v="0"/>
    <s v="music/indie rock"/>
    <s v="music"/>
    <x v="7"/>
  </r>
  <r>
    <n v="176112"/>
    <n v="92.984160506863773"/>
    <x v="0"/>
    <n v="5681"/>
    <n v="31.000176025347649"/>
    <s v="US"/>
    <s v="USD"/>
    <n v="1350622800"/>
    <n v="1351141200"/>
    <b v="0"/>
    <b v="0"/>
    <s v="theater/plays"/>
    <s v="theater"/>
    <x v="3"/>
  </r>
  <r>
    <n v="100650"/>
    <n v="58.756567425569173"/>
    <x v="0"/>
    <n v="1059"/>
    <n v="95.042492917847028"/>
    <s v="US"/>
    <s v="USD"/>
    <n v="1463029200"/>
    <n v="1465016400"/>
    <b v="0"/>
    <b v="1"/>
    <s v="music/indie rock"/>
    <s v="music"/>
    <x v="7"/>
  </r>
  <r>
    <n v="90706"/>
    <n v="65.022222222222226"/>
    <x v="0"/>
    <n v="1194"/>
    <n v="75.968174204355108"/>
    <s v="US"/>
    <s v="USD"/>
    <n v="1269493200"/>
    <n v="1270789200"/>
    <b v="0"/>
    <b v="0"/>
    <s v="theater/plays"/>
    <s v="theater"/>
    <x v="3"/>
  </r>
  <r>
    <n v="26914"/>
    <n v="73.939560439560438"/>
    <x v="3"/>
    <n v="379"/>
    <n v="71.013192612137203"/>
    <s v="AU"/>
    <s v="AUD"/>
    <n v="1570251600"/>
    <n v="1572325200"/>
    <b v="0"/>
    <b v="0"/>
    <s v="music/rock"/>
    <s v="music"/>
    <x v="1"/>
  </r>
  <r>
    <n v="2212"/>
    <n v="52.666666666666664"/>
    <x v="0"/>
    <n v="30"/>
    <n v="73.733333333333334"/>
    <s v="AU"/>
    <s v="AUD"/>
    <n v="1388383200"/>
    <n v="1389420000"/>
    <b v="0"/>
    <b v="0"/>
    <s v="photography/photography books"/>
    <s v="photography"/>
    <x v="14"/>
  </r>
  <r>
    <n v="4640"/>
    <n v="220.95238095238096"/>
    <x v="1"/>
    <n v="41"/>
    <n v="113.17073170731707"/>
    <s v="US"/>
    <s v="USD"/>
    <n v="1449554400"/>
    <n v="1449640800"/>
    <b v="0"/>
    <b v="0"/>
    <s v="music/rock"/>
    <s v="music"/>
    <x v="1"/>
  </r>
  <r>
    <n v="191222"/>
    <n v="100.01150627615063"/>
    <x v="1"/>
    <n v="1821"/>
    <n v="105.00933552992861"/>
    <s v="US"/>
    <s v="USD"/>
    <n v="1553662800"/>
    <n v="1555218000"/>
    <b v="0"/>
    <b v="1"/>
    <s v="theater/plays"/>
    <s v="theater"/>
    <x v="3"/>
  </r>
  <r>
    <n v="12985"/>
    <n v="162.3125"/>
    <x v="1"/>
    <n v="164"/>
    <n v="79.176829268292678"/>
    <s v="US"/>
    <s v="USD"/>
    <n v="1556341200"/>
    <n v="1557723600"/>
    <b v="0"/>
    <b v="0"/>
    <s v="technology/wearables"/>
    <s v="technology"/>
    <x v="8"/>
  </r>
  <r>
    <n v="4300"/>
    <n v="78.181818181818187"/>
    <x v="0"/>
    <n v="75"/>
    <n v="57.333333333333336"/>
    <s v="US"/>
    <s v="USD"/>
    <n v="1442984400"/>
    <n v="1443502800"/>
    <b v="0"/>
    <b v="1"/>
    <s v="technology/web"/>
    <s v="technology"/>
    <x v="2"/>
  </r>
  <r>
    <n v="9134"/>
    <n v="149.73770491803279"/>
    <x v="1"/>
    <n v="157"/>
    <n v="58.178343949044589"/>
    <s v="CH"/>
    <s v="CHF"/>
    <n v="1544248800"/>
    <n v="1546840800"/>
    <b v="0"/>
    <b v="0"/>
    <s v="music/rock"/>
    <s v="music"/>
    <x v="1"/>
  </r>
  <r>
    <n v="8864"/>
    <n v="253.25714285714284"/>
    <x v="1"/>
    <n v="246"/>
    <n v="36.032520325203251"/>
    <s v="US"/>
    <s v="USD"/>
    <n v="1508475600"/>
    <n v="1512712800"/>
    <b v="0"/>
    <b v="1"/>
    <s v="photography/photography books"/>
    <s v="photography"/>
    <x v="14"/>
  </r>
  <r>
    <n v="150755"/>
    <n v="100.16943521594683"/>
    <x v="1"/>
    <n v="1396"/>
    <n v="107.99068767908309"/>
    <s v="US"/>
    <s v="USD"/>
    <n v="1507438800"/>
    <n v="1507525200"/>
    <b v="0"/>
    <b v="0"/>
    <s v="theater/plays"/>
    <s v="theater"/>
    <x v="3"/>
  </r>
  <r>
    <n v="110279"/>
    <n v="121.99004424778761"/>
    <x v="1"/>
    <n v="2506"/>
    <n v="44.005985634477256"/>
    <s v="US"/>
    <s v="USD"/>
    <n v="1501563600"/>
    <n v="1504328400"/>
    <b v="0"/>
    <b v="0"/>
    <s v="technology/web"/>
    <s v="technology"/>
    <x v="2"/>
  </r>
  <r>
    <n v="13439"/>
    <n v="137.13265306122449"/>
    <x v="1"/>
    <n v="244"/>
    <n v="55.077868852459019"/>
    <s v="US"/>
    <s v="USD"/>
    <n v="1292997600"/>
    <n v="1293343200"/>
    <b v="0"/>
    <b v="0"/>
    <s v="photography/photography books"/>
    <s v="photography"/>
    <x v="14"/>
  </r>
  <r>
    <n v="10804"/>
    <n v="415.53846153846149"/>
    <x v="1"/>
    <n v="146"/>
    <n v="74"/>
    <s v="AU"/>
    <s v="AUD"/>
    <n v="1370840400"/>
    <n v="1371704400"/>
    <b v="0"/>
    <b v="0"/>
    <s v="theater/plays"/>
    <s v="theater"/>
    <x v="3"/>
  </r>
  <r>
    <n v="40107"/>
    <n v="31.30913348946136"/>
    <x v="0"/>
    <n v="955"/>
    <n v="41.996858638743454"/>
    <s v="DK"/>
    <s v="DKK"/>
    <n v="1550815200"/>
    <n v="1552798800"/>
    <b v="0"/>
    <b v="1"/>
    <s v="music/indie rock"/>
    <s v="music"/>
    <x v="7"/>
  </r>
  <r>
    <n v="98811"/>
    <n v="424.08154506437768"/>
    <x v="1"/>
    <n v="1267"/>
    <n v="77.988161010260455"/>
    <s v="US"/>
    <s v="USD"/>
    <n v="1339909200"/>
    <n v="1342328400"/>
    <b v="0"/>
    <b v="1"/>
    <s v="film &amp; video/shorts"/>
    <s v="film &amp; video"/>
    <x v="12"/>
  </r>
  <r>
    <n v="5528"/>
    <n v="2.93886230728336"/>
    <x v="0"/>
    <n v="67"/>
    <n v="82.507462686567166"/>
    <s v="US"/>
    <s v="USD"/>
    <n v="1501736400"/>
    <n v="1502341200"/>
    <b v="0"/>
    <b v="0"/>
    <s v="music/indie rock"/>
    <s v="music"/>
    <x v="7"/>
  </r>
  <r>
    <n v="521"/>
    <n v="10.63265306122449"/>
    <x v="0"/>
    <n v="5"/>
    <n v="104.2"/>
    <s v="US"/>
    <s v="USD"/>
    <n v="1395291600"/>
    <n v="1397192400"/>
    <b v="0"/>
    <b v="0"/>
    <s v="publishing/translations"/>
    <s v="publishing"/>
    <x v="18"/>
  </r>
  <r>
    <n v="663"/>
    <n v="82.875"/>
    <x v="0"/>
    <n v="26"/>
    <n v="25.5"/>
    <s v="US"/>
    <s v="USD"/>
    <n v="1405746000"/>
    <n v="1407042000"/>
    <b v="0"/>
    <b v="1"/>
    <s v="film &amp; video/documentary"/>
    <s v="film &amp; video"/>
    <x v="4"/>
  </r>
  <r>
    <n v="157635"/>
    <n v="163.01447776628748"/>
    <x v="1"/>
    <n v="1561"/>
    <n v="100.98334401024984"/>
    <s v="US"/>
    <s v="USD"/>
    <n v="1368853200"/>
    <n v="1369371600"/>
    <b v="0"/>
    <b v="0"/>
    <s v="theater/plays"/>
    <s v="theater"/>
    <x v="3"/>
  </r>
  <r>
    <n v="5368"/>
    <n v="894.66666666666674"/>
    <x v="1"/>
    <n v="48"/>
    <n v="111.83333333333333"/>
    <s v="US"/>
    <s v="USD"/>
    <n v="1444021200"/>
    <n v="1444107600"/>
    <b v="0"/>
    <b v="1"/>
    <s v="technology/wearables"/>
    <s v="technology"/>
    <x v="8"/>
  </r>
  <r>
    <n v="47459"/>
    <n v="26.191501103752756"/>
    <x v="0"/>
    <n v="1130"/>
    <n v="41.999115044247787"/>
    <s v="US"/>
    <s v="USD"/>
    <n v="1472619600"/>
    <n v="1474261200"/>
    <b v="0"/>
    <b v="0"/>
    <s v="theater/plays"/>
    <s v="theater"/>
    <x v="3"/>
  </r>
  <r>
    <n v="86060"/>
    <n v="74.834782608695647"/>
    <x v="0"/>
    <n v="782"/>
    <n v="110.05115089514067"/>
    <s v="US"/>
    <s v="USD"/>
    <n v="1472878800"/>
    <n v="1473656400"/>
    <b v="0"/>
    <b v="0"/>
    <s v="theater/plays"/>
    <s v="theater"/>
    <x v="3"/>
  </r>
  <r>
    <n v="161593"/>
    <n v="416.47680412371136"/>
    <x v="1"/>
    <n v="2739"/>
    <n v="58.997079225994888"/>
    <s v="US"/>
    <s v="USD"/>
    <n v="1289800800"/>
    <n v="1291960800"/>
    <b v="0"/>
    <b v="0"/>
    <s v="theater/plays"/>
    <s v="theater"/>
    <x v="3"/>
  </r>
  <r>
    <n v="6927"/>
    <n v="96.208333333333329"/>
    <x v="0"/>
    <n v="210"/>
    <n v="32.985714285714288"/>
    <s v="US"/>
    <s v="USD"/>
    <n v="1505970000"/>
    <n v="1506747600"/>
    <b v="0"/>
    <b v="0"/>
    <s v="food/food trucks"/>
    <s v="food"/>
    <x v="0"/>
  </r>
  <r>
    <n v="159185"/>
    <n v="357.71910112359546"/>
    <x v="1"/>
    <n v="3537"/>
    <n v="45.005654509471306"/>
    <s v="CA"/>
    <s v="CAD"/>
    <n v="1363496400"/>
    <n v="1363582800"/>
    <b v="0"/>
    <b v="1"/>
    <s v="theater/plays"/>
    <s v="theater"/>
    <x v="3"/>
  </r>
  <r>
    <n v="172736"/>
    <n v="308.45714285714286"/>
    <x v="1"/>
    <n v="2107"/>
    <n v="81.98196487897485"/>
    <s v="AU"/>
    <s v="AUD"/>
    <n v="1269234000"/>
    <n v="1269666000"/>
    <b v="0"/>
    <b v="0"/>
    <s v="technology/wearables"/>
    <s v="technology"/>
    <x v="8"/>
  </r>
  <r>
    <n v="5315"/>
    <n v="61.802325581395344"/>
    <x v="0"/>
    <n v="136"/>
    <n v="39.080882352941174"/>
    <s v="US"/>
    <s v="USD"/>
    <n v="1507093200"/>
    <n v="1508648400"/>
    <b v="0"/>
    <b v="0"/>
    <s v="technology/web"/>
    <s v="technology"/>
    <x v="2"/>
  </r>
  <r>
    <n v="195750"/>
    <n v="722.32472324723244"/>
    <x v="1"/>
    <n v="3318"/>
    <n v="58.996383363471971"/>
    <s v="DK"/>
    <s v="DKK"/>
    <n v="1560574800"/>
    <n v="1561957200"/>
    <b v="0"/>
    <b v="0"/>
    <s v="theater/plays"/>
    <s v="theater"/>
    <x v="3"/>
  </r>
  <r>
    <n v="3525"/>
    <n v="69.117647058823522"/>
    <x v="0"/>
    <n v="86"/>
    <n v="40.988372093023258"/>
    <s v="CA"/>
    <s v="CAD"/>
    <n v="1284008400"/>
    <n v="1285131600"/>
    <b v="0"/>
    <b v="0"/>
    <s v="music/rock"/>
    <s v="music"/>
    <x v="1"/>
  </r>
  <r>
    <n v="10550"/>
    <n v="293.05555555555554"/>
    <x v="1"/>
    <n v="340"/>
    <n v="31.029411764705884"/>
    <s v="US"/>
    <s v="USD"/>
    <n v="1556859600"/>
    <n v="1556946000"/>
    <b v="0"/>
    <b v="0"/>
    <s v="theater/plays"/>
    <s v="theater"/>
    <x v="3"/>
  </r>
  <r>
    <n v="718"/>
    <n v="71.8"/>
    <x v="0"/>
    <n v="19"/>
    <n v="37.789473684210527"/>
    <s v="US"/>
    <s v="USD"/>
    <n v="1526187600"/>
    <n v="1527138000"/>
    <b v="0"/>
    <b v="0"/>
    <s v="film &amp; video/television"/>
    <s v="film &amp; video"/>
    <x v="19"/>
  </r>
  <r>
    <n v="28358"/>
    <n v="31.934684684684683"/>
    <x v="0"/>
    <n v="886"/>
    <n v="32.006772009029348"/>
    <s v="US"/>
    <s v="USD"/>
    <n v="1400821200"/>
    <n v="1402117200"/>
    <b v="0"/>
    <b v="0"/>
    <s v="theater/plays"/>
    <s v="theater"/>
    <x v="3"/>
  </r>
  <r>
    <n v="138384"/>
    <n v="229.87375415282392"/>
    <x v="1"/>
    <n v="1442"/>
    <n v="95.966712898751737"/>
    <s v="CA"/>
    <s v="CAD"/>
    <n v="1361599200"/>
    <n v="1364014800"/>
    <b v="0"/>
    <b v="1"/>
    <s v="film &amp; video/shorts"/>
    <s v="film &amp; video"/>
    <x v="12"/>
  </r>
  <r>
    <n v="2625"/>
    <n v="32.012195121951223"/>
    <x v="0"/>
    <n v="35"/>
    <n v="75"/>
    <s v="IT"/>
    <s v="EUR"/>
    <n v="1417500000"/>
    <n v="1417586400"/>
    <b v="0"/>
    <b v="0"/>
    <s v="theater/plays"/>
    <s v="theater"/>
    <x v="3"/>
  </r>
  <r>
    <n v="45004"/>
    <n v="23.525352848928385"/>
    <x v="3"/>
    <n v="441"/>
    <n v="102.0498866213152"/>
    <s v="US"/>
    <s v="USD"/>
    <n v="1457071200"/>
    <n v="1457071200"/>
    <b v="0"/>
    <b v="0"/>
    <s v="theater/plays"/>
    <s v="theater"/>
    <x v="3"/>
  </r>
  <r>
    <n v="2538"/>
    <n v="68.594594594594597"/>
    <x v="0"/>
    <n v="24"/>
    <n v="105.75"/>
    <s v="US"/>
    <s v="USD"/>
    <n v="1370322000"/>
    <n v="1370408400"/>
    <b v="0"/>
    <b v="1"/>
    <s v="theater/plays"/>
    <s v="theater"/>
    <x v="3"/>
  </r>
  <r>
    <n v="3188"/>
    <n v="37.952380952380956"/>
    <x v="0"/>
    <n v="86"/>
    <n v="37.069767441860463"/>
    <s v="IT"/>
    <s v="EUR"/>
    <n v="1552366800"/>
    <n v="1552626000"/>
    <b v="0"/>
    <b v="0"/>
    <s v="theater/plays"/>
    <s v="theater"/>
    <x v="3"/>
  </r>
  <r>
    <n v="8517"/>
    <n v="19.992957746478872"/>
    <x v="0"/>
    <n v="243"/>
    <n v="35.049382716049379"/>
    <s v="US"/>
    <s v="USD"/>
    <n v="1403845200"/>
    <n v="1404190800"/>
    <b v="0"/>
    <b v="0"/>
    <s v="music/rock"/>
    <s v="music"/>
    <x v="1"/>
  </r>
  <r>
    <n v="3012"/>
    <n v="45.636363636363633"/>
    <x v="0"/>
    <n v="65"/>
    <n v="46.338461538461537"/>
    <s v="US"/>
    <s v="USD"/>
    <n v="1523163600"/>
    <n v="1523509200"/>
    <b v="1"/>
    <b v="0"/>
    <s v="music/indie rock"/>
    <s v="music"/>
    <x v="7"/>
  </r>
  <r>
    <n v="8716"/>
    <n v="122.7605633802817"/>
    <x v="1"/>
    <n v="126"/>
    <n v="69.174603174603178"/>
    <s v="US"/>
    <s v="USD"/>
    <n v="1442206800"/>
    <n v="1443589200"/>
    <b v="0"/>
    <b v="0"/>
    <s v="music/metal"/>
    <s v="music"/>
    <x v="16"/>
  </r>
  <r>
    <n v="57157"/>
    <n v="361.75316455696202"/>
    <x v="1"/>
    <n v="524"/>
    <n v="109.07824427480917"/>
    <s v="US"/>
    <s v="USD"/>
    <n v="1532840400"/>
    <n v="1533445200"/>
    <b v="0"/>
    <b v="0"/>
    <s v="music/electric music"/>
    <s v="music"/>
    <x v="5"/>
  </r>
  <r>
    <n v="5178"/>
    <n v="63.146341463414636"/>
    <x v="0"/>
    <n v="100"/>
    <n v="51.78"/>
    <s v="DK"/>
    <s v="DKK"/>
    <n v="1472878800"/>
    <n v="1474520400"/>
    <b v="0"/>
    <b v="0"/>
    <s v="technology/wearables"/>
    <s v="technology"/>
    <x v="8"/>
  </r>
  <r>
    <n v="163118"/>
    <n v="298.20475319926874"/>
    <x v="1"/>
    <n v="1989"/>
    <n v="82.010055304172951"/>
    <s v="US"/>
    <s v="USD"/>
    <n v="1498194000"/>
    <n v="1499403600"/>
    <b v="0"/>
    <b v="0"/>
    <s v="film &amp; video/drama"/>
    <s v="film &amp; video"/>
    <x v="6"/>
  </r>
  <r>
    <n v="6041"/>
    <n v="9.5585443037974684"/>
    <x v="0"/>
    <n v="168"/>
    <n v="35.958333333333336"/>
    <s v="US"/>
    <s v="USD"/>
    <n v="1281070800"/>
    <n v="1283576400"/>
    <b v="0"/>
    <b v="0"/>
    <s v="music/electric music"/>
    <s v="music"/>
    <x v="5"/>
  </r>
  <r>
    <n v="968"/>
    <n v="53.777777777777779"/>
    <x v="0"/>
    <n v="13"/>
    <n v="74.461538461538467"/>
    <s v="US"/>
    <s v="USD"/>
    <n v="1436245200"/>
    <n v="1436590800"/>
    <b v="0"/>
    <b v="0"/>
    <s v="music/rock"/>
    <s v="music"/>
    <x v="1"/>
  </r>
  <r>
    <n v="2"/>
    <n v="2"/>
    <x v="0"/>
    <n v="1"/>
    <n v="2"/>
    <s v="CA"/>
    <s v="CAD"/>
    <n v="1269493200"/>
    <n v="1270443600"/>
    <b v="0"/>
    <b v="0"/>
    <s v="theater/plays"/>
    <s v="theater"/>
    <x v="3"/>
  </r>
  <r>
    <n v="14305"/>
    <n v="681.19047619047615"/>
    <x v="1"/>
    <n v="157"/>
    <n v="91.114649681528661"/>
    <s v="US"/>
    <s v="USD"/>
    <n v="1406264400"/>
    <n v="1407819600"/>
    <b v="0"/>
    <b v="0"/>
    <s v="technology/web"/>
    <s v="technology"/>
    <x v="2"/>
  </r>
  <r>
    <n v="6543"/>
    <n v="78.831325301204828"/>
    <x v="3"/>
    <n v="82"/>
    <n v="79.792682926829272"/>
    <s v="US"/>
    <s v="USD"/>
    <n v="1317531600"/>
    <n v="1317877200"/>
    <b v="0"/>
    <b v="0"/>
    <s v="food/food trucks"/>
    <s v="food"/>
    <x v="0"/>
  </r>
  <r>
    <n v="193413"/>
    <n v="134.40792216817235"/>
    <x v="1"/>
    <n v="4498"/>
    <n v="42.999777678968428"/>
    <s v="AU"/>
    <s v="AUD"/>
    <n v="1484632800"/>
    <n v="1484805600"/>
    <b v="0"/>
    <b v="0"/>
    <s v="theater/plays"/>
    <s v="theater"/>
    <x v="3"/>
  </r>
  <r>
    <n v="2529"/>
    <n v="3.3719999999999999"/>
    <x v="0"/>
    <n v="40"/>
    <n v="63.225000000000001"/>
    <s v="US"/>
    <s v="USD"/>
    <n v="1301806800"/>
    <n v="1302670800"/>
    <b v="0"/>
    <b v="0"/>
    <s v="music/jazz"/>
    <s v="music"/>
    <x v="17"/>
  </r>
  <r>
    <n v="5614"/>
    <n v="431.84615384615387"/>
    <x v="1"/>
    <n v="80"/>
    <n v="70.174999999999997"/>
    <s v="US"/>
    <s v="USD"/>
    <n v="1539752400"/>
    <n v="1540789200"/>
    <b v="1"/>
    <b v="0"/>
    <s v="theater/plays"/>
    <s v="theater"/>
    <x v="3"/>
  </r>
  <r>
    <n v="3496"/>
    <n v="38.844444444444441"/>
    <x v="3"/>
    <n v="57"/>
    <n v="61.333333333333336"/>
    <s v="US"/>
    <s v="USD"/>
    <n v="1267250400"/>
    <n v="1268028000"/>
    <b v="0"/>
    <b v="0"/>
    <s v="publishing/fiction"/>
    <s v="publishing"/>
    <x v="13"/>
  </r>
  <r>
    <n v="4257"/>
    <n v="425.7"/>
    <x v="1"/>
    <n v="43"/>
    <n v="99"/>
    <s v="US"/>
    <s v="USD"/>
    <n v="1535432400"/>
    <n v="1537160400"/>
    <b v="0"/>
    <b v="1"/>
    <s v="music/rock"/>
    <s v="music"/>
    <x v="1"/>
  </r>
  <r>
    <n v="199110"/>
    <n v="101.12239715591672"/>
    <x v="1"/>
    <n v="2053"/>
    <n v="96.984900146127615"/>
    <s v="US"/>
    <s v="USD"/>
    <n v="1510207200"/>
    <n v="1512280800"/>
    <b v="0"/>
    <b v="0"/>
    <s v="film &amp; video/documentary"/>
    <s v="film &amp; video"/>
    <x v="4"/>
  </r>
  <r>
    <n v="41212"/>
    <n v="21.188688946015425"/>
    <x v="2"/>
    <n v="808"/>
    <n v="51.004950495049506"/>
    <s v="AU"/>
    <s v="AUD"/>
    <n v="1462510800"/>
    <n v="1463115600"/>
    <b v="0"/>
    <b v="0"/>
    <s v="film &amp; video/documentary"/>
    <s v="film &amp; video"/>
    <x v="4"/>
  </r>
  <r>
    <n v="6338"/>
    <n v="67.425531914893625"/>
    <x v="0"/>
    <n v="226"/>
    <n v="28.044247787610619"/>
    <s v="DK"/>
    <s v="DKK"/>
    <n v="1488520800"/>
    <n v="1490850000"/>
    <b v="0"/>
    <b v="0"/>
    <s v="film &amp; video/science fiction"/>
    <s v="film &amp; video"/>
    <x v="22"/>
  </r>
  <r>
    <n v="99100"/>
    <n v="94.923371647509583"/>
    <x v="0"/>
    <n v="1625"/>
    <n v="60.984615384615381"/>
    <s v="US"/>
    <s v="USD"/>
    <n v="1377579600"/>
    <n v="1379653200"/>
    <b v="0"/>
    <b v="0"/>
    <s v="theater/plays"/>
    <s v="theater"/>
    <x v="3"/>
  </r>
  <r>
    <n v="12300"/>
    <n v="151.85185185185185"/>
    <x v="1"/>
    <n v="168"/>
    <n v="73.214285714285708"/>
    <s v="US"/>
    <s v="USD"/>
    <n v="1576389600"/>
    <n v="1580364000"/>
    <b v="0"/>
    <b v="0"/>
    <s v="theater/plays"/>
    <s v="theater"/>
    <x v="3"/>
  </r>
  <r>
    <n v="171549"/>
    <n v="195.16382252559728"/>
    <x v="1"/>
    <n v="4289"/>
    <n v="39.997435299603637"/>
    <s v="US"/>
    <s v="USD"/>
    <n v="1289019600"/>
    <n v="1289714400"/>
    <b v="0"/>
    <b v="1"/>
    <s v="music/indie rock"/>
    <s v="music"/>
    <x v="7"/>
  </r>
  <r>
    <n v="14324"/>
    <n v="1023.1428571428571"/>
    <x v="1"/>
    <n v="165"/>
    <n v="86.812121212121212"/>
    <s v="US"/>
    <s v="USD"/>
    <n v="1282194000"/>
    <n v="1282712400"/>
    <b v="0"/>
    <b v="0"/>
    <s v="music/rock"/>
    <s v="music"/>
    <x v="1"/>
  </r>
  <r>
    <n v="6024"/>
    <n v="3.841836734693878"/>
    <x v="0"/>
    <n v="143"/>
    <n v="42.125874125874127"/>
    <s v="US"/>
    <s v="USD"/>
    <n v="1550037600"/>
    <n v="1550210400"/>
    <b v="0"/>
    <b v="0"/>
    <s v="theater/plays"/>
    <s v="theater"/>
    <x v="3"/>
  </r>
  <r>
    <n v="188721"/>
    <n v="155.07066557107643"/>
    <x v="1"/>
    <n v="1815"/>
    <n v="103.97851239669421"/>
    <s v="US"/>
    <s v="USD"/>
    <n v="1321941600"/>
    <n v="1322114400"/>
    <b v="0"/>
    <b v="0"/>
    <s v="theater/plays"/>
    <s v="theater"/>
    <x v="3"/>
  </r>
  <r>
    <n v="57911"/>
    <n v="44.753477588871718"/>
    <x v="0"/>
    <n v="934"/>
    <n v="62.003211991434689"/>
    <s v="US"/>
    <s v="USD"/>
    <n v="1556427600"/>
    <n v="1557205200"/>
    <b v="0"/>
    <b v="0"/>
    <s v="film &amp; video/science fiction"/>
    <s v="film &amp; video"/>
    <x v="22"/>
  </r>
  <r>
    <n v="12309"/>
    <n v="215.94736842105263"/>
    <x v="1"/>
    <n v="397"/>
    <n v="31.005037783375315"/>
    <s v="GB"/>
    <s v="GBP"/>
    <n v="1320991200"/>
    <n v="1323928800"/>
    <b v="0"/>
    <b v="1"/>
    <s v="film &amp; video/shorts"/>
    <s v="film &amp; video"/>
    <x v="12"/>
  </r>
  <r>
    <n v="138497"/>
    <n v="332.12709832134288"/>
    <x v="1"/>
    <n v="1539"/>
    <n v="89.991552956465242"/>
    <s v="US"/>
    <s v="USD"/>
    <n v="1345093200"/>
    <n v="1346130000"/>
    <b v="0"/>
    <b v="0"/>
    <s v="film &amp; video/animation"/>
    <s v="film &amp; video"/>
    <x v="10"/>
  </r>
  <r>
    <n v="667"/>
    <n v="8.4430379746835449"/>
    <x v="0"/>
    <n v="17"/>
    <n v="39.235294117647058"/>
    <s v="US"/>
    <s v="USD"/>
    <n v="1309496400"/>
    <n v="1311051600"/>
    <b v="1"/>
    <b v="0"/>
    <s v="theater/plays"/>
    <s v="theater"/>
    <x v="3"/>
  </r>
  <r>
    <n v="119830"/>
    <n v="98.625514403292186"/>
    <x v="0"/>
    <n v="2179"/>
    <n v="54.993116108306566"/>
    <s v="US"/>
    <s v="USD"/>
    <n v="1340254800"/>
    <n v="1340427600"/>
    <b v="1"/>
    <b v="0"/>
    <s v="food/food trucks"/>
    <s v="food"/>
    <x v="0"/>
  </r>
  <r>
    <n v="6623"/>
    <n v="137.97916666666669"/>
    <x v="1"/>
    <n v="138"/>
    <n v="47.992753623188406"/>
    <s v="US"/>
    <s v="USD"/>
    <n v="1412226000"/>
    <n v="1412312400"/>
    <b v="0"/>
    <b v="0"/>
    <s v="photography/photography books"/>
    <s v="photography"/>
    <x v="14"/>
  </r>
  <r>
    <n v="81897"/>
    <n v="93.81099656357388"/>
    <x v="0"/>
    <n v="931"/>
    <n v="87.966702470461868"/>
    <s v="US"/>
    <s v="USD"/>
    <n v="1458104400"/>
    <n v="1459314000"/>
    <b v="0"/>
    <b v="0"/>
    <s v="theater/plays"/>
    <s v="theater"/>
    <x v="3"/>
  </r>
  <r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s v="film &amp; video"/>
    <x v="22"/>
  </r>
  <r>
    <n v="176398"/>
    <n v="260.1740412979351"/>
    <x v="1"/>
    <n v="5880"/>
    <n v="29.999659863945578"/>
    <s v="US"/>
    <s v="USD"/>
    <n v="1399093200"/>
    <n v="1399093200"/>
    <b v="1"/>
    <b v="0"/>
    <s v="music/rock"/>
    <s v="music"/>
    <x v="1"/>
  </r>
  <r>
    <n v="10999"/>
    <n v="366.63333333333333"/>
    <x v="1"/>
    <n v="112"/>
    <n v="98.205357142857139"/>
    <s v="US"/>
    <s v="USD"/>
    <n v="1270702800"/>
    <n v="1273899600"/>
    <b v="0"/>
    <b v="0"/>
    <s v="photography/photography books"/>
    <s v="photography"/>
    <x v="14"/>
  </r>
  <r>
    <n v="102751"/>
    <n v="168.72085385878489"/>
    <x v="1"/>
    <n v="943"/>
    <n v="108.96182396606575"/>
    <s v="US"/>
    <s v="USD"/>
    <n v="1431666000"/>
    <n v="1432184400"/>
    <b v="0"/>
    <b v="0"/>
    <s v="games/mobile games"/>
    <s v="games"/>
    <x v="20"/>
  </r>
  <r>
    <n v="165352"/>
    <n v="119.90717911530093"/>
    <x v="1"/>
    <n v="2468"/>
    <n v="66.998379254457049"/>
    <s v="US"/>
    <s v="USD"/>
    <n v="1472619600"/>
    <n v="1474779600"/>
    <b v="0"/>
    <b v="0"/>
    <s v="film &amp; video/animation"/>
    <s v="film &amp; video"/>
    <x v="10"/>
  </r>
  <r>
    <n v="165798"/>
    <n v="193.68925233644859"/>
    <x v="1"/>
    <n v="2551"/>
    <n v="64.99333594668758"/>
    <s v="US"/>
    <s v="USD"/>
    <n v="1496293200"/>
    <n v="1500440400"/>
    <b v="0"/>
    <b v="1"/>
    <s v="games/mobile games"/>
    <s v="games"/>
    <x v="20"/>
  </r>
  <r>
    <n v="10084"/>
    <n v="420.16666666666669"/>
    <x v="1"/>
    <n v="101"/>
    <n v="99.841584158415841"/>
    <s v="US"/>
    <s v="USD"/>
    <n v="1575612000"/>
    <n v="1575612000"/>
    <b v="0"/>
    <b v="0"/>
    <s v="games/video games"/>
    <s v="games"/>
    <x v="11"/>
  </r>
  <r>
    <n v="5523"/>
    <n v="76.708333333333329"/>
    <x v="3"/>
    <n v="67"/>
    <n v="82.432835820895519"/>
    <s v="US"/>
    <s v="USD"/>
    <n v="1369112400"/>
    <n v="1374123600"/>
    <b v="0"/>
    <b v="0"/>
    <s v="theater/plays"/>
    <s v="theater"/>
    <x v="3"/>
  </r>
  <r>
    <n v="5823"/>
    <n v="171.26470588235293"/>
    <x v="1"/>
    <n v="92"/>
    <n v="63.293478260869563"/>
    <s v="US"/>
    <s v="USD"/>
    <n v="1469422800"/>
    <n v="1469509200"/>
    <b v="0"/>
    <b v="0"/>
    <s v="theater/plays"/>
    <s v="theater"/>
    <x v="3"/>
  </r>
  <r>
    <n v="6000"/>
    <n v="157.89473684210526"/>
    <x v="1"/>
    <n v="62"/>
    <n v="96.774193548387103"/>
    <s v="US"/>
    <s v="USD"/>
    <n v="1307854800"/>
    <n v="1309237200"/>
    <b v="0"/>
    <b v="0"/>
    <s v="film &amp; video/animation"/>
    <s v="film &amp; video"/>
    <x v="10"/>
  </r>
  <r>
    <n v="8181"/>
    <n v="109.08"/>
    <x v="1"/>
    <n v="149"/>
    <n v="54.906040268456373"/>
    <s v="IT"/>
    <s v="EUR"/>
    <n v="1503378000"/>
    <n v="1503982800"/>
    <b v="0"/>
    <b v="1"/>
    <s v="games/video games"/>
    <s v="games"/>
    <x v="11"/>
  </r>
  <r>
    <n v="3589"/>
    <n v="41.732558139534881"/>
    <x v="0"/>
    <n v="92"/>
    <n v="39.010869565217391"/>
    <s v="US"/>
    <s v="USD"/>
    <n v="1486965600"/>
    <n v="1487397600"/>
    <b v="0"/>
    <b v="0"/>
    <s v="film &amp; video/animation"/>
    <s v="film &amp; video"/>
    <x v="10"/>
  </r>
  <r>
    <n v="4323"/>
    <n v="10.944303797468354"/>
    <x v="0"/>
    <n v="57"/>
    <n v="75.84210526315789"/>
    <s v="AU"/>
    <s v="AUD"/>
    <n v="1561438800"/>
    <n v="1562043600"/>
    <b v="0"/>
    <b v="1"/>
    <s v="music/rock"/>
    <s v="music"/>
    <x v="1"/>
  </r>
  <r>
    <n v="14822"/>
    <n v="159.3763440860215"/>
    <x v="1"/>
    <n v="329"/>
    <n v="45.051671732522799"/>
    <s v="US"/>
    <s v="USD"/>
    <n v="1398402000"/>
    <n v="1398574800"/>
    <b v="0"/>
    <b v="0"/>
    <s v="film &amp; video/animation"/>
    <s v="film &amp; video"/>
    <x v="10"/>
  </r>
  <r>
    <n v="10138"/>
    <n v="422.41666666666669"/>
    <x v="1"/>
    <n v="97"/>
    <n v="104.51546391752578"/>
    <s v="DK"/>
    <s v="DKK"/>
    <n v="1513231200"/>
    <n v="1515391200"/>
    <b v="0"/>
    <b v="1"/>
    <s v="theater/plays"/>
    <s v="theater"/>
    <x v="3"/>
  </r>
  <r>
    <n v="3127"/>
    <n v="97.71875"/>
    <x v="0"/>
    <n v="41"/>
    <n v="76.268292682926827"/>
    <s v="US"/>
    <s v="USD"/>
    <n v="1440824400"/>
    <n v="1441170000"/>
    <b v="0"/>
    <b v="0"/>
    <s v="technology/wearables"/>
    <s v="technology"/>
    <x v="8"/>
  </r>
  <r>
    <n v="123124"/>
    <n v="418.78911564625849"/>
    <x v="1"/>
    <n v="1784"/>
    <n v="69.015695067264573"/>
    <s v="US"/>
    <s v="USD"/>
    <n v="1281070800"/>
    <n v="1281157200"/>
    <b v="0"/>
    <b v="0"/>
    <s v="theater/plays"/>
    <s v="theater"/>
    <x v="3"/>
  </r>
  <r>
    <n v="171729"/>
    <n v="101.91632047477745"/>
    <x v="1"/>
    <n v="1684"/>
    <n v="101.97684085510689"/>
    <s v="AU"/>
    <s v="AUD"/>
    <n v="1397365200"/>
    <n v="1398229200"/>
    <b v="0"/>
    <b v="1"/>
    <s v="publishing/nonfiction"/>
    <s v="publishing"/>
    <x v="9"/>
  </r>
  <r>
    <n v="10729"/>
    <n v="127.72619047619047"/>
    <x v="1"/>
    <n v="250"/>
    <n v="42.915999999999997"/>
    <s v="US"/>
    <s v="USD"/>
    <n v="1494392400"/>
    <n v="1495256400"/>
    <b v="0"/>
    <b v="1"/>
    <s v="music/rock"/>
    <s v="music"/>
    <x v="1"/>
  </r>
  <r>
    <n v="10240"/>
    <n v="445.21739130434781"/>
    <x v="1"/>
    <n v="238"/>
    <n v="43.025210084033617"/>
    <s v="US"/>
    <s v="USD"/>
    <n v="1520143200"/>
    <n v="1520402400"/>
    <b v="0"/>
    <b v="0"/>
    <s v="theater/plays"/>
    <s v="theater"/>
    <x v="3"/>
  </r>
  <r>
    <n v="3988"/>
    <n v="569.71428571428578"/>
    <x v="1"/>
    <n v="53"/>
    <n v="75.245283018867923"/>
    <s v="US"/>
    <s v="USD"/>
    <n v="1405314000"/>
    <n v="1409806800"/>
    <b v="0"/>
    <b v="0"/>
    <s v="theater/plays"/>
    <s v="theater"/>
    <x v="3"/>
  </r>
  <r>
    <n v="14771"/>
    <n v="509.34482758620686"/>
    <x v="1"/>
    <n v="214"/>
    <n v="69.023364485981304"/>
    <s v="US"/>
    <s v="USD"/>
    <n v="1396846800"/>
    <n v="1396933200"/>
    <b v="0"/>
    <b v="0"/>
    <s v="theater/plays"/>
    <s v="theater"/>
    <x v="3"/>
  </r>
  <r>
    <n v="14649"/>
    <n v="325.5333333333333"/>
    <x v="1"/>
    <n v="222"/>
    <n v="65.986486486486484"/>
    <s v="US"/>
    <s v="USD"/>
    <n v="1375678800"/>
    <n v="1376024400"/>
    <b v="0"/>
    <b v="0"/>
    <s v="technology/web"/>
    <s v="technology"/>
    <x v="2"/>
  </r>
  <r>
    <n v="184658"/>
    <n v="932.61616161616166"/>
    <x v="1"/>
    <n v="1884"/>
    <n v="98.013800424628457"/>
    <s v="US"/>
    <s v="USD"/>
    <n v="1482386400"/>
    <n v="1483682400"/>
    <b v="0"/>
    <b v="1"/>
    <s v="publishing/fiction"/>
    <s v="publishing"/>
    <x v="13"/>
  </r>
  <r>
    <n v="13103"/>
    <n v="211.33870967741933"/>
    <x v="1"/>
    <n v="218"/>
    <n v="60.105504587155963"/>
    <s v="AU"/>
    <s v="AUD"/>
    <n v="1420005600"/>
    <n v="1420437600"/>
    <b v="0"/>
    <b v="0"/>
    <s v="games/mobile games"/>
    <s v="games"/>
    <x v="20"/>
  </r>
  <r>
    <n v="168095"/>
    <n v="273.32520325203251"/>
    <x v="1"/>
    <n v="6465"/>
    <n v="26.000773395204948"/>
    <s v="US"/>
    <s v="USD"/>
    <n v="1420178400"/>
    <n v="1420783200"/>
    <b v="0"/>
    <b v="0"/>
    <s v="publishing/translations"/>
    <s v="publishing"/>
    <x v="18"/>
  </r>
  <r>
    <n v="3"/>
    <n v="3"/>
    <x v="0"/>
    <n v="1"/>
    <n v="3"/>
    <s v="US"/>
    <s v="USD"/>
    <n v="1264399200"/>
    <n v="1267423200"/>
    <b v="0"/>
    <b v="0"/>
    <s v="music/rock"/>
    <s v="music"/>
    <x v="1"/>
  </r>
  <r>
    <n v="3840"/>
    <n v="54.084507042253513"/>
    <x v="0"/>
    <n v="101"/>
    <n v="38.019801980198018"/>
    <s v="US"/>
    <s v="USD"/>
    <n v="1355032800"/>
    <n v="1355205600"/>
    <b v="0"/>
    <b v="0"/>
    <s v="theater/plays"/>
    <s v="theater"/>
    <x v="3"/>
  </r>
  <r>
    <n v="6263"/>
    <n v="626.29999999999995"/>
    <x v="1"/>
    <n v="59"/>
    <n v="106.15254237288136"/>
    <s v="US"/>
    <s v="USD"/>
    <n v="1382677200"/>
    <n v="1383109200"/>
    <b v="0"/>
    <b v="0"/>
    <s v="theater/plays"/>
    <s v="theater"/>
    <x v="3"/>
  </r>
  <r>
    <n v="108161"/>
    <n v="89.021399176954731"/>
    <x v="0"/>
    <n v="1335"/>
    <n v="81.019475655430711"/>
    <s v="CA"/>
    <s v="CAD"/>
    <n v="1302238800"/>
    <n v="1303275600"/>
    <b v="0"/>
    <b v="0"/>
    <s v="film &amp; video/drama"/>
    <s v="film &amp; video"/>
    <x v="6"/>
  </r>
  <r>
    <n v="8505"/>
    <n v="184.89130434782609"/>
    <x v="1"/>
    <n v="88"/>
    <n v="96.647727272727266"/>
    <s v="US"/>
    <s v="USD"/>
    <n v="1487656800"/>
    <n v="1487829600"/>
    <b v="0"/>
    <b v="0"/>
    <s v="publishing/nonfiction"/>
    <s v="publishing"/>
    <x v="9"/>
  </r>
  <r>
    <n v="96735"/>
    <n v="120.16770186335404"/>
    <x v="1"/>
    <n v="1697"/>
    <n v="57.003535651149086"/>
    <s v="US"/>
    <s v="USD"/>
    <n v="1297836000"/>
    <n v="1298268000"/>
    <b v="0"/>
    <b v="1"/>
    <s v="music/rock"/>
    <s v="music"/>
    <x v="1"/>
  </r>
  <r>
    <n v="959"/>
    <n v="23.390243902439025"/>
    <x v="0"/>
    <n v="15"/>
    <n v="63.93333333333333"/>
    <s v="GB"/>
    <s v="GBP"/>
    <n v="1453615200"/>
    <n v="1456812000"/>
    <b v="0"/>
    <b v="0"/>
    <s v="music/rock"/>
    <s v="music"/>
    <x v="1"/>
  </r>
  <r>
    <n v="8322"/>
    <n v="146"/>
    <x v="1"/>
    <n v="92"/>
    <n v="90.456521739130437"/>
    <s v="US"/>
    <s v="USD"/>
    <n v="1362463200"/>
    <n v="1363669200"/>
    <b v="0"/>
    <b v="0"/>
    <s v="theater/plays"/>
    <s v="theater"/>
    <x v="3"/>
  </r>
  <r>
    <n v="13424"/>
    <n v="268.48"/>
    <x v="1"/>
    <n v="186"/>
    <n v="72.172043010752688"/>
    <s v="US"/>
    <s v="USD"/>
    <n v="1481176800"/>
    <n v="1482904800"/>
    <b v="0"/>
    <b v="1"/>
    <s v="theater/plays"/>
    <s v="theater"/>
    <x v="3"/>
  </r>
  <r>
    <n v="10755"/>
    <n v="597.5"/>
    <x v="1"/>
    <n v="138"/>
    <n v="77.934782608695656"/>
    <s v="US"/>
    <s v="USD"/>
    <n v="1354946400"/>
    <n v="1356588000"/>
    <b v="1"/>
    <b v="0"/>
    <s v="photography/photography books"/>
    <s v="photography"/>
    <x v="14"/>
  </r>
  <r>
    <n v="9935"/>
    <n v="157.69841269841268"/>
    <x v="1"/>
    <n v="261"/>
    <n v="38.065134099616856"/>
    <s v="US"/>
    <s v="USD"/>
    <n v="1348808400"/>
    <n v="1349845200"/>
    <b v="0"/>
    <b v="0"/>
    <s v="music/rock"/>
    <s v="music"/>
    <x v="1"/>
  </r>
  <r>
    <n v="26303"/>
    <n v="31.201660735468568"/>
    <x v="0"/>
    <n v="454"/>
    <n v="57.936123348017624"/>
    <s v="US"/>
    <s v="USD"/>
    <n v="1282712400"/>
    <n v="1283058000"/>
    <b v="0"/>
    <b v="1"/>
    <s v="music/rock"/>
    <s v="music"/>
    <x v="1"/>
  </r>
  <r>
    <n v="5328"/>
    <n v="313.41176470588238"/>
    <x v="1"/>
    <n v="107"/>
    <n v="49.794392523364486"/>
    <s v="US"/>
    <s v="USD"/>
    <n v="1301979600"/>
    <n v="1304226000"/>
    <b v="0"/>
    <b v="1"/>
    <s v="music/indie rock"/>
    <s v="music"/>
    <x v="7"/>
  </r>
  <r>
    <n v="10756"/>
    <n v="370.89655172413791"/>
    <x v="1"/>
    <n v="199"/>
    <n v="54.050251256281406"/>
    <s v="US"/>
    <s v="USD"/>
    <n v="1263016800"/>
    <n v="1263016800"/>
    <b v="0"/>
    <b v="0"/>
    <s v="photography/photography books"/>
    <s v="photography"/>
    <x v="14"/>
  </r>
  <r>
    <n v="165375"/>
    <n v="362.66447368421052"/>
    <x v="1"/>
    <n v="5512"/>
    <n v="30.002721335268504"/>
    <s v="US"/>
    <s v="USD"/>
    <n v="1360648800"/>
    <n v="1362031200"/>
    <b v="0"/>
    <b v="0"/>
    <s v="theater/plays"/>
    <s v="theater"/>
    <x v="3"/>
  </r>
  <r>
    <n v="6031"/>
    <n v="123.08163265306122"/>
    <x v="1"/>
    <n v="86"/>
    <n v="70.127906976744185"/>
    <s v="US"/>
    <s v="USD"/>
    <n v="1451800800"/>
    <n v="1455602400"/>
    <b v="0"/>
    <b v="0"/>
    <s v="theater/plays"/>
    <s v="theater"/>
    <x v="3"/>
  </r>
  <r>
    <n v="85902"/>
    <n v="76.766756032171585"/>
    <x v="0"/>
    <n v="3182"/>
    <n v="26.996228786926462"/>
    <s v="IT"/>
    <s v="EUR"/>
    <n v="1415340000"/>
    <n v="1418191200"/>
    <b v="0"/>
    <b v="1"/>
    <s v="music/jazz"/>
    <s v="music"/>
    <x v="17"/>
  </r>
  <r>
    <n v="143910"/>
    <n v="233.62012987012989"/>
    <x v="1"/>
    <n v="2768"/>
    <n v="51.990606936416185"/>
    <s v="AU"/>
    <s v="AUD"/>
    <n v="1351054800"/>
    <n v="1352440800"/>
    <b v="0"/>
    <b v="0"/>
    <s v="theater/plays"/>
    <s v="theater"/>
    <x v="3"/>
  </r>
  <r>
    <n v="2708"/>
    <n v="180.53333333333333"/>
    <x v="1"/>
    <n v="48"/>
    <n v="56.416666666666664"/>
    <s v="US"/>
    <s v="USD"/>
    <n v="1349326800"/>
    <n v="1353304800"/>
    <b v="0"/>
    <b v="0"/>
    <s v="film &amp; video/documentary"/>
    <s v="film &amp; video"/>
    <x v="4"/>
  </r>
  <r>
    <n v="8842"/>
    <n v="252.62857142857143"/>
    <x v="1"/>
    <n v="87"/>
    <n v="101.63218390804597"/>
    <s v="US"/>
    <s v="USD"/>
    <n v="1548914400"/>
    <n v="1550728800"/>
    <b v="0"/>
    <b v="0"/>
    <s v="film &amp; video/television"/>
    <s v="film &amp; video"/>
    <x v="19"/>
  </r>
  <r>
    <n v="47260"/>
    <n v="27.176538240368025"/>
    <x v="3"/>
    <n v="1890"/>
    <n v="25.005291005291006"/>
    <s v="US"/>
    <s v="USD"/>
    <n v="1291269600"/>
    <n v="1291442400"/>
    <b v="0"/>
    <b v="0"/>
    <s v="games/video games"/>
    <s v="games"/>
    <x v="11"/>
  </r>
  <r>
    <n v="1953"/>
    <n v="1.2706571242680547"/>
    <x v="2"/>
    <n v="61"/>
    <n v="32.016393442622949"/>
    <s v="US"/>
    <s v="USD"/>
    <n v="1449468000"/>
    <n v="1452146400"/>
    <b v="0"/>
    <b v="0"/>
    <s v="photography/photography books"/>
    <s v="photography"/>
    <x v="14"/>
  </r>
  <r>
    <n v="155349"/>
    <n v="304.0097847358121"/>
    <x v="1"/>
    <n v="1894"/>
    <n v="82.021647307286173"/>
    <s v="US"/>
    <s v="USD"/>
    <n v="1562734800"/>
    <n v="1564894800"/>
    <b v="0"/>
    <b v="1"/>
    <s v="theater/plays"/>
    <s v="theater"/>
    <x v="3"/>
  </r>
  <r>
    <n v="10704"/>
    <n v="137.23076923076923"/>
    <x v="1"/>
    <n v="282"/>
    <n v="37.957446808510639"/>
    <s v="CA"/>
    <s v="CAD"/>
    <n v="1505624400"/>
    <n v="1505883600"/>
    <b v="0"/>
    <b v="0"/>
    <s v="theater/plays"/>
    <s v="theater"/>
    <x v="3"/>
  </r>
  <r>
    <n v="773"/>
    <n v="32.208333333333336"/>
    <x v="0"/>
    <n v="15"/>
    <n v="51.533333333333331"/>
    <s v="US"/>
    <s v="USD"/>
    <n v="1509948000"/>
    <n v="1510380000"/>
    <b v="0"/>
    <b v="0"/>
    <s v="theater/plays"/>
    <s v="theater"/>
    <x v="3"/>
  </r>
  <r>
    <n v="9419"/>
    <n v="241.51282051282053"/>
    <x v="1"/>
    <n v="116"/>
    <n v="81.198275862068968"/>
    <s v="US"/>
    <s v="USD"/>
    <n v="1554526800"/>
    <n v="1555218000"/>
    <b v="0"/>
    <b v="0"/>
    <s v="publishing/translations"/>
    <s v="publishing"/>
    <x v="18"/>
  </r>
  <r>
    <n v="5324"/>
    <n v="96.8"/>
    <x v="0"/>
    <n v="133"/>
    <n v="40.030075187969928"/>
    <s v="US"/>
    <s v="USD"/>
    <n v="1334811600"/>
    <n v="1335243600"/>
    <b v="0"/>
    <b v="1"/>
    <s v="games/video games"/>
    <s v="games"/>
    <x v="11"/>
  </r>
  <r>
    <n v="7465"/>
    <n v="1066.4285714285716"/>
    <x v="1"/>
    <n v="83"/>
    <n v="89.939759036144579"/>
    <s v="US"/>
    <s v="USD"/>
    <n v="1279515600"/>
    <n v="1279688400"/>
    <b v="0"/>
    <b v="0"/>
    <s v="theater/plays"/>
    <s v="theater"/>
    <x v="3"/>
  </r>
  <r>
    <n v="8799"/>
    <n v="325.88888888888891"/>
    <x v="1"/>
    <n v="91"/>
    <n v="96.692307692307693"/>
    <s v="US"/>
    <s v="USD"/>
    <n v="1353909600"/>
    <n v="1356069600"/>
    <b v="0"/>
    <b v="0"/>
    <s v="technology/web"/>
    <s v="technology"/>
    <x v="2"/>
  </r>
  <r>
    <n v="13656"/>
    <n v="170.70000000000002"/>
    <x v="1"/>
    <n v="546"/>
    <n v="25.010989010989011"/>
    <s v="US"/>
    <s v="USD"/>
    <n v="1535950800"/>
    <n v="1536210000"/>
    <b v="0"/>
    <b v="0"/>
    <s v="theater/plays"/>
    <s v="theater"/>
    <x v="3"/>
  </r>
  <r>
    <n v="14536"/>
    <n v="581.44000000000005"/>
    <x v="1"/>
    <n v="393"/>
    <n v="36.987277353689571"/>
    <s v="US"/>
    <s v="USD"/>
    <n v="1511244000"/>
    <n v="1511762400"/>
    <b v="0"/>
    <b v="0"/>
    <s v="film &amp; video/animation"/>
    <s v="film &amp; video"/>
    <x v="10"/>
  </r>
  <r>
    <n v="150552"/>
    <n v="91.520972644376897"/>
    <x v="0"/>
    <n v="2062"/>
    <n v="73.012609117361791"/>
    <s v="US"/>
    <s v="USD"/>
    <n v="1331445600"/>
    <n v="1333256400"/>
    <b v="0"/>
    <b v="1"/>
    <s v="theater/plays"/>
    <s v="theater"/>
    <x v="3"/>
  </r>
  <r>
    <n v="9076"/>
    <n v="108.04761904761904"/>
    <x v="1"/>
    <n v="133"/>
    <n v="68.240601503759393"/>
    <s v="US"/>
    <s v="USD"/>
    <n v="1480226400"/>
    <n v="1480744800"/>
    <b v="0"/>
    <b v="1"/>
    <s v="film &amp; video/television"/>
    <s v="film &amp; video"/>
    <x v="19"/>
  </r>
  <r>
    <n v="1517"/>
    <n v="18.728395061728396"/>
    <x v="0"/>
    <n v="29"/>
    <n v="52.310344827586206"/>
    <s v="DK"/>
    <s v="DKK"/>
    <n v="1464584400"/>
    <n v="1465016400"/>
    <b v="0"/>
    <b v="0"/>
    <s v="music/rock"/>
    <s v="music"/>
    <x v="1"/>
  </r>
  <r>
    <n v="8153"/>
    <n v="83.193877551020407"/>
    <x v="0"/>
    <n v="132"/>
    <n v="61.765151515151516"/>
    <s v="US"/>
    <s v="USD"/>
    <n v="1335848400"/>
    <n v="1336280400"/>
    <b v="0"/>
    <b v="0"/>
    <s v="technology/web"/>
    <s v="technology"/>
    <x v="2"/>
  </r>
  <r>
    <n v="6357"/>
    <n v="706.33333333333337"/>
    <x v="1"/>
    <n v="254"/>
    <n v="25.027559055118111"/>
    <s v="US"/>
    <s v="USD"/>
    <n v="1473483600"/>
    <n v="1476766800"/>
    <b v="0"/>
    <b v="0"/>
    <s v="theater/plays"/>
    <s v="theater"/>
    <x v="3"/>
  </r>
  <r>
    <n v="19557"/>
    <n v="17.446030330062445"/>
    <x v="3"/>
    <n v="184"/>
    <n v="106.28804347826087"/>
    <s v="US"/>
    <s v="USD"/>
    <n v="1479880800"/>
    <n v="1480485600"/>
    <b v="0"/>
    <b v="0"/>
    <s v="theater/plays"/>
    <s v="theater"/>
    <x v="3"/>
  </r>
  <r>
    <n v="13213"/>
    <n v="209.73015873015873"/>
    <x v="1"/>
    <n v="176"/>
    <n v="75.07386363636364"/>
    <s v="US"/>
    <s v="USD"/>
    <n v="1430197200"/>
    <n v="1430197200"/>
    <b v="0"/>
    <b v="0"/>
    <s v="music/electric music"/>
    <s v="music"/>
    <x v="5"/>
  </r>
  <r>
    <n v="5476"/>
    <n v="97.785714285714292"/>
    <x v="0"/>
    <n v="137"/>
    <n v="39.970802919708028"/>
    <s v="DK"/>
    <s v="DKK"/>
    <n v="1331701200"/>
    <n v="1331787600"/>
    <b v="0"/>
    <b v="1"/>
    <s v="music/metal"/>
    <s v="music"/>
    <x v="16"/>
  </r>
  <r>
    <n v="13474"/>
    <n v="1684.25"/>
    <x v="1"/>
    <n v="337"/>
    <n v="39.982195845697326"/>
    <s v="CA"/>
    <s v="CAD"/>
    <n v="1438578000"/>
    <n v="1438837200"/>
    <b v="0"/>
    <b v="0"/>
    <s v="theater/plays"/>
    <s v="theater"/>
    <x v="3"/>
  </r>
  <r>
    <n v="91722"/>
    <n v="54.402135231316727"/>
    <x v="0"/>
    <n v="908"/>
    <n v="101.01541850220265"/>
    <s v="US"/>
    <s v="USD"/>
    <n v="1368162000"/>
    <n v="1370926800"/>
    <b v="0"/>
    <b v="1"/>
    <s v="film &amp; video/documentary"/>
    <s v="film &amp; video"/>
    <x v="4"/>
  </r>
  <r>
    <n v="8219"/>
    <n v="456.61111111111109"/>
    <x v="1"/>
    <n v="107"/>
    <n v="76.813084112149539"/>
    <s v="US"/>
    <s v="USD"/>
    <n v="1318654800"/>
    <n v="1319000400"/>
    <b v="1"/>
    <b v="0"/>
    <s v="technology/web"/>
    <s v="technology"/>
    <x v="2"/>
  </r>
  <r>
    <n v="717"/>
    <n v="9.8219178082191778"/>
    <x v="0"/>
    <n v="10"/>
    <n v="71.7"/>
    <s v="US"/>
    <s v="USD"/>
    <n v="1331874000"/>
    <n v="1333429200"/>
    <b v="0"/>
    <b v="0"/>
    <s v="food/food trucks"/>
    <s v="food"/>
    <x v="0"/>
  </r>
  <r>
    <n v="1065"/>
    <n v="16.384615384615383"/>
    <x v="3"/>
    <n v="32"/>
    <n v="33.28125"/>
    <s v="IT"/>
    <s v="EUR"/>
    <n v="1286254800"/>
    <n v="1287032400"/>
    <b v="0"/>
    <b v="0"/>
    <s v="theater/plays"/>
    <s v="theater"/>
    <x v="3"/>
  </r>
  <r>
    <n v="8038"/>
    <n v="1339.6666666666667"/>
    <x v="1"/>
    <n v="183"/>
    <n v="43.923497267759565"/>
    <s v="US"/>
    <s v="USD"/>
    <n v="1540530000"/>
    <n v="1541570400"/>
    <b v="0"/>
    <b v="0"/>
    <s v="theater/plays"/>
    <s v="theater"/>
    <x v="3"/>
  </r>
  <r>
    <n v="68769"/>
    <n v="35.650077760497666"/>
    <x v="0"/>
    <n v="1910"/>
    <n v="36.004712041884815"/>
    <s v="CH"/>
    <s v="CHF"/>
    <n v="1381813200"/>
    <n v="1383976800"/>
    <b v="0"/>
    <b v="0"/>
    <s v="theater/plays"/>
    <s v="theater"/>
    <x v="3"/>
  </r>
  <r>
    <n v="3352"/>
    <n v="54.950819672131146"/>
    <x v="0"/>
    <n v="38"/>
    <n v="88.21052631578948"/>
    <s v="AU"/>
    <s v="AUD"/>
    <n v="1548655200"/>
    <n v="1550556000"/>
    <b v="0"/>
    <b v="0"/>
    <s v="theater/plays"/>
    <s v="theater"/>
    <x v="3"/>
  </r>
  <r>
    <n v="6785"/>
    <n v="94.236111111111114"/>
    <x v="0"/>
    <n v="104"/>
    <n v="65.240384615384613"/>
    <s v="AU"/>
    <s v="AUD"/>
    <n v="1389679200"/>
    <n v="1390456800"/>
    <b v="0"/>
    <b v="1"/>
    <s v="theater/plays"/>
    <s v="theater"/>
    <x v="3"/>
  </r>
  <r>
    <n v="5037"/>
    <n v="143.91428571428571"/>
    <x v="1"/>
    <n v="72"/>
    <n v="69.958333333333329"/>
    <s v="US"/>
    <s v="USD"/>
    <n v="1456466400"/>
    <n v="1458018000"/>
    <b v="0"/>
    <b v="1"/>
    <s v="music/rock"/>
    <s v="music"/>
    <x v="1"/>
  </r>
  <r>
    <n v="1954"/>
    <n v="51.421052631578945"/>
    <x v="0"/>
    <n v="49"/>
    <n v="39.877551020408163"/>
    <s v="US"/>
    <s v="USD"/>
    <n v="1456984800"/>
    <n v="1461819600"/>
    <b v="0"/>
    <b v="0"/>
    <s v="food/food trucks"/>
    <s v="food"/>
    <x v="0"/>
  </r>
  <r>
    <n v="5"/>
    <n v="5"/>
    <x v="0"/>
    <n v="1"/>
    <n v="5"/>
    <s v="DK"/>
    <s v="DKK"/>
    <n v="1504069200"/>
    <n v="1504155600"/>
    <b v="0"/>
    <b v="1"/>
    <s v="publishing/nonfiction"/>
    <s v="publishing"/>
    <x v="9"/>
  </r>
  <r>
    <n v="12102"/>
    <n v="1344.6666666666667"/>
    <x v="1"/>
    <n v="295"/>
    <n v="41.023728813559323"/>
    <s v="US"/>
    <s v="USD"/>
    <n v="1424930400"/>
    <n v="1426395600"/>
    <b v="0"/>
    <b v="0"/>
    <s v="film &amp; video/documentary"/>
    <s v="film &amp; video"/>
    <x v="4"/>
  </r>
  <r>
    <n v="24234"/>
    <n v="31.844940867279899"/>
    <x v="0"/>
    <n v="245"/>
    <n v="98.914285714285711"/>
    <s v="US"/>
    <s v="USD"/>
    <n v="1535864400"/>
    <n v="1537074000"/>
    <b v="0"/>
    <b v="0"/>
    <s v="theater/plays"/>
    <s v="theater"/>
    <x v="3"/>
  </r>
  <r>
    <n v="2809"/>
    <n v="82.617647058823536"/>
    <x v="0"/>
    <n v="32"/>
    <n v="87.78125"/>
    <s v="US"/>
    <s v="USD"/>
    <n v="1452146400"/>
    <n v="1452578400"/>
    <b v="0"/>
    <b v="0"/>
    <s v="music/indie rock"/>
    <s v="music"/>
    <x v="7"/>
  </r>
  <r>
    <n v="11469"/>
    <n v="546.14285714285722"/>
    <x v="1"/>
    <n v="142"/>
    <n v="80.767605633802816"/>
    <s v="US"/>
    <s v="USD"/>
    <n v="1470546000"/>
    <n v="1474088400"/>
    <b v="0"/>
    <b v="0"/>
    <s v="film &amp; video/documentary"/>
    <s v="film &amp; video"/>
    <x v="4"/>
  </r>
  <r>
    <n v="8014"/>
    <n v="286.21428571428572"/>
    <x v="1"/>
    <n v="85"/>
    <n v="94.28235294117647"/>
    <s v="US"/>
    <s v="USD"/>
    <n v="1458363600"/>
    <n v="1461906000"/>
    <b v="0"/>
    <b v="0"/>
    <s v="theater/plays"/>
    <s v="theater"/>
    <x v="3"/>
  </r>
  <r>
    <n v="514"/>
    <n v="7.9076923076923071"/>
    <x v="0"/>
    <n v="7"/>
    <n v="73.428571428571431"/>
    <s v="US"/>
    <s v="USD"/>
    <n v="1500008400"/>
    <n v="1500267600"/>
    <b v="0"/>
    <b v="1"/>
    <s v="theater/plays"/>
    <s v="theater"/>
    <x v="3"/>
  </r>
  <r>
    <n v="43473"/>
    <n v="132.13677811550153"/>
    <x v="1"/>
    <n v="659"/>
    <n v="65.968133535660087"/>
    <s v="DK"/>
    <s v="DKK"/>
    <n v="1338958800"/>
    <n v="1340686800"/>
    <b v="0"/>
    <b v="1"/>
    <s v="publishing/fiction"/>
    <s v="publishing"/>
    <x v="13"/>
  </r>
  <r>
    <n v="87560"/>
    <n v="74.077834179357026"/>
    <x v="0"/>
    <n v="803"/>
    <n v="109.04109589041096"/>
    <s v="US"/>
    <s v="USD"/>
    <n v="1303102800"/>
    <n v="1303189200"/>
    <b v="0"/>
    <b v="0"/>
    <s v="theater/plays"/>
    <s v="theater"/>
    <x v="3"/>
  </r>
  <r>
    <n v="3087"/>
    <n v="75.292682926829272"/>
    <x v="3"/>
    <n v="75"/>
    <n v="41.16"/>
    <s v="US"/>
    <s v="USD"/>
    <n v="1316581200"/>
    <n v="1318309200"/>
    <b v="0"/>
    <b v="1"/>
    <s v="music/indie rock"/>
    <s v="music"/>
    <x v="7"/>
  </r>
  <r>
    <n v="1586"/>
    <n v="20.333333333333332"/>
    <x v="0"/>
    <n v="16"/>
    <n v="99.125"/>
    <s v="US"/>
    <s v="USD"/>
    <n v="1270789200"/>
    <n v="1272171600"/>
    <b v="0"/>
    <b v="0"/>
    <s v="games/video games"/>
    <s v="games"/>
    <x v="11"/>
  </r>
  <r>
    <n v="12812"/>
    <n v="203.36507936507937"/>
    <x v="1"/>
    <n v="121"/>
    <n v="105.88429752066116"/>
    <s v="US"/>
    <s v="USD"/>
    <n v="1297836000"/>
    <n v="1298872800"/>
    <b v="0"/>
    <b v="0"/>
    <s v="theater/plays"/>
    <s v="theater"/>
    <x v="3"/>
  </r>
  <r>
    <n v="183345"/>
    <n v="310.2284263959391"/>
    <x v="1"/>
    <n v="3742"/>
    <n v="48.996525921966864"/>
    <s v="US"/>
    <s v="USD"/>
    <n v="1382677200"/>
    <n v="1383282000"/>
    <b v="0"/>
    <b v="0"/>
    <s v="theater/plays"/>
    <s v="theater"/>
    <x v="3"/>
  </r>
  <r>
    <n v="8697"/>
    <n v="395.31818181818181"/>
    <x v="1"/>
    <n v="223"/>
    <n v="39"/>
    <s v="US"/>
    <s v="USD"/>
    <n v="1330322400"/>
    <n v="1330495200"/>
    <b v="0"/>
    <b v="0"/>
    <s v="music/rock"/>
    <s v="music"/>
    <x v="1"/>
  </r>
  <r>
    <n v="4126"/>
    <n v="294.71428571428572"/>
    <x v="1"/>
    <n v="133"/>
    <n v="31.022556390977442"/>
    <s v="US"/>
    <s v="USD"/>
    <n v="1552366800"/>
    <n v="1552798800"/>
    <b v="0"/>
    <b v="1"/>
    <s v="film &amp; video/documentary"/>
    <s v="film &amp; video"/>
    <x v="4"/>
  </r>
  <r>
    <n v="3220"/>
    <n v="33.89473684210526"/>
    <x v="0"/>
    <n v="31"/>
    <n v="103.87096774193549"/>
    <s v="US"/>
    <s v="USD"/>
    <n v="1400907600"/>
    <n v="1403413200"/>
    <b v="0"/>
    <b v="0"/>
    <s v="theater/plays"/>
    <s v="theater"/>
    <x v="3"/>
  </r>
  <r>
    <n v="6401"/>
    <n v="66.677083333333329"/>
    <x v="0"/>
    <n v="108"/>
    <n v="59.268518518518519"/>
    <s v="IT"/>
    <s v="EUR"/>
    <n v="1574143200"/>
    <n v="1574229600"/>
    <b v="0"/>
    <b v="1"/>
    <s v="food/food trucks"/>
    <s v="food"/>
    <x v="0"/>
  </r>
  <r>
    <n v="1269"/>
    <n v="19.227272727272727"/>
    <x v="0"/>
    <n v="30"/>
    <n v="42.3"/>
    <s v="US"/>
    <s v="USD"/>
    <n v="1494738000"/>
    <n v="1495861200"/>
    <b v="0"/>
    <b v="0"/>
    <s v="theater/plays"/>
    <s v="theater"/>
    <x v="3"/>
  </r>
  <r>
    <n v="903"/>
    <n v="15.842105263157894"/>
    <x v="0"/>
    <n v="17"/>
    <n v="53.117647058823529"/>
    <s v="US"/>
    <s v="USD"/>
    <n v="1392357600"/>
    <n v="1392530400"/>
    <b v="0"/>
    <b v="0"/>
    <s v="music/rock"/>
    <s v="music"/>
    <x v="1"/>
  </r>
  <r>
    <n v="3251"/>
    <n v="38.702380952380956"/>
    <x v="3"/>
    <n v="64"/>
    <n v="50.796875"/>
    <s v="US"/>
    <s v="USD"/>
    <n v="1281589200"/>
    <n v="1283662800"/>
    <b v="0"/>
    <b v="0"/>
    <s v="technology/web"/>
    <s v="technology"/>
    <x v="2"/>
  </r>
  <r>
    <n v="8092"/>
    <n v="9.5876777251184837"/>
    <x v="0"/>
    <n v="80"/>
    <n v="101.15"/>
    <s v="US"/>
    <s v="USD"/>
    <n v="1305003600"/>
    <n v="1305781200"/>
    <b v="0"/>
    <b v="0"/>
    <s v="publishing/fiction"/>
    <s v="publishing"/>
    <x v="13"/>
  </r>
  <r>
    <n v="160422"/>
    <n v="94.144366197183089"/>
    <x v="0"/>
    <n v="2468"/>
    <n v="65.000810372771468"/>
    <s v="US"/>
    <s v="USD"/>
    <n v="1301634000"/>
    <n v="1302325200"/>
    <b v="0"/>
    <b v="0"/>
    <s v="film &amp; video/shorts"/>
    <s v="film &amp; video"/>
    <x v="12"/>
  </r>
  <r>
    <n v="196377"/>
    <n v="166.56234096692114"/>
    <x v="1"/>
    <n v="5168"/>
    <n v="37.998645510835914"/>
    <s v="US"/>
    <s v="USD"/>
    <n v="1290664800"/>
    <n v="1291788000"/>
    <b v="0"/>
    <b v="0"/>
    <s v="theater/plays"/>
    <s v="theater"/>
    <x v="3"/>
  </r>
  <r>
    <n v="2148"/>
    <n v="24.134831460674157"/>
    <x v="0"/>
    <n v="26"/>
    <n v="82.615384615384613"/>
    <s v="GB"/>
    <s v="GBP"/>
    <n v="1395896400"/>
    <n v="1396069200"/>
    <b v="0"/>
    <b v="0"/>
    <s v="film &amp; video/documentary"/>
    <s v="film &amp; video"/>
    <x v="4"/>
  </r>
  <r>
    <n v="11648"/>
    <n v="164.05633802816902"/>
    <x v="1"/>
    <n v="307"/>
    <n v="37.941368078175898"/>
    <s v="US"/>
    <s v="USD"/>
    <n v="1434862800"/>
    <n v="1435899600"/>
    <b v="0"/>
    <b v="1"/>
    <s v="theater/plays"/>
    <s v="theater"/>
    <x v="3"/>
  </r>
  <r>
    <n v="5897"/>
    <n v="90.723076923076931"/>
    <x v="0"/>
    <n v="73"/>
    <n v="80.780821917808225"/>
    <s v="US"/>
    <s v="USD"/>
    <n v="1529125200"/>
    <n v="1531112400"/>
    <b v="0"/>
    <b v="1"/>
    <s v="theater/plays"/>
    <s v="theater"/>
    <x v="3"/>
  </r>
  <r>
    <n v="3326"/>
    <n v="46.194444444444443"/>
    <x v="0"/>
    <n v="128"/>
    <n v="25.984375"/>
    <s v="US"/>
    <s v="USD"/>
    <n v="1451109600"/>
    <n v="1451628000"/>
    <b v="0"/>
    <b v="0"/>
    <s v="film &amp; video/animation"/>
    <s v="film &amp; video"/>
    <x v="10"/>
  </r>
  <r>
    <n v="1002"/>
    <n v="38.53846153846154"/>
    <x v="0"/>
    <n v="33"/>
    <n v="30.363636363636363"/>
    <s v="US"/>
    <s v="USD"/>
    <n v="1566968400"/>
    <n v="1567314000"/>
    <b v="0"/>
    <b v="1"/>
    <s v="theater/plays"/>
    <s v="theater"/>
    <x v="3"/>
  </r>
  <r>
    <n v="131826"/>
    <n v="133.56231003039514"/>
    <x v="1"/>
    <n v="2441"/>
    <n v="54.004916018025398"/>
    <s v="US"/>
    <s v="USD"/>
    <n v="1543557600"/>
    <n v="1544508000"/>
    <b v="0"/>
    <b v="0"/>
    <s v="music/rock"/>
    <s v="music"/>
    <x v="1"/>
  </r>
  <r>
    <n v="21477"/>
    <n v="22.896588486140725"/>
    <x v="2"/>
    <n v="211"/>
    <n v="101.78672985781991"/>
    <s v="US"/>
    <s v="USD"/>
    <n v="1481522400"/>
    <n v="1482472800"/>
    <b v="0"/>
    <b v="0"/>
    <s v="games/video games"/>
    <s v="games"/>
    <x v="11"/>
  </r>
  <r>
    <n v="62330"/>
    <n v="184.95548961424333"/>
    <x v="1"/>
    <n v="1385"/>
    <n v="45.003610108303249"/>
    <s v="GB"/>
    <s v="GBP"/>
    <n v="1512712800"/>
    <n v="1512799200"/>
    <b v="0"/>
    <b v="0"/>
    <s v="film &amp; video/documentary"/>
    <s v="film &amp; video"/>
    <x v="4"/>
  </r>
  <r>
    <n v="14643"/>
    <n v="443.72727272727275"/>
    <x v="1"/>
    <n v="190"/>
    <n v="77.068421052631578"/>
    <s v="US"/>
    <s v="USD"/>
    <n v="1324274400"/>
    <n v="1324360800"/>
    <b v="0"/>
    <b v="0"/>
    <s v="food/food trucks"/>
    <s v="food"/>
    <x v="0"/>
  </r>
  <r>
    <n v="41396"/>
    <n v="199.9806763285024"/>
    <x v="1"/>
    <n v="470"/>
    <n v="88.076595744680844"/>
    <s v="US"/>
    <s v="USD"/>
    <n v="1364446800"/>
    <n v="1364533200"/>
    <b v="0"/>
    <b v="0"/>
    <s v="technology/wearables"/>
    <s v="technology"/>
    <x v="8"/>
  </r>
  <r>
    <n v="11900"/>
    <n v="123.95833333333333"/>
    <x v="1"/>
    <n v="253"/>
    <n v="47.035573122529641"/>
    <s v="US"/>
    <s v="USD"/>
    <n v="1542693600"/>
    <n v="1545112800"/>
    <b v="0"/>
    <b v="0"/>
    <s v="theater/plays"/>
    <s v="theater"/>
    <x v="3"/>
  </r>
  <r>
    <n v="123538"/>
    <n v="186.61329305135951"/>
    <x v="1"/>
    <n v="1113"/>
    <n v="110.99550763701707"/>
    <s v="US"/>
    <s v="USD"/>
    <n v="1515564000"/>
    <n v="1516168800"/>
    <b v="0"/>
    <b v="0"/>
    <s v="music/rock"/>
    <s v="music"/>
    <x v="1"/>
  </r>
  <r>
    <n v="198628"/>
    <n v="114.28538550057536"/>
    <x v="1"/>
    <n v="2283"/>
    <n v="87.003066141042481"/>
    <s v="US"/>
    <s v="USD"/>
    <n v="1573797600"/>
    <n v="1574920800"/>
    <b v="0"/>
    <b v="0"/>
    <s v="music/rock"/>
    <s v="music"/>
    <x v="1"/>
  </r>
  <r>
    <n v="68602"/>
    <n v="97.032531824611041"/>
    <x v="0"/>
    <n v="1072"/>
    <n v="63.994402985074629"/>
    <s v="US"/>
    <s v="USD"/>
    <n v="1292392800"/>
    <n v="1292479200"/>
    <b v="0"/>
    <b v="1"/>
    <s v="music/rock"/>
    <s v="music"/>
    <x v="1"/>
  </r>
  <r>
    <n v="116064"/>
    <n v="122.81904761904762"/>
    <x v="1"/>
    <n v="1095"/>
    <n v="105.9945205479452"/>
    <s v="US"/>
    <s v="USD"/>
    <n v="1573452000"/>
    <n v="1573538400"/>
    <b v="0"/>
    <b v="0"/>
    <s v="theater/plays"/>
    <s v="theater"/>
    <x v="3"/>
  </r>
  <r>
    <n v="125042"/>
    <n v="179.14326647564468"/>
    <x v="1"/>
    <n v="1690"/>
    <n v="73.989349112426041"/>
    <s v="US"/>
    <s v="USD"/>
    <n v="1317790800"/>
    <n v="1320382800"/>
    <b v="0"/>
    <b v="0"/>
    <s v="theater/plays"/>
    <s v="theater"/>
    <x v="3"/>
  </r>
  <r>
    <n v="108974"/>
    <n v="79.951577402787962"/>
    <x v="3"/>
    <n v="1297"/>
    <n v="84.02004626060139"/>
    <s v="CA"/>
    <s v="CAD"/>
    <n v="1501650000"/>
    <n v="1502859600"/>
    <b v="0"/>
    <b v="0"/>
    <s v="theater/plays"/>
    <s v="theater"/>
    <x v="3"/>
  </r>
  <r>
    <n v="34964"/>
    <n v="94.242587601078171"/>
    <x v="0"/>
    <n v="393"/>
    <n v="88.966921119592882"/>
    <s v="US"/>
    <s v="USD"/>
    <n v="1323669600"/>
    <n v="1323756000"/>
    <b v="0"/>
    <b v="0"/>
    <s v="photography/photography books"/>
    <s v="photography"/>
    <x v="14"/>
  </r>
  <r>
    <n v="96777"/>
    <n v="84.669291338582681"/>
    <x v="0"/>
    <n v="1257"/>
    <n v="76.990453460620529"/>
    <s v="US"/>
    <s v="USD"/>
    <n v="1440738000"/>
    <n v="1441342800"/>
    <b v="0"/>
    <b v="0"/>
    <s v="music/indie rock"/>
    <s v="music"/>
    <x v="7"/>
  </r>
  <r>
    <n v="31864"/>
    <n v="66.521920668058456"/>
    <x v="0"/>
    <n v="328"/>
    <n v="97.146341463414629"/>
    <s v="US"/>
    <s v="USD"/>
    <n v="1374296400"/>
    <n v="1375333200"/>
    <b v="0"/>
    <b v="0"/>
    <s v="theater/plays"/>
    <s v="theater"/>
    <x v="3"/>
  </r>
  <r>
    <n v="4853"/>
    <n v="53.922222222222224"/>
    <x v="0"/>
    <n v="147"/>
    <n v="33.013605442176868"/>
    <s v="US"/>
    <s v="USD"/>
    <n v="1384840800"/>
    <n v="1389420000"/>
    <b v="0"/>
    <b v="0"/>
    <s v="theater/plays"/>
    <s v="theater"/>
    <x v="3"/>
  </r>
  <r>
    <n v="82959"/>
    <n v="41.983299595141702"/>
    <x v="0"/>
    <n v="830"/>
    <n v="99.950602409638549"/>
    <s v="US"/>
    <s v="USD"/>
    <n v="1516600800"/>
    <n v="1520056800"/>
    <b v="0"/>
    <b v="0"/>
    <s v="games/video games"/>
    <s v="games"/>
    <x v="11"/>
  </r>
  <r>
    <n v="23159"/>
    <n v="14.69479695431472"/>
    <x v="0"/>
    <n v="331"/>
    <n v="69.966767371601208"/>
    <s v="GB"/>
    <s v="GBP"/>
    <n v="1436418000"/>
    <n v="1436504400"/>
    <b v="0"/>
    <b v="0"/>
    <s v="film &amp; video/drama"/>
    <s v="film &amp; video"/>
    <x v="6"/>
  </r>
  <r>
    <n v="2758"/>
    <n v="34.475000000000001"/>
    <x v="0"/>
    <n v="25"/>
    <n v="110.32"/>
    <s v="US"/>
    <s v="USD"/>
    <n v="1503550800"/>
    <n v="1508302800"/>
    <b v="0"/>
    <b v="1"/>
    <s v="music/indie rock"/>
    <s v="music"/>
    <x v="7"/>
  </r>
  <r>
    <n v="12607"/>
    <n v="1400.7777777777778"/>
    <x v="1"/>
    <n v="191"/>
    <n v="66.005235602094245"/>
    <s v="US"/>
    <s v="USD"/>
    <n v="1423634400"/>
    <n v="1425708000"/>
    <b v="0"/>
    <b v="0"/>
    <s v="technology/web"/>
    <s v="technology"/>
    <x v="2"/>
  </r>
  <r>
    <n v="142823"/>
    <n v="71.770351758793964"/>
    <x v="0"/>
    <n v="3483"/>
    <n v="41.005742176284812"/>
    <s v="US"/>
    <s v="USD"/>
    <n v="1487224800"/>
    <n v="1488348000"/>
    <b v="0"/>
    <b v="0"/>
    <s v="food/food trucks"/>
    <s v="food"/>
    <x v="0"/>
  </r>
  <r>
    <n v="95958"/>
    <n v="53.074115044247783"/>
    <x v="0"/>
    <n v="923"/>
    <n v="103.96316359696641"/>
    <s v="US"/>
    <s v="USD"/>
    <n v="1500008400"/>
    <n v="1502600400"/>
    <b v="0"/>
    <b v="0"/>
    <s v="theater/plays"/>
    <s v="theater"/>
    <x v="3"/>
  </r>
  <r>
    <n v="5"/>
    <n v="5"/>
    <x v="0"/>
    <n v="1"/>
    <n v="5"/>
    <s v="US"/>
    <s v="USD"/>
    <n v="1432098000"/>
    <n v="1433653200"/>
    <b v="0"/>
    <b v="1"/>
    <s v="music/jazz"/>
    <s v="music"/>
    <x v="17"/>
  </r>
  <r>
    <n v="94631"/>
    <n v="127.70715249662618"/>
    <x v="1"/>
    <n v="2013"/>
    <n v="47.009935419771487"/>
    <s v="US"/>
    <s v="USD"/>
    <n v="1440392400"/>
    <n v="1441602000"/>
    <b v="0"/>
    <b v="0"/>
    <s v="music/rock"/>
    <s v="music"/>
    <x v="1"/>
  </r>
  <r>
    <n v="977"/>
    <n v="34.892857142857139"/>
    <x v="0"/>
    <n v="33"/>
    <n v="29.606060606060606"/>
    <s v="CA"/>
    <s v="CAD"/>
    <n v="1446876000"/>
    <n v="1447567200"/>
    <b v="0"/>
    <b v="0"/>
    <s v="theater/plays"/>
    <s v="theater"/>
    <x v="3"/>
  </r>
  <r>
    <n v="137961"/>
    <n v="410.59821428571428"/>
    <x v="1"/>
    <n v="1703"/>
    <n v="81.010569583088667"/>
    <s v="US"/>
    <s v="USD"/>
    <n v="1562302800"/>
    <n v="1562389200"/>
    <b v="0"/>
    <b v="0"/>
    <s v="theater/plays"/>
    <s v="theater"/>
    <x v="3"/>
  </r>
  <r>
    <n v="7548"/>
    <n v="123.73770491803278"/>
    <x v="1"/>
    <n v="80"/>
    <n v="94.35"/>
    <s v="DK"/>
    <s v="DKK"/>
    <n v="1378184400"/>
    <n v="1378789200"/>
    <b v="0"/>
    <b v="0"/>
    <s v="film &amp; video/documentary"/>
    <s v="film &amp; video"/>
    <x v="4"/>
  </r>
  <r>
    <n v="2241"/>
    <n v="58.973684210526315"/>
    <x v="2"/>
    <n v="86"/>
    <n v="26.058139534883722"/>
    <s v="US"/>
    <s v="USD"/>
    <n v="1485064800"/>
    <n v="1488520800"/>
    <b v="0"/>
    <b v="0"/>
    <s v="technology/wearables"/>
    <s v="technology"/>
    <x v="8"/>
  </r>
  <r>
    <n v="3431"/>
    <n v="36.892473118279568"/>
    <x v="0"/>
    <n v="40"/>
    <n v="85.775000000000006"/>
    <s v="IT"/>
    <s v="EUR"/>
    <n v="1326520800"/>
    <n v="1327298400"/>
    <b v="0"/>
    <b v="0"/>
    <s v="theater/plays"/>
    <s v="theater"/>
    <x v="3"/>
  </r>
  <r>
    <n v="4253"/>
    <n v="184.91304347826087"/>
    <x v="1"/>
    <n v="41"/>
    <n v="103.73170731707317"/>
    <s v="US"/>
    <s v="USD"/>
    <n v="1441256400"/>
    <n v="1443416400"/>
    <b v="0"/>
    <b v="0"/>
    <s v="games/video games"/>
    <s v="games"/>
    <x v="11"/>
  </r>
  <r>
    <n v="1146"/>
    <n v="11.814432989690722"/>
    <x v="0"/>
    <n v="23"/>
    <n v="49.826086956521742"/>
    <s v="CA"/>
    <s v="CAD"/>
    <n v="1533877200"/>
    <n v="1534136400"/>
    <b v="1"/>
    <b v="0"/>
    <s v="photography/photography books"/>
    <s v="photography"/>
    <x v="14"/>
  </r>
  <r>
    <n v="11948"/>
    <n v="298.7"/>
    <x v="1"/>
    <n v="187"/>
    <n v="63.893048128342244"/>
    <s v="US"/>
    <s v="USD"/>
    <n v="1314421200"/>
    <n v="1315026000"/>
    <b v="0"/>
    <b v="0"/>
    <s v="film &amp; video/animation"/>
    <s v="film &amp; video"/>
    <x v="10"/>
  </r>
  <r>
    <n v="135132"/>
    <n v="226.35175879396985"/>
    <x v="1"/>
    <n v="2875"/>
    <n v="47.002434782608695"/>
    <s v="GB"/>
    <s v="GBP"/>
    <n v="1293861600"/>
    <n v="1295071200"/>
    <b v="0"/>
    <b v="1"/>
    <s v="theater/plays"/>
    <s v="theater"/>
    <x v="3"/>
  </r>
  <r>
    <n v="9546"/>
    <n v="173.56363636363636"/>
    <x v="1"/>
    <n v="88"/>
    <n v="108.47727272727273"/>
    <s v="US"/>
    <s v="USD"/>
    <n v="1507352400"/>
    <n v="1509426000"/>
    <b v="0"/>
    <b v="0"/>
    <s v="theater/plays"/>
    <s v="theater"/>
    <x v="3"/>
  </r>
  <r>
    <n v="13755"/>
    <n v="371.75675675675677"/>
    <x v="1"/>
    <n v="191"/>
    <n v="72.015706806282722"/>
    <s v="US"/>
    <s v="USD"/>
    <n v="1296108000"/>
    <n v="1299391200"/>
    <b v="0"/>
    <b v="0"/>
    <s v="music/rock"/>
    <s v="music"/>
    <x v="1"/>
  </r>
  <r>
    <n v="8330"/>
    <n v="160.19230769230771"/>
    <x v="1"/>
    <n v="139"/>
    <n v="59.928057553956833"/>
    <s v="US"/>
    <s v="USD"/>
    <n v="1324965600"/>
    <n v="1325052000"/>
    <b v="0"/>
    <b v="0"/>
    <s v="music/rock"/>
    <s v="music"/>
    <x v="1"/>
  </r>
  <r>
    <n v="14547"/>
    <n v="1616.3333333333335"/>
    <x v="1"/>
    <n v="186"/>
    <n v="78.209677419354833"/>
    <s v="US"/>
    <s v="USD"/>
    <n v="1520229600"/>
    <n v="1522818000"/>
    <b v="0"/>
    <b v="0"/>
    <s v="music/indie rock"/>
    <s v="music"/>
    <x v="7"/>
  </r>
  <r>
    <n v="11735"/>
    <n v="733.4375"/>
    <x v="1"/>
    <n v="112"/>
    <n v="104.77678571428571"/>
    <s v="AU"/>
    <s v="AUD"/>
    <n v="1482991200"/>
    <n v="1485324000"/>
    <b v="0"/>
    <b v="0"/>
    <s v="theater/plays"/>
    <s v="theater"/>
    <x v="3"/>
  </r>
  <r>
    <n v="10658"/>
    <n v="592.11111111111109"/>
    <x v="1"/>
    <n v="101"/>
    <n v="105.52475247524752"/>
    <s v="US"/>
    <s v="USD"/>
    <n v="1294034400"/>
    <n v="1294120800"/>
    <b v="0"/>
    <b v="1"/>
    <s v="theater/plays"/>
    <s v="theater"/>
    <x v="3"/>
  </r>
  <r>
    <n v="1870"/>
    <n v="18.888888888888889"/>
    <x v="0"/>
    <n v="75"/>
    <n v="24.933333333333334"/>
    <s v="US"/>
    <s v="USD"/>
    <n v="1413608400"/>
    <n v="1415685600"/>
    <b v="0"/>
    <b v="1"/>
    <s v="theater/plays"/>
    <s v="theater"/>
    <x v="3"/>
  </r>
  <r>
    <n v="14394"/>
    <n v="276.80769230769232"/>
    <x v="1"/>
    <n v="206"/>
    <n v="69.873786407766985"/>
    <s v="GB"/>
    <s v="GBP"/>
    <n v="1286946000"/>
    <n v="1288933200"/>
    <b v="0"/>
    <b v="1"/>
    <s v="film &amp; video/documentary"/>
    <s v="film &amp; video"/>
    <x v="4"/>
  </r>
  <r>
    <n v="14743"/>
    <n v="273.01851851851848"/>
    <x v="1"/>
    <n v="154"/>
    <n v="95.733766233766232"/>
    <s v="US"/>
    <s v="USD"/>
    <n v="1359871200"/>
    <n v="1363237200"/>
    <b v="0"/>
    <b v="1"/>
    <s v="film &amp; video/television"/>
    <s v="film &amp; video"/>
    <x v="19"/>
  </r>
  <r>
    <n v="178965"/>
    <n v="159.36331255565449"/>
    <x v="1"/>
    <n v="5966"/>
    <n v="29.997485752598056"/>
    <s v="US"/>
    <s v="USD"/>
    <n v="1555304400"/>
    <n v="1555822800"/>
    <b v="0"/>
    <b v="0"/>
    <s v="theater/plays"/>
    <s v="theater"/>
    <x v="3"/>
  </r>
  <r>
    <n v="128410"/>
    <n v="67.869978858350947"/>
    <x v="0"/>
    <n v="2176"/>
    <n v="59.011948529411768"/>
    <s v="US"/>
    <s v="USD"/>
    <n v="1423375200"/>
    <n v="1427778000"/>
    <b v="0"/>
    <b v="0"/>
    <s v="theater/plays"/>
    <s v="theater"/>
    <x v="3"/>
  </r>
  <r>
    <n v="14324"/>
    <n v="1591.5555555555554"/>
    <x v="1"/>
    <n v="169"/>
    <n v="84.757396449704146"/>
    <s v="US"/>
    <s v="USD"/>
    <n v="1420696800"/>
    <n v="1422424800"/>
    <b v="0"/>
    <b v="1"/>
    <s v="film &amp; video/documentary"/>
    <s v="film &amp; video"/>
    <x v="4"/>
  </r>
  <r>
    <n v="164291"/>
    <n v="730.18222222222221"/>
    <x v="1"/>
    <n v="2106"/>
    <n v="78.010921177587846"/>
    <s v="US"/>
    <s v="USD"/>
    <n v="1502946000"/>
    <n v="1503637200"/>
    <b v="0"/>
    <b v="0"/>
    <s v="theater/plays"/>
    <s v="theater"/>
    <x v="3"/>
  </r>
  <r>
    <n v="22073"/>
    <n v="13.185782556750297"/>
    <x v="0"/>
    <n v="441"/>
    <n v="50.05215419501134"/>
    <s v="US"/>
    <s v="USD"/>
    <n v="1547186400"/>
    <n v="1547618400"/>
    <b v="0"/>
    <b v="1"/>
    <s v="film &amp; video/documentary"/>
    <s v="film &amp; video"/>
    <x v="4"/>
  </r>
  <r>
    <n v="1479"/>
    <n v="54.777777777777779"/>
    <x v="0"/>
    <n v="25"/>
    <n v="59.16"/>
    <s v="US"/>
    <s v="USD"/>
    <n v="1444971600"/>
    <n v="1449900000"/>
    <b v="0"/>
    <b v="0"/>
    <s v="music/indie rock"/>
    <s v="music"/>
    <x v="7"/>
  </r>
  <r>
    <n v="12275"/>
    <n v="361.02941176470591"/>
    <x v="1"/>
    <n v="131"/>
    <n v="93.702290076335885"/>
    <s v="US"/>
    <s v="USD"/>
    <n v="1404622800"/>
    <n v="1405141200"/>
    <b v="0"/>
    <b v="0"/>
    <s v="music/rock"/>
    <s v="music"/>
    <x v="1"/>
  </r>
  <r>
    <n v="5098"/>
    <n v="10.257545271629779"/>
    <x v="0"/>
    <n v="127"/>
    <n v="40.14173228346457"/>
    <s v="US"/>
    <s v="USD"/>
    <n v="1571720400"/>
    <n v="1572933600"/>
    <b v="0"/>
    <b v="0"/>
    <s v="theater/plays"/>
    <s v="theater"/>
    <x v="3"/>
  </r>
  <r>
    <n v="24882"/>
    <n v="13.962962962962964"/>
    <x v="0"/>
    <n v="355"/>
    <n v="70.090140845070422"/>
    <s v="US"/>
    <s v="USD"/>
    <n v="1526878800"/>
    <n v="1530162000"/>
    <b v="0"/>
    <b v="0"/>
    <s v="film &amp; video/documentary"/>
    <s v="film &amp; video"/>
    <x v="4"/>
  </r>
  <r>
    <n v="2912"/>
    <n v="40.444444444444443"/>
    <x v="0"/>
    <n v="44"/>
    <n v="66.181818181818187"/>
    <s v="GB"/>
    <s v="GBP"/>
    <n v="1319691600"/>
    <n v="1320904800"/>
    <b v="0"/>
    <b v="0"/>
    <s v="theater/plays"/>
    <s v="theater"/>
    <x v="3"/>
  </r>
  <r>
    <n v="4008"/>
    <n v="160.32"/>
    <x v="1"/>
    <n v="84"/>
    <n v="47.714285714285715"/>
    <s v="US"/>
    <s v="USD"/>
    <n v="1371963600"/>
    <n v="1372395600"/>
    <b v="0"/>
    <b v="0"/>
    <s v="theater/plays"/>
    <s v="theater"/>
    <x v="3"/>
  </r>
  <r>
    <n v="9749"/>
    <n v="183.9433962264151"/>
    <x v="1"/>
    <n v="155"/>
    <n v="62.896774193548389"/>
    <s v="US"/>
    <s v="USD"/>
    <n v="1433739600"/>
    <n v="1437714000"/>
    <b v="0"/>
    <b v="0"/>
    <s v="theater/plays"/>
    <s v="theater"/>
    <x v="3"/>
  </r>
  <r>
    <n v="5803"/>
    <n v="63.769230769230766"/>
    <x v="0"/>
    <n v="67"/>
    <n v="86.611940298507463"/>
    <s v="US"/>
    <s v="USD"/>
    <n v="1508130000"/>
    <n v="1509771600"/>
    <b v="0"/>
    <b v="0"/>
    <s v="photography/photography books"/>
    <s v="photography"/>
    <x v="14"/>
  </r>
  <r>
    <n v="14199"/>
    <n v="225.38095238095238"/>
    <x v="1"/>
    <n v="189"/>
    <n v="75.126984126984127"/>
    <s v="US"/>
    <s v="USD"/>
    <n v="1550037600"/>
    <n v="1550556000"/>
    <b v="0"/>
    <b v="1"/>
    <s v="food/food trucks"/>
    <s v="food"/>
    <x v="0"/>
  </r>
  <r>
    <n v="196779"/>
    <n v="172.00961538461539"/>
    <x v="1"/>
    <n v="4799"/>
    <n v="41.004167534903104"/>
    <s v="US"/>
    <s v="USD"/>
    <n v="1486706400"/>
    <n v="1489039200"/>
    <b v="1"/>
    <b v="1"/>
    <s v="film &amp; video/documentary"/>
    <s v="film &amp; video"/>
    <x v="4"/>
  </r>
  <r>
    <n v="56859"/>
    <n v="146.16709511568124"/>
    <x v="1"/>
    <n v="1137"/>
    <n v="50.007915567282325"/>
    <s v="US"/>
    <s v="USD"/>
    <n v="1553835600"/>
    <n v="1556600400"/>
    <b v="0"/>
    <b v="0"/>
    <s v="publishing/nonfiction"/>
    <s v="publishing"/>
    <x v="9"/>
  </r>
  <r>
    <n v="103554"/>
    <n v="76.42361623616236"/>
    <x v="0"/>
    <n v="1068"/>
    <n v="96.960674157303373"/>
    <s v="US"/>
    <s v="USD"/>
    <n v="1277528400"/>
    <n v="1278565200"/>
    <b v="0"/>
    <b v="0"/>
    <s v="theater/plays"/>
    <s v="theater"/>
    <x v="3"/>
  </r>
  <r>
    <n v="42795"/>
    <n v="39.261467889908261"/>
    <x v="0"/>
    <n v="424"/>
    <n v="100.93160377358491"/>
    <s v="US"/>
    <s v="USD"/>
    <n v="1339477200"/>
    <n v="1339909200"/>
    <b v="0"/>
    <b v="0"/>
    <s v="technology/wearables"/>
    <s v="technology"/>
    <x v="8"/>
  </r>
  <r>
    <n v="12938"/>
    <n v="11.270034843205574"/>
    <x v="3"/>
    <n v="145"/>
    <n v="89.227586206896547"/>
    <s v="CH"/>
    <s v="CHF"/>
    <n v="1325656800"/>
    <n v="1325829600"/>
    <b v="0"/>
    <b v="0"/>
    <s v="music/indie rock"/>
    <s v="music"/>
    <x v="7"/>
  </r>
  <r>
    <n v="101352"/>
    <n v="122.11084337349398"/>
    <x v="1"/>
    <n v="1152"/>
    <n v="87.979166666666671"/>
    <s v="US"/>
    <s v="USD"/>
    <n v="1288242000"/>
    <n v="1290578400"/>
    <b v="0"/>
    <b v="0"/>
    <s v="theater/plays"/>
    <s v="theater"/>
    <x v="3"/>
  </r>
  <r>
    <n v="4477"/>
    <n v="186.54166666666669"/>
    <x v="1"/>
    <n v="50"/>
    <n v="89.54"/>
    <s v="US"/>
    <s v="USD"/>
    <n v="1379048400"/>
    <n v="1380344400"/>
    <b v="0"/>
    <b v="0"/>
    <s v="photography/photography books"/>
    <s v="photography"/>
    <x v="14"/>
  </r>
  <r>
    <n v="4393"/>
    <n v="7.2731788079470201"/>
    <x v="0"/>
    <n v="151"/>
    <n v="29.09271523178808"/>
    <s v="US"/>
    <s v="USD"/>
    <n v="1389679200"/>
    <n v="1389852000"/>
    <b v="0"/>
    <b v="0"/>
    <s v="publishing/nonfiction"/>
    <s v="publishing"/>
    <x v="9"/>
  </r>
  <r>
    <n v="67546"/>
    <n v="65.642371234207957"/>
    <x v="0"/>
    <n v="1608"/>
    <n v="42.006218905472636"/>
    <s v="US"/>
    <s v="USD"/>
    <n v="1294293600"/>
    <n v="1294466400"/>
    <b v="0"/>
    <b v="0"/>
    <s v="technology/wearables"/>
    <s v="technology"/>
    <x v="8"/>
  </r>
  <r>
    <n v="143788"/>
    <n v="228.96178343949046"/>
    <x v="1"/>
    <n v="3059"/>
    <n v="47.004903563255965"/>
    <s v="CA"/>
    <s v="CAD"/>
    <n v="1500267600"/>
    <n v="1500354000"/>
    <b v="0"/>
    <b v="0"/>
    <s v="music/jazz"/>
    <s v="music"/>
    <x v="17"/>
  </r>
  <r>
    <n v="3755"/>
    <n v="469.37499999999994"/>
    <x v="1"/>
    <n v="34"/>
    <n v="110.44117647058823"/>
    <s v="US"/>
    <s v="USD"/>
    <n v="1375074000"/>
    <n v="1375938000"/>
    <b v="0"/>
    <b v="1"/>
    <s v="film &amp; video/documentary"/>
    <s v="film &amp; video"/>
    <x v="4"/>
  </r>
  <r>
    <n v="9238"/>
    <n v="130.11267605633802"/>
    <x v="1"/>
    <n v="220"/>
    <n v="41.990909090909092"/>
    <s v="US"/>
    <s v="USD"/>
    <n v="1323324000"/>
    <n v="1323410400"/>
    <b v="1"/>
    <b v="0"/>
    <s v="theater/plays"/>
    <s v="theater"/>
    <x v="3"/>
  </r>
  <r>
    <n v="77012"/>
    <n v="167.05422993492408"/>
    <x v="1"/>
    <n v="1604"/>
    <n v="48.012468827930178"/>
    <s v="AU"/>
    <s v="AUD"/>
    <n v="1538715600"/>
    <n v="1539406800"/>
    <b v="0"/>
    <b v="0"/>
    <s v="film &amp; video/drama"/>
    <s v="film &amp; video"/>
    <x v="6"/>
  </r>
  <r>
    <n v="14083"/>
    <n v="173.8641975308642"/>
    <x v="1"/>
    <n v="454"/>
    <n v="31.019823788546255"/>
    <s v="US"/>
    <s v="USD"/>
    <n v="1369285200"/>
    <n v="1369803600"/>
    <b v="0"/>
    <b v="0"/>
    <s v="music/rock"/>
    <s v="music"/>
    <x v="1"/>
  </r>
  <r>
    <n v="12202"/>
    <n v="717.76470588235293"/>
    <x v="1"/>
    <n v="123"/>
    <n v="99.203252032520325"/>
    <s v="IT"/>
    <s v="EUR"/>
    <n v="1525755600"/>
    <n v="1525928400"/>
    <b v="0"/>
    <b v="1"/>
    <s v="film &amp; video/animation"/>
    <s v="film &amp; video"/>
    <x v="10"/>
  </r>
  <r>
    <n v="62127"/>
    <n v="63.850976361767728"/>
    <x v="0"/>
    <n v="941"/>
    <n v="66.022316684378325"/>
    <s v="US"/>
    <s v="USD"/>
    <n v="1296626400"/>
    <n v="1297231200"/>
    <b v="0"/>
    <b v="0"/>
    <s v="music/indie rock"/>
    <s v="music"/>
    <x v="7"/>
  </r>
  <r>
    <n v="2"/>
    <n v="2"/>
    <x v="0"/>
    <n v="1"/>
    <n v="2"/>
    <s v="US"/>
    <s v="USD"/>
    <n v="1376629200"/>
    <n v="1378530000"/>
    <b v="0"/>
    <b v="1"/>
    <s v="photography/photography books"/>
    <s v="photography"/>
    <x v="14"/>
  </r>
  <r>
    <n v="13772"/>
    <n v="1530.2222222222222"/>
    <x v="1"/>
    <n v="299"/>
    <n v="46.060200668896321"/>
    <s v="US"/>
    <s v="USD"/>
    <n v="1572152400"/>
    <n v="1572152400"/>
    <b v="0"/>
    <b v="0"/>
    <s v="theater/plays"/>
    <s v="theater"/>
    <x v="3"/>
  </r>
  <r>
    <n v="2946"/>
    <n v="40.356164383561641"/>
    <x v="0"/>
    <n v="40"/>
    <n v="73.650000000000006"/>
    <s v="US"/>
    <s v="USD"/>
    <n v="1325829600"/>
    <n v="1329890400"/>
    <b v="0"/>
    <b v="1"/>
    <s v="film &amp; video/shorts"/>
    <s v="film &amp; video"/>
    <x v="12"/>
  </r>
  <r>
    <n v="168820"/>
    <n v="86.220633299284984"/>
    <x v="0"/>
    <n v="3015"/>
    <n v="55.99336650082919"/>
    <s v="CA"/>
    <s v="CAD"/>
    <n v="1273640400"/>
    <n v="1276750800"/>
    <b v="0"/>
    <b v="1"/>
    <s v="theater/plays"/>
    <s v="theater"/>
    <x v="3"/>
  </r>
  <r>
    <n v="154321"/>
    <n v="315.58486707566465"/>
    <x v="1"/>
    <n v="2237"/>
    <n v="68.985695127402778"/>
    <s v="US"/>
    <s v="USD"/>
    <n v="1510639200"/>
    <n v="1510898400"/>
    <b v="0"/>
    <b v="0"/>
    <s v="theater/plays"/>
    <s v="theater"/>
    <x v="3"/>
  </r>
  <r>
    <n v="26527"/>
    <n v="89.618243243243242"/>
    <x v="0"/>
    <n v="435"/>
    <n v="60.981609195402299"/>
    <s v="US"/>
    <s v="USD"/>
    <n v="1528088400"/>
    <n v="1532408400"/>
    <b v="0"/>
    <b v="0"/>
    <s v="theater/plays"/>
    <s v="theater"/>
    <x v="3"/>
  </r>
  <r>
    <n v="71583"/>
    <n v="182.14503816793894"/>
    <x v="1"/>
    <n v="645"/>
    <n v="110.98139534883721"/>
    <s v="US"/>
    <s v="USD"/>
    <n v="1359525600"/>
    <n v="1360562400"/>
    <b v="1"/>
    <b v="0"/>
    <s v="film &amp; video/documentary"/>
    <s v="film &amp; video"/>
    <x v="4"/>
  </r>
  <r>
    <n v="12100"/>
    <n v="355.88235294117646"/>
    <x v="1"/>
    <n v="484"/>
    <n v="25"/>
    <s v="DK"/>
    <s v="DKK"/>
    <n v="1570942800"/>
    <n v="1571547600"/>
    <b v="0"/>
    <b v="0"/>
    <s v="theater/plays"/>
    <s v="theater"/>
    <x v="3"/>
  </r>
  <r>
    <n v="12129"/>
    <n v="131.83695652173913"/>
    <x v="1"/>
    <n v="154"/>
    <n v="78.759740259740255"/>
    <s v="CA"/>
    <s v="CAD"/>
    <n v="1466398800"/>
    <n v="1468126800"/>
    <b v="0"/>
    <b v="0"/>
    <s v="film &amp; video/documentary"/>
    <s v="film &amp; video"/>
    <x v="4"/>
  </r>
  <r>
    <n v="62804"/>
    <n v="46.315634218289084"/>
    <x v="0"/>
    <n v="714"/>
    <n v="87.960784313725483"/>
    <s v="US"/>
    <s v="USD"/>
    <n v="1492491600"/>
    <n v="1492837200"/>
    <b v="0"/>
    <b v="0"/>
    <s v="music/rock"/>
    <s v="music"/>
    <x v="1"/>
  </r>
  <r>
    <n v="55536"/>
    <n v="36.132726089785294"/>
    <x v="2"/>
    <n v="1111"/>
    <n v="49.987398739873989"/>
    <s v="US"/>
    <s v="USD"/>
    <n v="1430197200"/>
    <n v="1430197200"/>
    <b v="0"/>
    <b v="0"/>
    <s v="games/mobile games"/>
    <s v="games"/>
    <x v="20"/>
  </r>
  <r>
    <n v="8161"/>
    <n v="104.62820512820512"/>
    <x v="1"/>
    <n v="82"/>
    <n v="99.524390243902445"/>
    <s v="US"/>
    <s v="USD"/>
    <n v="1496034000"/>
    <n v="1496206800"/>
    <b v="0"/>
    <b v="0"/>
    <s v="theater/plays"/>
    <s v="theater"/>
    <x v="3"/>
  </r>
  <r>
    <n v="14046"/>
    <n v="668.85714285714289"/>
    <x v="1"/>
    <n v="134"/>
    <n v="104.82089552238806"/>
    <s v="US"/>
    <s v="USD"/>
    <n v="1388728800"/>
    <n v="1389592800"/>
    <b v="0"/>
    <b v="0"/>
    <s v="publishing/fiction"/>
    <s v="publishing"/>
    <x v="13"/>
  </r>
  <r>
    <n v="117628"/>
    <n v="62.072823218997364"/>
    <x v="2"/>
    <n v="1089"/>
    <n v="108.01469237832875"/>
    <s v="US"/>
    <s v="USD"/>
    <n v="1543298400"/>
    <n v="1545631200"/>
    <b v="0"/>
    <b v="0"/>
    <s v="film &amp; video/animation"/>
    <s v="film &amp; video"/>
    <x v="10"/>
  </r>
  <r>
    <n v="159405"/>
    <n v="84.699787460148784"/>
    <x v="0"/>
    <n v="5497"/>
    <n v="28.998544660724033"/>
    <s v="US"/>
    <s v="USD"/>
    <n v="1271739600"/>
    <n v="1272430800"/>
    <b v="0"/>
    <b v="1"/>
    <s v="food/food trucks"/>
    <s v="food"/>
    <x v="0"/>
  </r>
  <r>
    <n v="12552"/>
    <n v="11.059030837004405"/>
    <x v="0"/>
    <n v="418"/>
    <n v="30.028708133971293"/>
    <s v="US"/>
    <s v="USD"/>
    <n v="1326434400"/>
    <n v="1327903200"/>
    <b v="0"/>
    <b v="0"/>
    <s v="theater/plays"/>
    <s v="theater"/>
    <x v="3"/>
  </r>
  <r>
    <n v="59007"/>
    <n v="43.838781575037146"/>
    <x v="0"/>
    <n v="1439"/>
    <n v="41.005559416261292"/>
    <s v="US"/>
    <s v="USD"/>
    <n v="1295244000"/>
    <n v="1296021600"/>
    <b v="0"/>
    <b v="1"/>
    <s v="film &amp; video/documentary"/>
    <s v="film &amp; video"/>
    <x v="4"/>
  </r>
  <r>
    <n v="943"/>
    <n v="55.470588235294116"/>
    <x v="0"/>
    <n v="15"/>
    <n v="62.866666666666667"/>
    <s v="US"/>
    <s v="USD"/>
    <n v="1541221200"/>
    <n v="1543298400"/>
    <b v="0"/>
    <b v="0"/>
    <s v="theater/plays"/>
    <s v="theater"/>
    <x v="3"/>
  </r>
  <r>
    <n v="93963"/>
    <n v="57.399511301160658"/>
    <x v="0"/>
    <n v="1999"/>
    <n v="47.005002501250623"/>
    <s v="CA"/>
    <s v="CAD"/>
    <n v="1336280400"/>
    <n v="1336366800"/>
    <b v="0"/>
    <b v="0"/>
    <s v="film &amp; video/documentary"/>
    <s v="film &amp; video"/>
    <x v="4"/>
  </r>
  <r>
    <n v="140469"/>
    <n v="123.43497363796135"/>
    <x v="1"/>
    <n v="5203"/>
    <n v="26.997693638285604"/>
    <s v="US"/>
    <s v="USD"/>
    <n v="1324533600"/>
    <n v="1325052000"/>
    <b v="0"/>
    <b v="0"/>
    <s v="technology/web"/>
    <s v="technology"/>
    <x v="2"/>
  </r>
  <r>
    <n v="6423"/>
    <n v="128.46"/>
    <x v="1"/>
    <n v="94"/>
    <n v="68.329787234042556"/>
    <s v="US"/>
    <s v="USD"/>
    <n v="1498366800"/>
    <n v="1499576400"/>
    <b v="0"/>
    <b v="0"/>
    <s v="theater/plays"/>
    <s v="theater"/>
    <x v="3"/>
  </r>
  <r>
    <n v="6015"/>
    <n v="63.989361702127653"/>
    <x v="0"/>
    <n v="118"/>
    <n v="50.974576271186443"/>
    <s v="US"/>
    <s v="USD"/>
    <n v="1498712400"/>
    <n v="1501304400"/>
    <b v="0"/>
    <b v="1"/>
    <s v="technology/wearables"/>
    <s v="technology"/>
    <x v="8"/>
  </r>
  <r>
    <n v="11075"/>
    <n v="127.29885057471265"/>
    <x v="1"/>
    <n v="205"/>
    <n v="54.024390243902438"/>
    <s v="US"/>
    <s v="USD"/>
    <n v="1271480400"/>
    <n v="1273208400"/>
    <b v="0"/>
    <b v="1"/>
    <s v="theater/plays"/>
    <s v="theater"/>
    <x v="3"/>
  </r>
  <r>
    <n v="15723"/>
    <n v="10.638024357239512"/>
    <x v="0"/>
    <n v="162"/>
    <n v="97.055555555555557"/>
    <s v="US"/>
    <s v="USD"/>
    <n v="1316667600"/>
    <n v="1316840400"/>
    <b v="0"/>
    <b v="1"/>
    <s v="food/food trucks"/>
    <s v="food"/>
    <x v="0"/>
  </r>
  <r>
    <n v="2064"/>
    <n v="40.470588235294116"/>
    <x v="0"/>
    <n v="83"/>
    <n v="24.867469879518072"/>
    <s v="US"/>
    <s v="USD"/>
    <n v="1524027600"/>
    <n v="1524546000"/>
    <b v="0"/>
    <b v="0"/>
    <s v="music/indie rock"/>
    <s v="music"/>
    <x v="7"/>
  </r>
  <r>
    <n v="7767"/>
    <n v="287.66666666666663"/>
    <x v="1"/>
    <n v="92"/>
    <n v="84.423913043478265"/>
    <s v="US"/>
    <s v="USD"/>
    <n v="1438059600"/>
    <n v="1438578000"/>
    <b v="0"/>
    <b v="0"/>
    <s v="photography/photography books"/>
    <s v="photography"/>
    <x v="14"/>
  </r>
  <r>
    <n v="10313"/>
    <n v="572.94444444444446"/>
    <x v="1"/>
    <n v="219"/>
    <n v="47.091324200913242"/>
    <s v="US"/>
    <s v="USD"/>
    <n v="1361944800"/>
    <n v="1362549600"/>
    <b v="0"/>
    <b v="0"/>
    <s v="theater/plays"/>
    <s v="theater"/>
    <x v="3"/>
  </r>
  <r>
    <n v="197018"/>
    <n v="112.90429799426933"/>
    <x v="1"/>
    <n v="2526"/>
    <n v="77.996041171813147"/>
    <s v="US"/>
    <s v="USD"/>
    <n v="1410584400"/>
    <n v="1413349200"/>
    <b v="0"/>
    <b v="1"/>
    <s v="theater/plays"/>
    <s v="theater"/>
    <x v="3"/>
  </r>
  <r>
    <n v="47037"/>
    <n v="46.387573964497044"/>
    <x v="0"/>
    <n v="747"/>
    <n v="62.967871485943775"/>
    <s v="US"/>
    <s v="USD"/>
    <n v="1297404000"/>
    <n v="1298008800"/>
    <b v="0"/>
    <b v="0"/>
    <s v="film &amp; video/animation"/>
    <s v="film &amp; video"/>
    <x v="10"/>
  </r>
  <r>
    <n v="173191"/>
    <n v="90.675916230366497"/>
    <x v="3"/>
    <n v="2138"/>
    <n v="81.006080449017773"/>
    <s v="US"/>
    <s v="USD"/>
    <n v="1392012000"/>
    <n v="1394427600"/>
    <b v="0"/>
    <b v="1"/>
    <s v="photography/photography books"/>
    <s v="photography"/>
    <x v="14"/>
  </r>
  <r>
    <n v="5487"/>
    <n v="67.740740740740748"/>
    <x v="0"/>
    <n v="84"/>
    <n v="65.321428571428569"/>
    <s v="US"/>
    <s v="USD"/>
    <n v="1569733200"/>
    <n v="1572670800"/>
    <b v="0"/>
    <b v="0"/>
    <s v="theater/plays"/>
    <s v="theater"/>
    <x v="3"/>
  </r>
  <r>
    <n v="9817"/>
    <n v="192.49019607843135"/>
    <x v="1"/>
    <n v="94"/>
    <n v="104.43617021276596"/>
    <s v="US"/>
    <s v="USD"/>
    <n v="1529643600"/>
    <n v="1531112400"/>
    <b v="1"/>
    <b v="0"/>
    <s v="theater/plays"/>
    <s v="theater"/>
    <x v="3"/>
  </r>
  <r>
    <n v="6369"/>
    <n v="82.714285714285722"/>
    <x v="0"/>
    <n v="91"/>
    <n v="69.989010989010993"/>
    <s v="US"/>
    <s v="USD"/>
    <n v="1399006800"/>
    <n v="1400734800"/>
    <b v="0"/>
    <b v="0"/>
    <s v="theater/plays"/>
    <s v="theater"/>
    <x v="3"/>
  </r>
  <r>
    <n v="65755"/>
    <n v="54.163920922570021"/>
    <x v="0"/>
    <n v="792"/>
    <n v="83.023989898989896"/>
    <s v="US"/>
    <s v="USD"/>
    <n v="1385359200"/>
    <n v="1386741600"/>
    <b v="0"/>
    <b v="1"/>
    <s v="film &amp; video/documentary"/>
    <s v="film &amp; video"/>
    <x v="4"/>
  </r>
  <r>
    <n v="903"/>
    <n v="16.722222222222221"/>
    <x v="3"/>
    <n v="10"/>
    <n v="90.3"/>
    <s v="CA"/>
    <s v="CAD"/>
    <n v="1480572000"/>
    <n v="1481781600"/>
    <b v="1"/>
    <b v="0"/>
    <s v="theater/plays"/>
    <s v="theater"/>
    <x v="3"/>
  </r>
  <r>
    <n v="178120"/>
    <n v="116.87664041994749"/>
    <x v="1"/>
    <n v="1713"/>
    <n v="103.98131932282546"/>
    <s v="IT"/>
    <s v="EUR"/>
    <n v="1418623200"/>
    <n v="1419660000"/>
    <b v="0"/>
    <b v="1"/>
    <s v="theater/plays"/>
    <s v="theater"/>
    <x v="3"/>
  </r>
  <r>
    <n v="13678"/>
    <n v="1052.1538461538462"/>
    <x v="1"/>
    <n v="249"/>
    <n v="54.931726907630519"/>
    <s v="US"/>
    <s v="USD"/>
    <n v="1555736400"/>
    <n v="1555822800"/>
    <b v="0"/>
    <b v="0"/>
    <s v="music/jazz"/>
    <s v="music"/>
    <x v="17"/>
  </r>
  <r>
    <n v="9969"/>
    <n v="123.07407407407408"/>
    <x v="1"/>
    <n v="192"/>
    <n v="51.921875"/>
    <s v="US"/>
    <s v="USD"/>
    <n v="1442120400"/>
    <n v="1442379600"/>
    <b v="0"/>
    <b v="1"/>
    <s v="film &amp; video/animation"/>
    <s v="film &amp; video"/>
    <x v="10"/>
  </r>
  <r>
    <n v="14827"/>
    <n v="178.63855421686748"/>
    <x v="1"/>
    <n v="247"/>
    <n v="60.02834008097166"/>
    <s v="US"/>
    <s v="USD"/>
    <n v="1362376800"/>
    <n v="1364965200"/>
    <b v="0"/>
    <b v="0"/>
    <s v="theater/plays"/>
    <s v="theater"/>
    <x v="3"/>
  </r>
  <r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s v="film &amp; video"/>
    <x v="22"/>
  </r>
  <r>
    <n v="165954"/>
    <n v="161.90634146341463"/>
    <x v="1"/>
    <n v="3131"/>
    <n v="53.003513254551258"/>
    <s v="US"/>
    <s v="USD"/>
    <n v="1498798800"/>
    <n v="1499662800"/>
    <b v="0"/>
    <b v="0"/>
    <s v="film &amp; video/television"/>
    <s v="film &amp; video"/>
    <x v="19"/>
  </r>
  <r>
    <n v="1744"/>
    <n v="24.914285714285715"/>
    <x v="0"/>
    <n v="32"/>
    <n v="54.5"/>
    <s v="US"/>
    <s v="USD"/>
    <n v="1335416400"/>
    <n v="1337835600"/>
    <b v="0"/>
    <b v="0"/>
    <s v="technology/wearables"/>
    <s v="technology"/>
    <x v="8"/>
  </r>
  <r>
    <n v="10731"/>
    <n v="198.72222222222223"/>
    <x v="1"/>
    <n v="143"/>
    <n v="75.04195804195804"/>
    <s v="IT"/>
    <s v="EUR"/>
    <n v="1504328400"/>
    <n v="1505710800"/>
    <b v="0"/>
    <b v="0"/>
    <s v="theater/plays"/>
    <s v="theater"/>
    <x v="3"/>
  </r>
  <r>
    <n v="3232"/>
    <n v="34.752688172043008"/>
    <x v="3"/>
    <n v="90"/>
    <n v="35.911111111111111"/>
    <s v="US"/>
    <s v="USD"/>
    <n v="1285822800"/>
    <n v="1287464400"/>
    <b v="0"/>
    <b v="0"/>
    <s v="theater/plays"/>
    <s v="theater"/>
    <x v="3"/>
  </r>
  <r>
    <n v="10938"/>
    <n v="176.41935483870967"/>
    <x v="1"/>
    <n v="296"/>
    <n v="36.952702702702702"/>
    <s v="US"/>
    <s v="USD"/>
    <n v="1311483600"/>
    <n v="1311656400"/>
    <b v="0"/>
    <b v="1"/>
    <s v="music/indie rock"/>
    <s v="music"/>
    <x v="7"/>
  </r>
  <r>
    <n v="10739"/>
    <n v="511.38095238095235"/>
    <x v="1"/>
    <n v="170"/>
    <n v="63.170588235294119"/>
    <s v="US"/>
    <s v="USD"/>
    <n v="1291356000"/>
    <n v="1293170400"/>
    <b v="0"/>
    <b v="1"/>
    <s v="theater/plays"/>
    <s v="theater"/>
    <x v="3"/>
  </r>
  <r>
    <n v="5579"/>
    <n v="82.044117647058826"/>
    <x v="0"/>
    <n v="186"/>
    <n v="29.99462365591398"/>
    <s v="US"/>
    <s v="USD"/>
    <n v="1355810400"/>
    <n v="1355983200"/>
    <b v="0"/>
    <b v="0"/>
    <s v="technology/wearables"/>
    <s v="technology"/>
    <x v="8"/>
  </r>
  <r>
    <n v="37754"/>
    <n v="24.326030927835053"/>
    <x v="3"/>
    <n v="439"/>
    <n v="86"/>
    <s v="GB"/>
    <s v="GBP"/>
    <n v="1513663200"/>
    <n v="1515045600"/>
    <b v="0"/>
    <b v="0"/>
    <s v="film &amp; video/television"/>
    <s v="film &amp; video"/>
    <x v="19"/>
  </r>
  <r>
    <n v="45384"/>
    <n v="50.482758620689658"/>
    <x v="0"/>
    <n v="605"/>
    <n v="75.014876033057845"/>
    <s v="US"/>
    <s v="USD"/>
    <n v="1365915600"/>
    <n v="1366088400"/>
    <b v="0"/>
    <b v="1"/>
    <s v="games/video games"/>
    <s v="games"/>
    <x v="11"/>
  </r>
  <r>
    <n v="8703"/>
    <n v="967"/>
    <x v="1"/>
    <n v="86"/>
    <n v="101.19767441860465"/>
    <s v="DK"/>
    <s v="DKK"/>
    <n v="1551852000"/>
    <n v="1553317200"/>
    <b v="0"/>
    <b v="0"/>
    <s v="games/video games"/>
    <s v="games"/>
    <x v="11"/>
  </r>
  <r>
    <n v="4"/>
    <n v="4"/>
    <x v="0"/>
    <n v="1"/>
    <n v="4"/>
    <s v="CA"/>
    <s v="CAD"/>
    <n v="1540098000"/>
    <n v="1542088800"/>
    <b v="0"/>
    <b v="0"/>
    <s v="film &amp; video/animation"/>
    <s v="film &amp; video"/>
    <x v="10"/>
  </r>
  <r>
    <n v="182302"/>
    <n v="122.84501347708894"/>
    <x v="1"/>
    <n v="6286"/>
    <n v="29.001272669424118"/>
    <s v="US"/>
    <s v="USD"/>
    <n v="1500440400"/>
    <n v="1503118800"/>
    <b v="0"/>
    <b v="0"/>
    <s v="music/rock"/>
    <s v="music"/>
    <x v="1"/>
  </r>
  <r>
    <n v="3045"/>
    <n v="63.4375"/>
    <x v="0"/>
    <n v="31"/>
    <n v="98.225806451612897"/>
    <s v="US"/>
    <s v="USD"/>
    <n v="1278392400"/>
    <n v="1278478800"/>
    <b v="0"/>
    <b v="0"/>
    <s v="film &amp; video/drama"/>
    <s v="film &amp; video"/>
    <x v="6"/>
  </r>
  <r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s v="film &amp; video"/>
    <x v="22"/>
  </r>
  <r>
    <n v="1763"/>
    <n v="44.074999999999996"/>
    <x v="0"/>
    <n v="39"/>
    <n v="45.205128205128204"/>
    <s v="US"/>
    <s v="USD"/>
    <n v="1382331600"/>
    <n v="1385445600"/>
    <b v="0"/>
    <b v="1"/>
    <s v="film &amp; video/drama"/>
    <s v="film &amp; video"/>
    <x v="6"/>
  </r>
  <r>
    <n v="137904"/>
    <n v="118.37253218884121"/>
    <x v="1"/>
    <n v="3727"/>
    <n v="37.001341561577675"/>
    <s v="US"/>
    <s v="USD"/>
    <n v="1316754000"/>
    <n v="1318741200"/>
    <b v="0"/>
    <b v="0"/>
    <s v="theater/plays"/>
    <s v="theater"/>
    <x v="3"/>
  </r>
  <r>
    <n v="152438"/>
    <n v="104.1243169398907"/>
    <x v="1"/>
    <n v="1605"/>
    <n v="94.976947040498445"/>
    <s v="US"/>
    <s v="USD"/>
    <n v="1518242400"/>
    <n v="1518242400"/>
    <b v="0"/>
    <b v="1"/>
    <s v="music/indie rock"/>
    <s v="music"/>
    <x v="7"/>
  </r>
  <r>
    <n v="1332"/>
    <n v="26.640000000000004"/>
    <x v="0"/>
    <n v="46"/>
    <n v="28.956521739130434"/>
    <s v="US"/>
    <s v="USD"/>
    <n v="1476421200"/>
    <n v="1476594000"/>
    <b v="0"/>
    <b v="0"/>
    <s v="theater/plays"/>
    <s v="theater"/>
    <x v="3"/>
  </r>
  <r>
    <n v="118706"/>
    <n v="351.20118343195264"/>
    <x v="1"/>
    <n v="2120"/>
    <n v="55.993396226415094"/>
    <s v="US"/>
    <s v="USD"/>
    <n v="1269752400"/>
    <n v="1273554000"/>
    <b v="0"/>
    <b v="0"/>
    <s v="theater/plays"/>
    <s v="theater"/>
    <x v="3"/>
  </r>
  <r>
    <n v="5674"/>
    <n v="90.063492063492063"/>
    <x v="0"/>
    <n v="105"/>
    <n v="54.038095238095238"/>
    <s v="US"/>
    <s v="USD"/>
    <n v="1419746400"/>
    <n v="1421906400"/>
    <b v="0"/>
    <b v="0"/>
    <s v="film &amp; video/documentary"/>
    <s v="film &amp; video"/>
    <x v="4"/>
  </r>
  <r>
    <n v="4119"/>
    <n v="171.625"/>
    <x v="1"/>
    <n v="50"/>
    <n v="82.38"/>
    <s v="US"/>
    <s v="USD"/>
    <n v="1281330000"/>
    <n v="1281589200"/>
    <b v="0"/>
    <b v="0"/>
    <s v="theater/plays"/>
    <s v="theater"/>
    <x v="3"/>
  </r>
  <r>
    <n v="139354"/>
    <n v="141.04655870445345"/>
    <x v="1"/>
    <n v="2080"/>
    <n v="66.997115384615384"/>
    <s v="US"/>
    <s v="USD"/>
    <n v="1398661200"/>
    <n v="1400389200"/>
    <b v="0"/>
    <b v="0"/>
    <s v="film &amp; video/drama"/>
    <s v="film &amp; video"/>
    <x v="6"/>
  </r>
  <r>
    <n v="57734"/>
    <n v="30.57944915254237"/>
    <x v="0"/>
    <n v="535"/>
    <n v="107.91401869158878"/>
    <s v="US"/>
    <s v="USD"/>
    <n v="1359525600"/>
    <n v="1362808800"/>
    <b v="0"/>
    <b v="0"/>
    <s v="games/mobile games"/>
    <s v="games"/>
    <x v="20"/>
  </r>
  <r>
    <n v="145265"/>
    <n v="108.16455696202532"/>
    <x v="1"/>
    <n v="2105"/>
    <n v="69.009501187648453"/>
    <s v="US"/>
    <s v="USD"/>
    <n v="1388469600"/>
    <n v="1388815200"/>
    <b v="0"/>
    <b v="0"/>
    <s v="film &amp; video/animation"/>
    <s v="film &amp; video"/>
    <x v="10"/>
  </r>
  <r>
    <n v="95020"/>
    <n v="133.45505617977528"/>
    <x v="1"/>
    <n v="2436"/>
    <n v="39.006568144499177"/>
    <s v="US"/>
    <s v="USD"/>
    <n v="1518328800"/>
    <n v="1519538400"/>
    <b v="0"/>
    <b v="0"/>
    <s v="theater/plays"/>
    <s v="theater"/>
    <x v="3"/>
  </r>
  <r>
    <n v="8829"/>
    <n v="187.85106382978722"/>
    <x v="1"/>
    <n v="80"/>
    <n v="110.3625"/>
    <s v="US"/>
    <s v="USD"/>
    <n v="1517032800"/>
    <n v="1517810400"/>
    <b v="0"/>
    <b v="0"/>
    <s v="publishing/translations"/>
    <s v="publishing"/>
    <x v="18"/>
  </r>
  <r>
    <n v="3984"/>
    <n v="332"/>
    <x v="1"/>
    <n v="42"/>
    <n v="94.857142857142861"/>
    <s v="US"/>
    <s v="USD"/>
    <n v="1368594000"/>
    <n v="1370581200"/>
    <b v="0"/>
    <b v="1"/>
    <s v="technology/wearables"/>
    <s v="technology"/>
    <x v="8"/>
  </r>
  <r>
    <n v="8053"/>
    <n v="575.21428571428578"/>
    <x v="1"/>
    <n v="139"/>
    <n v="57.935251798561154"/>
    <s v="CA"/>
    <s v="CAD"/>
    <n v="1448258400"/>
    <n v="1448863200"/>
    <b v="0"/>
    <b v="1"/>
    <s v="technology/web"/>
    <s v="technology"/>
    <x v="2"/>
  </r>
  <r>
    <n v="1620"/>
    <n v="40.5"/>
    <x v="0"/>
    <n v="16"/>
    <n v="101.25"/>
    <s v="US"/>
    <s v="USD"/>
    <n v="1555218000"/>
    <n v="1556600400"/>
    <b v="0"/>
    <b v="0"/>
    <s v="theater/plays"/>
    <s v="theater"/>
    <x v="3"/>
  </r>
  <r>
    <n v="10328"/>
    <n v="184.42857142857144"/>
    <x v="1"/>
    <n v="159"/>
    <n v="64.95597484276729"/>
    <s v="US"/>
    <s v="USD"/>
    <n v="1431925200"/>
    <n v="1432098000"/>
    <b v="0"/>
    <b v="0"/>
    <s v="film &amp; video/drama"/>
    <s v="film &amp; video"/>
    <x v="6"/>
  </r>
  <r>
    <n v="10289"/>
    <n v="285.80555555555554"/>
    <x v="1"/>
    <n v="381"/>
    <n v="27.00524934383202"/>
    <s v="US"/>
    <s v="USD"/>
    <n v="1481522400"/>
    <n v="1482127200"/>
    <b v="0"/>
    <b v="0"/>
    <s v="technology/wearables"/>
    <s v="technology"/>
    <x v="8"/>
  </r>
  <r>
    <n v="9889"/>
    <n v="319"/>
    <x v="1"/>
    <n v="194"/>
    <n v="50.97422680412371"/>
    <s v="GB"/>
    <s v="GBP"/>
    <n v="1335934800"/>
    <n v="1335934800"/>
    <b v="0"/>
    <b v="1"/>
    <s v="food/food trucks"/>
    <s v="food"/>
    <x v="0"/>
  </r>
  <r>
    <n v="60342"/>
    <n v="39.234070221066318"/>
    <x v="0"/>
    <n v="575"/>
    <n v="104.94260869565217"/>
    <s v="US"/>
    <s v="USD"/>
    <n v="1552280400"/>
    <n v="1556946000"/>
    <b v="0"/>
    <b v="0"/>
    <s v="music/rock"/>
    <s v="music"/>
    <x v="1"/>
  </r>
  <r>
    <n v="8907"/>
    <n v="178.14000000000001"/>
    <x v="1"/>
    <n v="106"/>
    <n v="84.028301886792448"/>
    <s v="US"/>
    <s v="USD"/>
    <n v="1529989200"/>
    <n v="1530075600"/>
    <b v="0"/>
    <b v="0"/>
    <s v="music/electric music"/>
    <s v="music"/>
    <x v="5"/>
  </r>
  <r>
    <n v="14606"/>
    <n v="365.15"/>
    <x v="1"/>
    <n v="142"/>
    <n v="102.85915492957747"/>
    <s v="US"/>
    <s v="USD"/>
    <n v="1418709600"/>
    <n v="1418796000"/>
    <b v="0"/>
    <b v="0"/>
    <s v="film &amp; video/television"/>
    <s v="film &amp; video"/>
    <x v="19"/>
  </r>
  <r>
    <n v="8432"/>
    <n v="113.94594594594594"/>
    <x v="1"/>
    <n v="211"/>
    <n v="39.962085308056871"/>
    <s v="US"/>
    <s v="USD"/>
    <n v="1372136400"/>
    <n v="1372482000"/>
    <b v="0"/>
    <b v="1"/>
    <s v="publishing/translations"/>
    <s v="publishing"/>
    <x v="18"/>
  </r>
  <r>
    <n v="57122"/>
    <n v="29.828720626631856"/>
    <x v="0"/>
    <n v="1120"/>
    <n v="51.001785714285717"/>
    <s v="US"/>
    <s v="USD"/>
    <n v="1533877200"/>
    <n v="1534395600"/>
    <b v="0"/>
    <b v="0"/>
    <s v="publishing/fiction"/>
    <s v="publishing"/>
    <x v="13"/>
  </r>
  <r>
    <n v="4613"/>
    <n v="54.270588235294113"/>
    <x v="0"/>
    <n v="113"/>
    <n v="40.823008849557525"/>
    <s v="US"/>
    <s v="USD"/>
    <n v="1309064400"/>
    <n v="1311397200"/>
    <b v="0"/>
    <b v="0"/>
    <s v="film &amp; video/science fiction"/>
    <s v="film &amp; video"/>
    <x v="22"/>
  </r>
  <r>
    <n v="162603"/>
    <n v="236.34156976744185"/>
    <x v="1"/>
    <n v="2756"/>
    <n v="58.999637155297535"/>
    <s v="US"/>
    <s v="USD"/>
    <n v="1425877200"/>
    <n v="1426914000"/>
    <b v="0"/>
    <b v="0"/>
    <s v="technology/wearables"/>
    <s v="technology"/>
    <x v="8"/>
  </r>
  <r>
    <n v="12310"/>
    <n v="512.91666666666663"/>
    <x v="1"/>
    <n v="173"/>
    <n v="71.156069364161851"/>
    <s v="GB"/>
    <s v="GBP"/>
    <n v="1501304400"/>
    <n v="1501477200"/>
    <b v="0"/>
    <b v="0"/>
    <s v="food/food trucks"/>
    <s v="food"/>
    <x v="0"/>
  </r>
  <r>
    <n v="8656"/>
    <n v="100.65116279069768"/>
    <x v="1"/>
    <n v="87"/>
    <n v="99.494252873563212"/>
    <s v="US"/>
    <s v="USD"/>
    <n v="1268287200"/>
    <n v="1269061200"/>
    <b v="0"/>
    <b v="1"/>
    <s v="photography/photography books"/>
    <s v="photography"/>
    <x v="14"/>
  </r>
  <r>
    <n v="159931"/>
    <n v="81.348423194303152"/>
    <x v="0"/>
    <n v="1538"/>
    <n v="103.98634590377114"/>
    <s v="US"/>
    <s v="USD"/>
    <n v="1412139600"/>
    <n v="1415772000"/>
    <b v="0"/>
    <b v="1"/>
    <s v="theater/plays"/>
    <s v="theater"/>
    <x v="3"/>
  </r>
  <r>
    <n v="689"/>
    <n v="16.404761904761905"/>
    <x v="0"/>
    <n v="9"/>
    <n v="76.555555555555557"/>
    <s v="US"/>
    <s v="USD"/>
    <n v="1330063200"/>
    <n v="1331013600"/>
    <b v="0"/>
    <b v="1"/>
    <s v="publishing/fiction"/>
    <s v="publishing"/>
    <x v="13"/>
  </r>
  <r>
    <n v="48236"/>
    <n v="52.774617067833695"/>
    <x v="0"/>
    <n v="554"/>
    <n v="87.068592057761734"/>
    <s v="US"/>
    <s v="USD"/>
    <n v="1576130400"/>
    <n v="1576735200"/>
    <b v="0"/>
    <b v="0"/>
    <s v="theater/plays"/>
    <s v="theater"/>
    <x v="3"/>
  </r>
  <r>
    <n v="77021"/>
    <n v="260.20608108108109"/>
    <x v="1"/>
    <n v="1572"/>
    <n v="48.99554707379135"/>
    <s v="GB"/>
    <s v="GBP"/>
    <n v="1407128400"/>
    <n v="1411362000"/>
    <b v="0"/>
    <b v="1"/>
    <s v="food/food trucks"/>
    <s v="food"/>
    <x v="0"/>
  </r>
  <r>
    <n v="27844"/>
    <n v="30.73289183222958"/>
    <x v="0"/>
    <n v="648"/>
    <n v="42.969135802469133"/>
    <s v="GB"/>
    <s v="GBP"/>
    <n v="1560142800"/>
    <n v="1563685200"/>
    <b v="0"/>
    <b v="0"/>
    <s v="theater/plays"/>
    <s v="theater"/>
    <x v="3"/>
  </r>
  <r>
    <n v="702"/>
    <n v="13.5"/>
    <x v="0"/>
    <n v="21"/>
    <n v="33.428571428571431"/>
    <s v="GB"/>
    <s v="GBP"/>
    <n v="1520575200"/>
    <n v="1521867600"/>
    <b v="0"/>
    <b v="1"/>
    <s v="publishing/translations"/>
    <s v="publishing"/>
    <x v="18"/>
  </r>
  <r>
    <n v="197024"/>
    <n v="178.62556663644605"/>
    <x v="1"/>
    <n v="2346"/>
    <n v="83.982949701619773"/>
    <s v="US"/>
    <s v="USD"/>
    <n v="1492664400"/>
    <n v="1495515600"/>
    <b v="0"/>
    <b v="0"/>
    <s v="theater/plays"/>
    <s v="theater"/>
    <x v="3"/>
  </r>
  <r>
    <n v="11663"/>
    <n v="220.0566037735849"/>
    <x v="1"/>
    <n v="115"/>
    <n v="101.41739130434783"/>
    <s v="US"/>
    <s v="USD"/>
    <n v="1454479200"/>
    <n v="1455948000"/>
    <b v="0"/>
    <b v="0"/>
    <s v="theater/plays"/>
    <s v="theater"/>
    <x v="3"/>
  </r>
  <r>
    <n v="9339"/>
    <n v="101.5108695652174"/>
    <x v="1"/>
    <n v="85"/>
    <n v="109.87058823529412"/>
    <s v="IT"/>
    <s v="EUR"/>
    <n v="1281934800"/>
    <n v="1282366800"/>
    <b v="0"/>
    <b v="0"/>
    <s v="technology/wearables"/>
    <s v="technology"/>
    <x v="8"/>
  </r>
  <r>
    <n v="4596"/>
    <n v="191.5"/>
    <x v="1"/>
    <n v="144"/>
    <n v="31.916666666666668"/>
    <s v="US"/>
    <s v="USD"/>
    <n v="1573970400"/>
    <n v="1574575200"/>
    <b v="0"/>
    <b v="0"/>
    <s v="journalism/audio"/>
    <s v="journalism"/>
    <x v="23"/>
  </r>
  <r>
    <n v="173437"/>
    <n v="305.34683098591546"/>
    <x v="1"/>
    <n v="2443"/>
    <n v="70.993450675399103"/>
    <s v="US"/>
    <s v="USD"/>
    <n v="1372654800"/>
    <n v="1374901200"/>
    <b v="0"/>
    <b v="1"/>
    <s v="food/food trucks"/>
    <s v="food"/>
    <x v="0"/>
  </r>
  <r>
    <n v="45831"/>
    <n v="23.995287958115181"/>
    <x v="3"/>
    <n v="595"/>
    <n v="77.026890756302521"/>
    <s v="US"/>
    <s v="USD"/>
    <n v="1275886800"/>
    <n v="1278910800"/>
    <b v="1"/>
    <b v="1"/>
    <s v="film &amp; video/shorts"/>
    <s v="film &amp; video"/>
    <x v="12"/>
  </r>
  <r>
    <n v="6514"/>
    <n v="723.77777777777771"/>
    <x v="1"/>
    <n v="64"/>
    <n v="101.78125"/>
    <s v="US"/>
    <s v="USD"/>
    <n v="1561784400"/>
    <n v="1562907600"/>
    <b v="0"/>
    <b v="0"/>
    <s v="photography/photography books"/>
    <s v="photography"/>
    <x v="14"/>
  </r>
  <r>
    <n v="13684"/>
    <n v="547.36"/>
    <x v="1"/>
    <n v="268"/>
    <n v="51.059701492537314"/>
    <s v="US"/>
    <s v="USD"/>
    <n v="1332392400"/>
    <n v="1332478800"/>
    <b v="0"/>
    <b v="0"/>
    <s v="technology/wearables"/>
    <s v="technology"/>
    <x v="8"/>
  </r>
  <r>
    <n v="13264"/>
    <n v="414.49999999999994"/>
    <x v="1"/>
    <n v="195"/>
    <n v="68.02051282051282"/>
    <s v="DK"/>
    <s v="DKK"/>
    <n v="1402376400"/>
    <n v="1402722000"/>
    <b v="0"/>
    <b v="0"/>
    <s v="theater/plays"/>
    <s v="theater"/>
    <x v="3"/>
  </r>
  <r>
    <n v="1667"/>
    <n v="0.90696409140369971"/>
    <x v="0"/>
    <n v="54"/>
    <n v="30.87037037037037"/>
    <s v="US"/>
    <s v="USD"/>
    <n v="1495342800"/>
    <n v="1496811600"/>
    <b v="0"/>
    <b v="0"/>
    <s v="film &amp; video/animation"/>
    <s v="film &amp; video"/>
    <x v="10"/>
  </r>
  <r>
    <n v="3349"/>
    <n v="34.173469387755098"/>
    <x v="0"/>
    <n v="120"/>
    <n v="27.908333333333335"/>
    <s v="US"/>
    <s v="USD"/>
    <n v="1482213600"/>
    <n v="1482213600"/>
    <b v="0"/>
    <b v="1"/>
    <s v="technology/wearables"/>
    <s v="technology"/>
    <x v="8"/>
  </r>
  <r>
    <n v="46317"/>
    <n v="23.948810754912099"/>
    <x v="0"/>
    <n v="579"/>
    <n v="79.994818652849744"/>
    <s v="DK"/>
    <s v="DKK"/>
    <n v="1420092000"/>
    <n v="1420264800"/>
    <b v="0"/>
    <b v="0"/>
    <s v="technology/web"/>
    <s v="technology"/>
    <x v="2"/>
  </r>
  <r>
    <n v="78743"/>
    <n v="48.072649572649574"/>
    <x v="0"/>
    <n v="2072"/>
    <n v="38.003378378378379"/>
    <s v="US"/>
    <s v="USD"/>
    <n v="1458018000"/>
    <n v="1458450000"/>
    <b v="0"/>
    <b v="1"/>
    <s v="film &amp; video/documentary"/>
    <s v="film &amp; video"/>
    <x v="4"/>
  </r>
  <r>
    <n v="0"/>
    <n v="0"/>
    <x v="0"/>
    <n v="0"/>
    <e v="#DIV/0!"/>
    <s v="US"/>
    <s v="USD"/>
    <n v="1367384400"/>
    <n v="1369803600"/>
    <b v="0"/>
    <b v="1"/>
    <s v="theater/plays"/>
    <s v="theater"/>
    <x v="3"/>
  </r>
  <r>
    <n v="107743"/>
    <n v="70.145182291666657"/>
    <x v="0"/>
    <n v="1796"/>
    <n v="59.990534521158132"/>
    <s v="US"/>
    <s v="USD"/>
    <n v="1363064400"/>
    <n v="1363237200"/>
    <b v="0"/>
    <b v="0"/>
    <s v="film &amp; video/documentary"/>
    <s v="film &amp; video"/>
    <x v="4"/>
  </r>
  <r>
    <n v="6889"/>
    <n v="529.92307692307691"/>
    <x v="1"/>
    <n v="186"/>
    <n v="37.037634408602152"/>
    <s v="AU"/>
    <s v="AUD"/>
    <n v="1343365200"/>
    <n v="1345870800"/>
    <b v="0"/>
    <b v="1"/>
    <s v="games/video games"/>
    <s v="games"/>
    <x v="11"/>
  </r>
  <r>
    <n v="45983"/>
    <n v="180.32549019607845"/>
    <x v="1"/>
    <n v="460"/>
    <n v="99.963043478260872"/>
    <s v="US"/>
    <s v="USD"/>
    <n v="1435726800"/>
    <n v="1437454800"/>
    <b v="0"/>
    <b v="0"/>
    <s v="film &amp; video/drama"/>
    <s v="film &amp; video"/>
    <x v="6"/>
  </r>
  <r>
    <n v="6924"/>
    <n v="92.320000000000007"/>
    <x v="0"/>
    <n v="62"/>
    <n v="111.6774193548387"/>
    <s v="IT"/>
    <s v="EUR"/>
    <n v="1431925200"/>
    <n v="1432011600"/>
    <b v="0"/>
    <b v="0"/>
    <s v="music/rock"/>
    <s v="music"/>
    <x v="1"/>
  </r>
  <r>
    <n v="12497"/>
    <n v="13.901001112347053"/>
    <x v="0"/>
    <n v="347"/>
    <n v="36.014409221902014"/>
    <s v="US"/>
    <s v="USD"/>
    <n v="1362722400"/>
    <n v="1366347600"/>
    <b v="0"/>
    <b v="1"/>
    <s v="publishing/radio &amp; podcasts"/>
    <s v="publishing"/>
    <x v="15"/>
  </r>
  <r>
    <n v="166874"/>
    <n v="927.07777777777767"/>
    <x v="1"/>
    <n v="2528"/>
    <n v="66.010284810126578"/>
    <s v="US"/>
    <s v="USD"/>
    <n v="1511416800"/>
    <n v="1512885600"/>
    <b v="0"/>
    <b v="1"/>
    <s v="theater/plays"/>
    <s v="theater"/>
    <x v="3"/>
  </r>
  <r>
    <n v="837"/>
    <n v="39.857142857142861"/>
    <x v="0"/>
    <n v="19"/>
    <n v="44.05263157894737"/>
    <s v="US"/>
    <s v="USD"/>
    <n v="1365483600"/>
    <n v="1369717200"/>
    <b v="0"/>
    <b v="1"/>
    <s v="technology/web"/>
    <s v="technology"/>
    <x v="2"/>
  </r>
  <r>
    <n v="193820"/>
    <n v="112.22929936305732"/>
    <x v="1"/>
    <n v="3657"/>
    <n v="52.999726551818434"/>
    <s v="US"/>
    <s v="USD"/>
    <n v="1532840400"/>
    <n v="1534654800"/>
    <b v="0"/>
    <b v="0"/>
    <s v="theater/plays"/>
    <s v="theater"/>
    <x v="3"/>
  </r>
  <r>
    <n v="119510"/>
    <n v="70.925816023738875"/>
    <x v="0"/>
    <n v="1258"/>
    <n v="95"/>
    <s v="US"/>
    <s v="USD"/>
    <n v="1336194000"/>
    <n v="1337058000"/>
    <b v="0"/>
    <b v="0"/>
    <s v="theater/plays"/>
    <s v="theater"/>
    <x v="3"/>
  </r>
  <r>
    <n v="9289"/>
    <n v="119.08974358974358"/>
    <x v="1"/>
    <n v="131"/>
    <n v="70.908396946564892"/>
    <s v="AU"/>
    <s v="AUD"/>
    <n v="1527742800"/>
    <n v="1529816400"/>
    <b v="0"/>
    <b v="0"/>
    <s v="film &amp; video/drama"/>
    <s v="film &amp; video"/>
    <x v="6"/>
  </r>
  <r>
    <n v="35498"/>
    <n v="24.017591339648174"/>
    <x v="0"/>
    <n v="362"/>
    <n v="98.060773480662988"/>
    <s v="US"/>
    <s v="USD"/>
    <n v="1564030800"/>
    <n v="1564894800"/>
    <b v="0"/>
    <b v="0"/>
    <s v="theater/plays"/>
    <s v="theater"/>
    <x v="3"/>
  </r>
  <r>
    <n v="12678"/>
    <n v="139.31868131868131"/>
    <x v="1"/>
    <n v="239"/>
    <n v="53.046025104602514"/>
    <s v="US"/>
    <s v="USD"/>
    <n v="1404536400"/>
    <n v="1404622800"/>
    <b v="0"/>
    <b v="1"/>
    <s v="games/video games"/>
    <s v="games"/>
    <x v="11"/>
  </r>
  <r>
    <n v="3260"/>
    <n v="39.277108433734945"/>
    <x v="3"/>
    <n v="35"/>
    <n v="93.142857142857139"/>
    <s v="US"/>
    <s v="USD"/>
    <n v="1284008400"/>
    <n v="1284181200"/>
    <b v="0"/>
    <b v="0"/>
    <s v="film &amp; video/television"/>
    <s v="film &amp; video"/>
    <x v="19"/>
  </r>
  <r>
    <n v="31123"/>
    <n v="22.439077144917089"/>
    <x v="3"/>
    <n v="528"/>
    <n v="58.945075757575758"/>
    <s v="CH"/>
    <s v="CHF"/>
    <n v="1386309600"/>
    <n v="1386741600"/>
    <b v="0"/>
    <b v="1"/>
    <s v="music/rock"/>
    <s v="music"/>
    <x v="1"/>
  </r>
  <r>
    <n v="4797"/>
    <n v="55.779069767441861"/>
    <x v="0"/>
    <n v="133"/>
    <n v="36.067669172932334"/>
    <s v="CA"/>
    <s v="CAD"/>
    <n v="1324620000"/>
    <n v="1324792800"/>
    <b v="0"/>
    <b v="1"/>
    <s v="theater/plays"/>
    <s v="theater"/>
    <x v="3"/>
  </r>
  <r>
    <n v="53324"/>
    <n v="42.523125996810208"/>
    <x v="0"/>
    <n v="846"/>
    <n v="63.030732860520096"/>
    <s v="US"/>
    <s v="USD"/>
    <n v="1281070800"/>
    <n v="1284354000"/>
    <b v="0"/>
    <b v="0"/>
    <s v="publishing/nonfiction"/>
    <s v="publishing"/>
    <x v="9"/>
  </r>
  <r>
    <n v="6608"/>
    <n v="112.00000000000001"/>
    <x v="1"/>
    <n v="78"/>
    <n v="84.717948717948715"/>
    <s v="US"/>
    <s v="USD"/>
    <n v="1493960400"/>
    <n v="1494392400"/>
    <b v="0"/>
    <b v="0"/>
    <s v="food/food trucks"/>
    <s v="food"/>
    <x v="0"/>
  </r>
  <r>
    <n v="622"/>
    <n v="7.0681818181818183"/>
    <x v="0"/>
    <n v="10"/>
    <n v="62.2"/>
    <s v="US"/>
    <s v="USD"/>
    <n v="1519365600"/>
    <n v="1519538400"/>
    <b v="0"/>
    <b v="1"/>
    <s v="film &amp; video/animation"/>
    <s v="film &amp; video"/>
    <x v="10"/>
  </r>
  <r>
    <n v="180802"/>
    <n v="101.74563871693867"/>
    <x v="1"/>
    <n v="1773"/>
    <n v="101.97518330513255"/>
    <s v="US"/>
    <s v="USD"/>
    <n v="1420696800"/>
    <n v="1421906400"/>
    <b v="0"/>
    <b v="1"/>
    <s v="music/rock"/>
    <s v="music"/>
    <x v="1"/>
  </r>
  <r>
    <n v="3406"/>
    <n v="425.75"/>
    <x v="1"/>
    <n v="32"/>
    <n v="106.4375"/>
    <s v="US"/>
    <s v="USD"/>
    <n v="1555650000"/>
    <n v="1555909200"/>
    <b v="0"/>
    <b v="0"/>
    <s v="theater/plays"/>
    <s v="theater"/>
    <x v="3"/>
  </r>
  <r>
    <n v="11061"/>
    <n v="145.53947368421052"/>
    <x v="1"/>
    <n v="369"/>
    <n v="29.975609756097562"/>
    <s v="US"/>
    <s v="USD"/>
    <n v="1471928400"/>
    <n v="1472446800"/>
    <b v="0"/>
    <b v="1"/>
    <s v="film &amp; video/drama"/>
    <s v="film &amp; video"/>
    <x v="6"/>
  </r>
  <r>
    <n v="16389"/>
    <n v="32.453465346534657"/>
    <x v="0"/>
    <n v="191"/>
    <n v="85.806282722513089"/>
    <s v="US"/>
    <s v="USD"/>
    <n v="1341291600"/>
    <n v="1342328400"/>
    <b v="0"/>
    <b v="0"/>
    <s v="film &amp; video/shorts"/>
    <s v="film &amp; video"/>
    <x v="12"/>
  </r>
  <r>
    <n v="6303"/>
    <n v="700.33333333333326"/>
    <x v="1"/>
    <n v="89"/>
    <n v="70.82022471910112"/>
    <s v="US"/>
    <s v="USD"/>
    <n v="1267682400"/>
    <n v="1268114400"/>
    <b v="0"/>
    <b v="0"/>
    <s v="film &amp; video/shorts"/>
    <s v="film &amp; video"/>
    <x v="12"/>
  </r>
  <r>
    <n v="81136"/>
    <n v="83.904860392967933"/>
    <x v="0"/>
    <n v="1979"/>
    <n v="40.998484082870135"/>
    <s v="US"/>
    <s v="USD"/>
    <n v="1272258000"/>
    <n v="1273381200"/>
    <b v="0"/>
    <b v="0"/>
    <s v="theater/plays"/>
    <s v="theater"/>
    <x v="3"/>
  </r>
  <r>
    <n v="1768"/>
    <n v="84.19047619047619"/>
    <x v="0"/>
    <n v="63"/>
    <n v="28.063492063492063"/>
    <s v="US"/>
    <s v="USD"/>
    <n v="1290492000"/>
    <n v="1290837600"/>
    <b v="0"/>
    <b v="0"/>
    <s v="technology/wearables"/>
    <s v="technology"/>
    <x v="8"/>
  </r>
  <r>
    <n v="12944"/>
    <n v="155.95180722891567"/>
    <x v="1"/>
    <n v="147"/>
    <n v="88.054421768707485"/>
    <s v="US"/>
    <s v="USD"/>
    <n v="1451109600"/>
    <n v="1454306400"/>
    <b v="0"/>
    <b v="1"/>
    <s v="theater/plays"/>
    <s v="theater"/>
    <x v="3"/>
  </r>
  <r>
    <n v="188480"/>
    <n v="99.619450317124731"/>
    <x v="0"/>
    <n v="6080"/>
    <n v="31"/>
    <s v="CA"/>
    <s v="CAD"/>
    <n v="1454652000"/>
    <n v="1457762400"/>
    <b v="0"/>
    <b v="0"/>
    <s v="film &amp; video/animation"/>
    <s v="film &amp; video"/>
    <x v="10"/>
  </r>
  <r>
    <n v="7227"/>
    <n v="80.300000000000011"/>
    <x v="0"/>
    <n v="80"/>
    <n v="90.337500000000006"/>
    <s v="GB"/>
    <s v="GBP"/>
    <n v="1385186400"/>
    <n v="1389074400"/>
    <b v="0"/>
    <b v="0"/>
    <s v="music/indie rock"/>
    <s v="music"/>
    <x v="7"/>
  </r>
  <r>
    <n v="574"/>
    <n v="11.254901960784313"/>
    <x v="0"/>
    <n v="9"/>
    <n v="63.777777777777779"/>
    <s v="US"/>
    <s v="USD"/>
    <n v="1399698000"/>
    <n v="1402117200"/>
    <b v="0"/>
    <b v="0"/>
    <s v="games/video games"/>
    <s v="games"/>
    <x v="11"/>
  </r>
  <r>
    <n v="96328"/>
    <n v="91.740952380952379"/>
    <x v="0"/>
    <n v="1784"/>
    <n v="53.995515695067262"/>
    <s v="US"/>
    <s v="USD"/>
    <n v="1283230800"/>
    <n v="1284440400"/>
    <b v="0"/>
    <b v="1"/>
    <s v="publishing/fiction"/>
    <s v="publishing"/>
    <x v="13"/>
  </r>
  <r>
    <n v="178338"/>
    <n v="95.521156936261391"/>
    <x v="2"/>
    <n v="3640"/>
    <n v="48.993956043956047"/>
    <s v="CH"/>
    <s v="CHF"/>
    <n v="1384149600"/>
    <n v="1388988000"/>
    <b v="0"/>
    <b v="0"/>
    <s v="games/video games"/>
    <s v="games"/>
    <x v="11"/>
  </r>
  <r>
    <n v="8046"/>
    <n v="502.87499999999994"/>
    <x v="1"/>
    <n v="126"/>
    <n v="63.857142857142854"/>
    <s v="CA"/>
    <s v="CAD"/>
    <n v="1516860000"/>
    <n v="1516946400"/>
    <b v="0"/>
    <b v="0"/>
    <s v="theater/plays"/>
    <s v="theater"/>
    <x v="3"/>
  </r>
  <r>
    <n v="184086"/>
    <n v="159.24394463667818"/>
    <x v="1"/>
    <n v="2218"/>
    <n v="82.996393146979258"/>
    <s v="GB"/>
    <s v="GBP"/>
    <n v="1374642000"/>
    <n v="1377752400"/>
    <b v="0"/>
    <b v="0"/>
    <s v="music/indie rock"/>
    <s v="music"/>
    <x v="7"/>
  </r>
  <r>
    <n v="13385"/>
    <n v="15.022446689113355"/>
    <x v="0"/>
    <n v="243"/>
    <n v="55.08230452674897"/>
    <s v="US"/>
    <s v="USD"/>
    <n v="1534482000"/>
    <n v="1534568400"/>
    <b v="0"/>
    <b v="1"/>
    <s v="film &amp; video/drama"/>
    <s v="film &amp; video"/>
    <x v="6"/>
  </r>
  <r>
    <n v="12533"/>
    <n v="482.03846153846149"/>
    <x v="1"/>
    <n v="202"/>
    <n v="62.044554455445542"/>
    <s v="IT"/>
    <s v="EUR"/>
    <n v="1528434000"/>
    <n v="1528606800"/>
    <b v="0"/>
    <b v="1"/>
    <s v="theater/plays"/>
    <s v="theater"/>
    <x v="3"/>
  </r>
  <r>
    <n v="14697"/>
    <n v="149.96938775510205"/>
    <x v="1"/>
    <n v="140"/>
    <n v="104.97857142857143"/>
    <s v="IT"/>
    <s v="EUR"/>
    <n v="1282626000"/>
    <n v="1284872400"/>
    <b v="0"/>
    <b v="0"/>
    <s v="publishing/fiction"/>
    <s v="publishing"/>
    <x v="13"/>
  </r>
  <r>
    <n v="98935"/>
    <n v="117.22156398104266"/>
    <x v="1"/>
    <n v="1052"/>
    <n v="94.044676806083643"/>
    <s v="DK"/>
    <s v="DKK"/>
    <n v="1535605200"/>
    <n v="1537592400"/>
    <b v="1"/>
    <b v="1"/>
    <s v="film &amp; video/documentary"/>
    <s v="film &amp; video"/>
    <x v="4"/>
  </r>
  <r>
    <n v="57034"/>
    <n v="37.695968274950431"/>
    <x v="0"/>
    <n v="1296"/>
    <n v="44.007716049382715"/>
    <s v="US"/>
    <s v="USD"/>
    <n v="1379826000"/>
    <n v="1381208400"/>
    <b v="0"/>
    <b v="0"/>
    <s v="games/mobile games"/>
    <s v="games"/>
    <x v="20"/>
  </r>
  <r>
    <n v="7120"/>
    <n v="72.653061224489804"/>
    <x v="0"/>
    <n v="77"/>
    <n v="92.467532467532465"/>
    <s v="US"/>
    <s v="USD"/>
    <n v="1561957200"/>
    <n v="1562475600"/>
    <b v="0"/>
    <b v="1"/>
    <s v="food/food trucks"/>
    <s v="food"/>
    <x v="0"/>
  </r>
  <r>
    <n v="14097"/>
    <n v="265.98113207547169"/>
    <x v="1"/>
    <n v="247"/>
    <n v="57.072874493927124"/>
    <s v="US"/>
    <s v="USD"/>
    <n v="1525496400"/>
    <n v="1527397200"/>
    <b v="0"/>
    <b v="0"/>
    <s v="photography/photography books"/>
    <s v="photography"/>
    <x v="14"/>
  </r>
  <r>
    <n v="43086"/>
    <n v="24.205617977528089"/>
    <x v="0"/>
    <n v="395"/>
    <n v="109.07848101265823"/>
    <s v="IT"/>
    <s v="EUR"/>
    <n v="1433912400"/>
    <n v="1436158800"/>
    <b v="0"/>
    <b v="0"/>
    <s v="games/mobile games"/>
    <s v="games"/>
    <x v="20"/>
  </r>
  <r>
    <n v="1930"/>
    <n v="2.5064935064935066"/>
    <x v="0"/>
    <n v="49"/>
    <n v="39.387755102040813"/>
    <s v="GB"/>
    <s v="GBP"/>
    <n v="1453442400"/>
    <n v="1456034400"/>
    <b v="0"/>
    <b v="0"/>
    <s v="music/indie rock"/>
    <s v="music"/>
    <x v="7"/>
  </r>
  <r>
    <n v="13864"/>
    <n v="16.329799764428738"/>
    <x v="0"/>
    <n v="180"/>
    <n v="77.022222222222226"/>
    <s v="US"/>
    <s v="USD"/>
    <n v="1378875600"/>
    <n v="1380171600"/>
    <b v="0"/>
    <b v="0"/>
    <s v="games/video games"/>
    <s v="games"/>
    <x v="11"/>
  </r>
  <r>
    <n v="7742"/>
    <n v="276.5"/>
    <x v="1"/>
    <n v="84"/>
    <n v="92.166666666666671"/>
    <s v="US"/>
    <s v="USD"/>
    <n v="1452232800"/>
    <n v="1453356000"/>
    <b v="0"/>
    <b v="0"/>
    <s v="music/rock"/>
    <s v="music"/>
    <x v="1"/>
  </r>
  <r>
    <n v="164109"/>
    <n v="88.803571428571431"/>
    <x v="0"/>
    <n v="2690"/>
    <n v="61.007063197026021"/>
    <s v="US"/>
    <s v="USD"/>
    <n v="1577253600"/>
    <n v="1578981600"/>
    <b v="0"/>
    <b v="0"/>
    <s v="theater/plays"/>
    <s v="theater"/>
    <x v="3"/>
  </r>
  <r>
    <n v="6870"/>
    <n v="163.57142857142856"/>
    <x v="1"/>
    <n v="88"/>
    <n v="78.068181818181813"/>
    <s v="US"/>
    <s v="USD"/>
    <n v="1537160400"/>
    <n v="1537419600"/>
    <b v="0"/>
    <b v="1"/>
    <s v="theater/plays"/>
    <s v="theater"/>
    <x v="3"/>
  </r>
  <r>
    <n v="12597"/>
    <n v="969"/>
    <x v="1"/>
    <n v="156"/>
    <n v="80.75"/>
    <s v="US"/>
    <s v="USD"/>
    <n v="1422165600"/>
    <n v="1423202400"/>
    <b v="0"/>
    <b v="0"/>
    <s v="film &amp; video/drama"/>
    <s v="film &amp; video"/>
    <x v="6"/>
  </r>
  <r>
    <n v="179074"/>
    <n v="270.91376701966715"/>
    <x v="1"/>
    <n v="2985"/>
    <n v="59.991289782244557"/>
    <s v="US"/>
    <s v="USD"/>
    <n v="1459486800"/>
    <n v="1460610000"/>
    <b v="0"/>
    <b v="0"/>
    <s v="theater/plays"/>
    <s v="theater"/>
    <x v="3"/>
  </r>
  <r>
    <n v="83843"/>
    <n v="284.21355932203392"/>
    <x v="1"/>
    <n v="762"/>
    <n v="110.03018372703411"/>
    <s v="US"/>
    <s v="USD"/>
    <n v="1369717200"/>
    <n v="1370494800"/>
    <b v="0"/>
    <b v="0"/>
    <s v="technology/wearables"/>
    <s v="technology"/>
    <x v="8"/>
  </r>
  <r>
    <n v="4"/>
    <n v="4"/>
    <x v="3"/>
    <n v="1"/>
    <n v="4"/>
    <s v="CH"/>
    <s v="CHF"/>
    <n v="1330495200"/>
    <n v="1332306000"/>
    <b v="0"/>
    <b v="0"/>
    <s v="music/indie rock"/>
    <s v="music"/>
    <x v="7"/>
  </r>
  <r>
    <n v="105598"/>
    <n v="58.6329816768462"/>
    <x v="0"/>
    <n v="2779"/>
    <n v="37.99856063332134"/>
    <s v="AU"/>
    <s v="AUD"/>
    <n v="1419055200"/>
    <n v="1422511200"/>
    <b v="0"/>
    <b v="1"/>
    <s v="technology/web"/>
    <s v="technology"/>
    <x v="2"/>
  </r>
  <r>
    <n v="8866"/>
    <n v="98.51111111111112"/>
    <x v="0"/>
    <n v="92"/>
    <n v="96.369565217391298"/>
    <s v="US"/>
    <s v="USD"/>
    <n v="1480140000"/>
    <n v="1480312800"/>
    <b v="0"/>
    <b v="0"/>
    <s v="theater/plays"/>
    <s v="theater"/>
    <x v="3"/>
  </r>
  <r>
    <n v="75022"/>
    <n v="43.975381008206334"/>
    <x v="0"/>
    <n v="1028"/>
    <n v="72.978599221789878"/>
    <s v="US"/>
    <s v="USD"/>
    <n v="1293948000"/>
    <n v="1294034400"/>
    <b v="0"/>
    <b v="0"/>
    <s v="music/rock"/>
    <s v="music"/>
    <x v="1"/>
  </r>
  <r>
    <n v="14408"/>
    <n v="151.66315789473683"/>
    <x v="1"/>
    <n v="554"/>
    <n v="26.007220216606498"/>
    <s v="CA"/>
    <s v="CAD"/>
    <n v="1482127200"/>
    <n v="1482645600"/>
    <b v="0"/>
    <b v="0"/>
    <s v="music/indie rock"/>
    <s v="music"/>
    <x v="7"/>
  </r>
  <r>
    <n v="14089"/>
    <n v="223.63492063492063"/>
    <x v="1"/>
    <n v="135"/>
    <n v="104.36296296296297"/>
    <s v="DK"/>
    <s v="DKK"/>
    <n v="1396414800"/>
    <n v="1399093200"/>
    <b v="0"/>
    <b v="0"/>
    <s v="music/rock"/>
    <s v="music"/>
    <x v="1"/>
  </r>
  <r>
    <n v="12467"/>
    <n v="239.75"/>
    <x v="1"/>
    <n v="122"/>
    <n v="102.18852459016394"/>
    <s v="US"/>
    <s v="USD"/>
    <n v="1315285200"/>
    <n v="1315890000"/>
    <b v="0"/>
    <b v="1"/>
    <s v="publishing/translations"/>
    <s v="publishing"/>
    <x v="18"/>
  </r>
  <r>
    <n v="11960"/>
    <n v="199.33333333333334"/>
    <x v="1"/>
    <n v="221"/>
    <n v="54.117647058823529"/>
    <s v="US"/>
    <s v="USD"/>
    <n v="1443762000"/>
    <n v="1444021200"/>
    <b v="0"/>
    <b v="1"/>
    <s v="film &amp; video/science fiction"/>
    <s v="film &amp; video"/>
    <x v="22"/>
  </r>
  <r>
    <n v="7966"/>
    <n v="137.34482758620689"/>
    <x v="1"/>
    <n v="126"/>
    <n v="63.222222222222221"/>
    <s v="US"/>
    <s v="USD"/>
    <n v="1456293600"/>
    <n v="1460005200"/>
    <b v="0"/>
    <b v="0"/>
    <s v="theater/plays"/>
    <s v="theater"/>
    <x v="3"/>
  </r>
  <r>
    <n v="106321"/>
    <n v="100.9696106362773"/>
    <x v="1"/>
    <n v="1022"/>
    <n v="104.03228962818004"/>
    <s v="US"/>
    <s v="USD"/>
    <n v="1470114000"/>
    <n v="1470718800"/>
    <b v="0"/>
    <b v="0"/>
    <s v="theater/plays"/>
    <s v="theater"/>
    <x v="3"/>
  </r>
  <r>
    <n v="158832"/>
    <n v="794.16"/>
    <x v="1"/>
    <n v="3177"/>
    <n v="49.994334277620396"/>
    <s v="US"/>
    <s v="USD"/>
    <n v="1321596000"/>
    <n v="1325052000"/>
    <b v="0"/>
    <b v="0"/>
    <s v="film &amp; video/animation"/>
    <s v="film &amp; video"/>
    <x v="10"/>
  </r>
  <r>
    <n v="11091"/>
    <n v="369.7"/>
    <x v="1"/>
    <n v="198"/>
    <n v="56.015151515151516"/>
    <s v="CH"/>
    <s v="CHF"/>
    <n v="1318827600"/>
    <n v="1319000400"/>
    <b v="0"/>
    <b v="0"/>
    <s v="theater/plays"/>
    <s v="theater"/>
    <x v="3"/>
  </r>
  <r>
    <n v="1269"/>
    <n v="12.818181818181817"/>
    <x v="0"/>
    <n v="26"/>
    <n v="48.807692307692307"/>
    <s v="CH"/>
    <s v="CHF"/>
    <n v="1552366800"/>
    <n v="1552539600"/>
    <b v="0"/>
    <b v="0"/>
    <s v="music/rock"/>
    <s v="music"/>
    <x v="1"/>
  </r>
  <r>
    <n v="5107"/>
    <n v="138.02702702702703"/>
    <x v="1"/>
    <n v="85"/>
    <n v="60.082352941176474"/>
    <s v="AU"/>
    <s v="AUD"/>
    <n v="1542088800"/>
    <n v="1543816800"/>
    <b v="0"/>
    <b v="0"/>
    <s v="film &amp; video/documentary"/>
    <s v="film &amp; video"/>
    <x v="4"/>
  </r>
  <r>
    <n v="141393"/>
    <n v="83.813278008298752"/>
    <x v="0"/>
    <n v="1790"/>
    <n v="78.990502793296088"/>
    <s v="US"/>
    <s v="USD"/>
    <n v="1426395600"/>
    <n v="1427086800"/>
    <b v="0"/>
    <b v="0"/>
    <s v="theater/plays"/>
    <s v="theater"/>
    <x v="3"/>
  </r>
  <r>
    <n v="194166"/>
    <n v="204.60063224446787"/>
    <x v="1"/>
    <n v="3596"/>
    <n v="53.99499443826474"/>
    <s v="US"/>
    <s v="USD"/>
    <n v="1321336800"/>
    <n v="1323064800"/>
    <b v="0"/>
    <b v="0"/>
    <s v="theater/plays"/>
    <s v="theater"/>
    <x v="3"/>
  </r>
  <r>
    <n v="4124"/>
    <n v="44.344086021505376"/>
    <x v="0"/>
    <n v="37"/>
    <n v="111.45945945945945"/>
    <s v="US"/>
    <s v="USD"/>
    <n v="1456293600"/>
    <n v="1458277200"/>
    <b v="0"/>
    <b v="1"/>
    <s v="music/electric music"/>
    <s v="music"/>
    <x v="5"/>
  </r>
  <r>
    <n v="14865"/>
    <n v="218.60294117647058"/>
    <x v="1"/>
    <n v="244"/>
    <n v="60.922131147540981"/>
    <s v="US"/>
    <s v="USD"/>
    <n v="1404968400"/>
    <n v="1405141200"/>
    <b v="0"/>
    <b v="0"/>
    <s v="music/rock"/>
    <s v="music"/>
    <x v="1"/>
  </r>
  <r>
    <n v="134688"/>
    <n v="186.03314917127071"/>
    <x v="1"/>
    <n v="5180"/>
    <n v="26.0015444015444"/>
    <s v="US"/>
    <s v="USD"/>
    <n v="1279170000"/>
    <n v="1283058000"/>
    <b v="0"/>
    <b v="0"/>
    <s v="theater/plays"/>
    <s v="theater"/>
    <x v="3"/>
  </r>
  <r>
    <n v="47705"/>
    <n v="237.33830845771143"/>
    <x v="1"/>
    <n v="589"/>
    <n v="80.993208828522924"/>
    <s v="IT"/>
    <s v="EUR"/>
    <n v="1294725600"/>
    <n v="1295762400"/>
    <b v="0"/>
    <b v="0"/>
    <s v="film &amp; video/animation"/>
    <s v="film &amp; video"/>
    <x v="10"/>
  </r>
  <r>
    <n v="95364"/>
    <n v="305.65384615384613"/>
    <x v="1"/>
    <n v="2725"/>
    <n v="34.995963302752294"/>
    <s v="US"/>
    <s v="USD"/>
    <n v="1419055200"/>
    <n v="1419573600"/>
    <b v="0"/>
    <b v="1"/>
    <s v="music/rock"/>
    <s v="music"/>
    <x v="1"/>
  </r>
  <r>
    <n v="3295"/>
    <n v="94.142857142857139"/>
    <x v="0"/>
    <n v="35"/>
    <n v="94.142857142857139"/>
    <s v="IT"/>
    <s v="EUR"/>
    <n v="1434690000"/>
    <n v="1438750800"/>
    <b v="0"/>
    <b v="0"/>
    <s v="film &amp; video/shorts"/>
    <s v="film &amp; video"/>
    <x v="12"/>
  </r>
  <r>
    <n v="4896"/>
    <n v="54.400000000000006"/>
    <x v="3"/>
    <n v="94"/>
    <n v="52.085106382978722"/>
    <s v="US"/>
    <s v="USD"/>
    <n v="1443416400"/>
    <n v="1444798800"/>
    <b v="0"/>
    <b v="1"/>
    <s v="music/rock"/>
    <s v="music"/>
    <x v="1"/>
  </r>
  <r>
    <n v="7496"/>
    <n v="111.88059701492537"/>
    <x v="1"/>
    <n v="300"/>
    <n v="24.986666666666668"/>
    <s v="US"/>
    <s v="USD"/>
    <n v="1399006800"/>
    <n v="1399179600"/>
    <b v="0"/>
    <b v="0"/>
    <s v="journalism/audio"/>
    <s v="journalism"/>
    <x v="23"/>
  </r>
  <r>
    <n v="9967"/>
    <n v="369.14814814814815"/>
    <x v="1"/>
    <n v="144"/>
    <n v="69.215277777777771"/>
    <s v="US"/>
    <s v="USD"/>
    <n v="1575698400"/>
    <n v="1576562400"/>
    <b v="0"/>
    <b v="1"/>
    <s v="food/food trucks"/>
    <s v="food"/>
    <x v="0"/>
  </r>
  <r>
    <n v="52421"/>
    <n v="62.930372148859547"/>
    <x v="0"/>
    <n v="558"/>
    <n v="93.944444444444443"/>
    <s v="US"/>
    <s v="USD"/>
    <n v="1400562000"/>
    <n v="1400821200"/>
    <b v="0"/>
    <b v="1"/>
    <s v="theater/plays"/>
    <s v="theater"/>
    <x v="3"/>
  </r>
  <r>
    <n v="6298"/>
    <n v="64.927835051546396"/>
    <x v="0"/>
    <n v="64"/>
    <n v="98.40625"/>
    <s v="US"/>
    <s v="USD"/>
    <n v="1509512400"/>
    <n v="1510984800"/>
    <b v="0"/>
    <b v="0"/>
    <s v="theater/plays"/>
    <s v="theater"/>
    <x v="3"/>
  </r>
  <r>
    <n v="1546"/>
    <n v="18.853658536585368"/>
    <x v="3"/>
    <n v="37"/>
    <n v="41.783783783783782"/>
    <s v="US"/>
    <s v="USD"/>
    <n v="1299823200"/>
    <n v="1302066000"/>
    <b v="0"/>
    <b v="0"/>
    <s v="music/jazz"/>
    <s v="music"/>
    <x v="17"/>
  </r>
  <r>
    <n v="16168"/>
    <n v="16.754404145077721"/>
    <x v="0"/>
    <n v="245"/>
    <n v="65.991836734693877"/>
    <s v="US"/>
    <s v="USD"/>
    <n v="1322719200"/>
    <n v="1322978400"/>
    <b v="0"/>
    <b v="0"/>
    <s v="film &amp; video/science fiction"/>
    <s v="film &amp; video"/>
    <x v="22"/>
  </r>
  <r>
    <n v="6269"/>
    <n v="101.11290322580646"/>
    <x v="1"/>
    <n v="87"/>
    <n v="72.05747126436782"/>
    <s v="US"/>
    <s v="USD"/>
    <n v="1312693200"/>
    <n v="1313730000"/>
    <b v="0"/>
    <b v="0"/>
    <s v="music/jazz"/>
    <s v="music"/>
    <x v="17"/>
  </r>
  <r>
    <n v="149578"/>
    <n v="341.5022831050228"/>
    <x v="1"/>
    <n v="3116"/>
    <n v="48.003209242618745"/>
    <s v="US"/>
    <s v="USD"/>
    <n v="1393394400"/>
    <n v="1394085600"/>
    <b v="0"/>
    <b v="0"/>
    <s v="theater/plays"/>
    <s v="theater"/>
    <x v="3"/>
  </r>
  <r>
    <n v="3841"/>
    <n v="64.016666666666666"/>
    <x v="0"/>
    <n v="71"/>
    <n v="54.098591549295776"/>
    <s v="US"/>
    <s v="USD"/>
    <n v="1304053200"/>
    <n v="1305349200"/>
    <b v="0"/>
    <b v="0"/>
    <s v="technology/web"/>
    <s v="technology"/>
    <x v="2"/>
  </r>
  <r>
    <n v="4531"/>
    <n v="52.080459770114942"/>
    <x v="0"/>
    <n v="42"/>
    <n v="107.88095238095238"/>
    <s v="US"/>
    <s v="USD"/>
    <n v="1433912400"/>
    <n v="1434344400"/>
    <b v="0"/>
    <b v="1"/>
    <s v="games/video games"/>
    <s v="games"/>
    <x v="11"/>
  </r>
  <r>
    <n v="60934"/>
    <n v="322.40211640211641"/>
    <x v="1"/>
    <n v="909"/>
    <n v="67.034103410341032"/>
    <s v="US"/>
    <s v="USD"/>
    <n v="1329717600"/>
    <n v="1331186400"/>
    <b v="0"/>
    <b v="0"/>
    <s v="film &amp; video/documentary"/>
    <s v="film &amp; video"/>
    <x v="4"/>
  </r>
  <r>
    <n v="103255"/>
    <n v="119.50810185185186"/>
    <x v="1"/>
    <n v="1613"/>
    <n v="64.01425914445133"/>
    <s v="US"/>
    <s v="USD"/>
    <n v="1335330000"/>
    <n v="1336539600"/>
    <b v="0"/>
    <b v="0"/>
    <s v="technology/web"/>
    <s v="technology"/>
    <x v="2"/>
  </r>
  <r>
    <n v="13065"/>
    <n v="146.79775280898878"/>
    <x v="1"/>
    <n v="136"/>
    <n v="96.066176470588232"/>
    <s v="US"/>
    <s v="USD"/>
    <n v="1268888400"/>
    <n v="1269752400"/>
    <b v="0"/>
    <b v="0"/>
    <s v="publishing/translations"/>
    <s v="publishing"/>
    <x v="18"/>
  </r>
  <r>
    <n v="6654"/>
    <n v="950.57142857142856"/>
    <x v="1"/>
    <n v="130"/>
    <n v="51.184615384615384"/>
    <s v="US"/>
    <s v="USD"/>
    <n v="1289973600"/>
    <n v="1291615200"/>
    <b v="0"/>
    <b v="0"/>
    <s v="music/rock"/>
    <s v="music"/>
    <x v="1"/>
  </r>
  <r>
    <n v="6852"/>
    <n v="72.893617021276597"/>
    <x v="0"/>
    <n v="156"/>
    <n v="43.92307692307692"/>
    <s v="CA"/>
    <s v="CAD"/>
    <n v="1547877600"/>
    <n v="1552366800"/>
    <b v="0"/>
    <b v="1"/>
    <s v="food/food trucks"/>
    <s v="food"/>
    <x v="0"/>
  </r>
  <r>
    <n v="124517"/>
    <n v="79.008248730964468"/>
    <x v="0"/>
    <n v="1368"/>
    <n v="91.021198830409361"/>
    <s v="GB"/>
    <s v="GBP"/>
    <n v="1269493200"/>
    <n v="1272171600"/>
    <b v="0"/>
    <b v="0"/>
    <s v="theater/plays"/>
    <s v="theater"/>
    <x v="3"/>
  </r>
  <r>
    <n v="5113"/>
    <n v="64.721518987341781"/>
    <x v="0"/>
    <n v="102"/>
    <n v="50.127450980392155"/>
    <s v="US"/>
    <s v="USD"/>
    <n v="1436072400"/>
    <n v="1436677200"/>
    <b v="0"/>
    <b v="0"/>
    <s v="film &amp; video/documentary"/>
    <s v="film &amp; video"/>
    <x v="4"/>
  </r>
  <r>
    <n v="5824"/>
    <n v="82.028169014084511"/>
    <x v="0"/>
    <n v="86"/>
    <n v="67.720930232558146"/>
    <s v="AU"/>
    <s v="AUD"/>
    <n v="1419141600"/>
    <n v="1420092000"/>
    <b v="0"/>
    <b v="0"/>
    <s v="publishing/radio &amp; podcasts"/>
    <s v="publishing"/>
    <x v="15"/>
  </r>
  <r>
    <n v="6226"/>
    <n v="1037.6666666666667"/>
    <x v="1"/>
    <n v="102"/>
    <n v="61.03921568627451"/>
    <s v="US"/>
    <s v="USD"/>
    <n v="1279083600"/>
    <n v="1279947600"/>
    <b v="0"/>
    <b v="0"/>
    <s v="games/video games"/>
    <s v="games"/>
    <x v="11"/>
  </r>
  <r>
    <n v="20243"/>
    <n v="12.910076530612244"/>
    <x v="0"/>
    <n v="253"/>
    <n v="80.011857707509876"/>
    <s v="US"/>
    <s v="USD"/>
    <n v="1401426000"/>
    <n v="1402203600"/>
    <b v="0"/>
    <b v="0"/>
    <s v="theater/plays"/>
    <s v="theater"/>
    <x v="3"/>
  </r>
  <r>
    <n v="188288"/>
    <n v="154.84210526315789"/>
    <x v="1"/>
    <n v="4006"/>
    <n v="47.001497753369947"/>
    <s v="US"/>
    <s v="USD"/>
    <n v="1395810000"/>
    <n v="1396933200"/>
    <b v="0"/>
    <b v="0"/>
    <s v="film &amp; video/animation"/>
    <s v="film &amp; video"/>
    <x v="10"/>
  </r>
  <r>
    <n v="11167"/>
    <n v="7.0991735537190088"/>
    <x v="0"/>
    <n v="157"/>
    <n v="71.127388535031841"/>
    <s v="US"/>
    <s v="USD"/>
    <n v="1467003600"/>
    <n v="1467262800"/>
    <b v="0"/>
    <b v="1"/>
    <s v="theater/plays"/>
    <s v="theater"/>
    <x v="3"/>
  </r>
  <r>
    <n v="146595"/>
    <n v="208.52773826458036"/>
    <x v="1"/>
    <n v="1629"/>
    <n v="89.99079189686924"/>
    <s v="US"/>
    <s v="USD"/>
    <n v="1268715600"/>
    <n v="1270530000"/>
    <b v="0"/>
    <b v="1"/>
    <s v="theater/plays"/>
    <s v="theater"/>
    <x v="3"/>
  </r>
  <r>
    <n v="7875"/>
    <n v="99.683544303797461"/>
    <x v="0"/>
    <n v="183"/>
    <n v="43.032786885245905"/>
    <s v="US"/>
    <s v="USD"/>
    <n v="1457157600"/>
    <n v="1457762400"/>
    <b v="0"/>
    <b v="1"/>
    <s v="film &amp; video/drama"/>
    <s v="film &amp; video"/>
    <x v="6"/>
  </r>
  <r>
    <n v="148779"/>
    <n v="201.59756097560978"/>
    <x v="1"/>
    <n v="2188"/>
    <n v="67.997714808043881"/>
    <s v="US"/>
    <s v="USD"/>
    <n v="1573970400"/>
    <n v="1575525600"/>
    <b v="0"/>
    <b v="0"/>
    <s v="theater/plays"/>
    <s v="theater"/>
    <x v="3"/>
  </r>
  <r>
    <n v="175868"/>
    <n v="162.09032258064516"/>
    <x v="1"/>
    <n v="2409"/>
    <n v="73.004566210045667"/>
    <s v="IT"/>
    <s v="EUR"/>
    <n v="1276578000"/>
    <n v="1279083600"/>
    <b v="0"/>
    <b v="0"/>
    <s v="music/rock"/>
    <s v="music"/>
    <x v="1"/>
  </r>
  <r>
    <n v="5112"/>
    <n v="3.6436208125445471"/>
    <x v="0"/>
    <n v="82"/>
    <n v="62.341463414634148"/>
    <s v="DK"/>
    <s v="DKK"/>
    <n v="1423720800"/>
    <n v="1424412000"/>
    <b v="0"/>
    <b v="0"/>
    <s v="film &amp; video/documentary"/>
    <s v="film &amp; video"/>
    <x v="4"/>
  </r>
  <r>
    <n v="5"/>
    <n v="5"/>
    <x v="0"/>
    <n v="1"/>
    <n v="5"/>
    <s v="GB"/>
    <s v="GBP"/>
    <n v="1375160400"/>
    <n v="1376197200"/>
    <b v="0"/>
    <b v="0"/>
    <s v="food/food trucks"/>
    <s v="food"/>
    <x v="0"/>
  </r>
  <r>
    <n v="13018"/>
    <n v="206.63492063492063"/>
    <x v="1"/>
    <n v="194"/>
    <n v="67.103092783505161"/>
    <s v="US"/>
    <s v="USD"/>
    <n v="1401426000"/>
    <n v="1402894800"/>
    <b v="1"/>
    <b v="0"/>
    <s v="technology/wearables"/>
    <s v="technology"/>
    <x v="8"/>
  </r>
  <r>
    <n v="91176"/>
    <n v="128.23628691983123"/>
    <x v="1"/>
    <n v="1140"/>
    <n v="79.978947368421046"/>
    <s v="US"/>
    <s v="USD"/>
    <n v="1433480400"/>
    <n v="1434430800"/>
    <b v="0"/>
    <b v="0"/>
    <s v="theater/plays"/>
    <s v="theater"/>
    <x v="3"/>
  </r>
  <r>
    <n v="6342"/>
    <n v="119.66037735849055"/>
    <x v="1"/>
    <n v="102"/>
    <n v="62.176470588235297"/>
    <s v="US"/>
    <s v="USD"/>
    <n v="1555563600"/>
    <n v="1557896400"/>
    <b v="0"/>
    <b v="0"/>
    <s v="theater/plays"/>
    <s v="theater"/>
    <x v="3"/>
  </r>
  <r>
    <n v="151438"/>
    <n v="170.73055242390078"/>
    <x v="1"/>
    <n v="2857"/>
    <n v="53.005950297514879"/>
    <s v="US"/>
    <s v="USD"/>
    <n v="1295676000"/>
    <n v="1297490400"/>
    <b v="0"/>
    <b v="0"/>
    <s v="theater/plays"/>
    <s v="theater"/>
    <x v="3"/>
  </r>
  <r>
    <n v="6178"/>
    <n v="187.21212121212122"/>
    <x v="1"/>
    <n v="107"/>
    <n v="57.738317757009348"/>
    <s v="US"/>
    <s v="USD"/>
    <n v="1443848400"/>
    <n v="1447394400"/>
    <b v="0"/>
    <b v="0"/>
    <s v="publishing/nonfiction"/>
    <s v="publishing"/>
    <x v="9"/>
  </r>
  <r>
    <n v="6405"/>
    <n v="188.38235294117646"/>
    <x v="1"/>
    <n v="160"/>
    <n v="40.03125"/>
    <s v="GB"/>
    <s v="GBP"/>
    <n v="1457330400"/>
    <n v="1458277200"/>
    <b v="0"/>
    <b v="0"/>
    <s v="music/rock"/>
    <s v="music"/>
    <x v="1"/>
  </r>
  <r>
    <n v="180667"/>
    <n v="131.29869186046511"/>
    <x v="1"/>
    <n v="2230"/>
    <n v="81.016591928251117"/>
    <s v="US"/>
    <s v="USD"/>
    <n v="1395550800"/>
    <n v="1395723600"/>
    <b v="0"/>
    <b v="0"/>
    <s v="food/food trucks"/>
    <s v="food"/>
    <x v="0"/>
  </r>
  <r>
    <n v="11075"/>
    <n v="283.97435897435901"/>
    <x v="1"/>
    <n v="316"/>
    <n v="35.047468354430379"/>
    <s v="US"/>
    <s v="USD"/>
    <n v="1551852000"/>
    <n v="1552197600"/>
    <b v="0"/>
    <b v="1"/>
    <s v="music/jazz"/>
    <s v="music"/>
    <x v="17"/>
  </r>
  <r>
    <n v="12042"/>
    <n v="120.41999999999999"/>
    <x v="1"/>
    <n v="117"/>
    <n v="102.92307692307692"/>
    <s v="US"/>
    <s v="USD"/>
    <n v="1547618400"/>
    <n v="1549087200"/>
    <b v="0"/>
    <b v="0"/>
    <s v="film &amp; video/science fiction"/>
    <s v="film &amp; video"/>
    <x v="22"/>
  </r>
  <r>
    <n v="179356"/>
    <n v="419.0560747663551"/>
    <x v="1"/>
    <n v="6406"/>
    <n v="27.998126756166094"/>
    <s v="US"/>
    <s v="USD"/>
    <n v="1355637600"/>
    <n v="1356847200"/>
    <b v="0"/>
    <b v="0"/>
    <s v="theater/plays"/>
    <s v="theater"/>
    <x v="3"/>
  </r>
  <r>
    <n v="1136"/>
    <n v="13.853658536585368"/>
    <x v="3"/>
    <n v="15"/>
    <n v="75.733333333333334"/>
    <s v="US"/>
    <s v="USD"/>
    <n v="1374728400"/>
    <n v="1375765200"/>
    <b v="0"/>
    <b v="0"/>
    <s v="theater/plays"/>
    <s v="theater"/>
    <x v="3"/>
  </r>
  <r>
    <n v="8645"/>
    <n v="139.43548387096774"/>
    <x v="1"/>
    <n v="192"/>
    <n v="45.026041666666664"/>
    <s v="US"/>
    <s v="USD"/>
    <n v="1287810000"/>
    <n v="1289800800"/>
    <b v="0"/>
    <b v="0"/>
    <s v="music/electric music"/>
    <s v="music"/>
    <x v="5"/>
  </r>
  <r>
    <n v="1914"/>
    <n v="174"/>
    <x v="1"/>
    <n v="26"/>
    <n v="73.615384615384613"/>
    <s v="CA"/>
    <s v="CAD"/>
    <n v="1503723600"/>
    <n v="1504501200"/>
    <b v="0"/>
    <b v="0"/>
    <s v="theater/plays"/>
    <s v="theater"/>
    <x v="3"/>
  </r>
  <r>
    <n v="41205"/>
    <n v="155.49056603773585"/>
    <x v="1"/>
    <n v="723"/>
    <n v="56.991701244813278"/>
    <s v="US"/>
    <s v="USD"/>
    <n v="1484114400"/>
    <n v="1485669600"/>
    <b v="0"/>
    <b v="0"/>
    <s v="theater/plays"/>
    <s v="theater"/>
    <x v="3"/>
  </r>
  <r>
    <n v="14488"/>
    <n v="170.44705882352943"/>
    <x v="1"/>
    <n v="170"/>
    <n v="85.223529411764702"/>
    <s v="IT"/>
    <s v="EUR"/>
    <n v="1461906000"/>
    <n v="1462770000"/>
    <b v="0"/>
    <b v="0"/>
    <s v="theater/plays"/>
    <s v="theater"/>
    <x v="3"/>
  </r>
  <r>
    <n v="12129"/>
    <n v="189.515625"/>
    <x v="1"/>
    <n v="238"/>
    <n v="50.962184873949582"/>
    <s v="GB"/>
    <s v="GBP"/>
    <n v="1379653200"/>
    <n v="1379739600"/>
    <b v="0"/>
    <b v="1"/>
    <s v="music/indie rock"/>
    <s v="music"/>
    <x v="7"/>
  </r>
  <r>
    <n v="3496"/>
    <n v="249.71428571428572"/>
    <x v="1"/>
    <n v="55"/>
    <n v="63.563636363636363"/>
    <s v="US"/>
    <s v="USD"/>
    <n v="1401858000"/>
    <n v="1402722000"/>
    <b v="0"/>
    <b v="0"/>
    <s v="theater/plays"/>
    <s v="theater"/>
    <x v="3"/>
  </r>
  <r>
    <n v="97037"/>
    <n v="48.860523665659613"/>
    <x v="0"/>
    <n v="1198"/>
    <n v="80.999165275459092"/>
    <s v="US"/>
    <s v="USD"/>
    <n v="1367470800"/>
    <n v="1369285200"/>
    <b v="0"/>
    <b v="0"/>
    <s v="publishing/nonfiction"/>
    <s v="publishing"/>
    <x v="9"/>
  </r>
  <r>
    <n v="55757"/>
    <n v="28.461970393057683"/>
    <x v="0"/>
    <n v="648"/>
    <n v="86.044753086419746"/>
    <s v="US"/>
    <s v="USD"/>
    <n v="1304658000"/>
    <n v="1304744400"/>
    <b v="1"/>
    <b v="1"/>
    <s v="theater/plays"/>
    <s v="theater"/>
    <x v="3"/>
  </r>
  <r>
    <n v="11525"/>
    <n v="268.02325581395348"/>
    <x v="1"/>
    <n v="128"/>
    <n v="90.0390625"/>
    <s v="AU"/>
    <s v="AUD"/>
    <n v="1467954000"/>
    <n v="1468299600"/>
    <b v="0"/>
    <b v="0"/>
    <s v="photography/photography books"/>
    <s v="photography"/>
    <x v="14"/>
  </r>
  <r>
    <n v="158669"/>
    <n v="619.80078125"/>
    <x v="1"/>
    <n v="2144"/>
    <n v="74.006063432835816"/>
    <s v="US"/>
    <s v="USD"/>
    <n v="1473742800"/>
    <n v="1474174800"/>
    <b v="0"/>
    <b v="0"/>
    <s v="theater/plays"/>
    <s v="theater"/>
    <x v="3"/>
  </r>
  <r>
    <n v="5916"/>
    <n v="3.1301587301587301"/>
    <x v="0"/>
    <n v="64"/>
    <n v="92.4375"/>
    <s v="US"/>
    <s v="USD"/>
    <n v="1523768400"/>
    <n v="1526014800"/>
    <b v="0"/>
    <b v="0"/>
    <s v="music/indie rock"/>
    <s v="music"/>
    <x v="7"/>
  </r>
  <r>
    <n v="150806"/>
    <n v="159.92152704135739"/>
    <x v="1"/>
    <n v="2693"/>
    <n v="55.999257333828446"/>
    <s v="GB"/>
    <s v="GBP"/>
    <n v="1437022800"/>
    <n v="1437454800"/>
    <b v="0"/>
    <b v="0"/>
    <s v="theater/plays"/>
    <s v="theater"/>
    <x v="3"/>
  </r>
  <r>
    <n v="14249"/>
    <n v="279.39215686274508"/>
    <x v="1"/>
    <n v="432"/>
    <n v="32.983796296296298"/>
    <s v="US"/>
    <s v="USD"/>
    <n v="1422165600"/>
    <n v="1422684000"/>
    <b v="0"/>
    <b v="0"/>
    <s v="photography/photography books"/>
    <s v="photography"/>
    <x v="14"/>
  </r>
  <r>
    <n v="5803"/>
    <n v="77.373333333333335"/>
    <x v="0"/>
    <n v="62"/>
    <n v="93.596774193548384"/>
    <s v="US"/>
    <s v="USD"/>
    <n v="1580104800"/>
    <n v="1581314400"/>
    <b v="0"/>
    <b v="0"/>
    <s v="theater/plays"/>
    <s v="theater"/>
    <x v="3"/>
  </r>
  <r>
    <n v="13205"/>
    <n v="206.32812500000003"/>
    <x v="1"/>
    <n v="189"/>
    <n v="69.867724867724874"/>
    <s v="US"/>
    <s v="USD"/>
    <n v="1285650000"/>
    <n v="1286427600"/>
    <b v="0"/>
    <b v="1"/>
    <s v="theater/plays"/>
    <s v="theater"/>
    <x v="3"/>
  </r>
  <r>
    <n v="11108"/>
    <n v="694.25"/>
    <x v="1"/>
    <n v="154"/>
    <n v="72.129870129870127"/>
    <s v="GB"/>
    <s v="GBP"/>
    <n v="1276664400"/>
    <n v="1278738000"/>
    <b v="1"/>
    <b v="0"/>
    <s v="food/food trucks"/>
    <s v="food"/>
    <x v="0"/>
  </r>
  <r>
    <n v="2884"/>
    <n v="151.78947368421052"/>
    <x v="1"/>
    <n v="96"/>
    <n v="30.041666666666668"/>
    <s v="US"/>
    <s v="USD"/>
    <n v="1286168400"/>
    <n v="1286427600"/>
    <b v="0"/>
    <b v="0"/>
    <s v="music/indie rock"/>
    <s v="music"/>
    <x v="7"/>
  </r>
  <r>
    <n v="55476"/>
    <n v="64.58207217694995"/>
    <x v="0"/>
    <n v="750"/>
    <n v="73.968000000000004"/>
    <s v="US"/>
    <s v="USD"/>
    <n v="1467781200"/>
    <n v="1467954000"/>
    <b v="0"/>
    <b v="1"/>
    <s v="theater/plays"/>
    <s v="theater"/>
    <x v="3"/>
  </r>
  <r>
    <n v="5973"/>
    <n v="62.873684210526314"/>
    <x v="3"/>
    <n v="87"/>
    <n v="68.65517241379311"/>
    <s v="US"/>
    <s v="USD"/>
    <n v="1556686800"/>
    <n v="1557637200"/>
    <b v="0"/>
    <b v="1"/>
    <s v="theater/plays"/>
    <s v="theater"/>
    <x v="3"/>
  </r>
  <r>
    <n v="183756"/>
    <n v="310.39864864864865"/>
    <x v="1"/>
    <n v="3063"/>
    <n v="59.992164544564154"/>
    <s v="US"/>
    <s v="USD"/>
    <n v="1553576400"/>
    <n v="1553922000"/>
    <b v="0"/>
    <b v="0"/>
    <s v="theater/plays"/>
    <s v="theater"/>
    <x v="3"/>
  </r>
  <r>
    <n v="30902"/>
    <n v="42.859916782246884"/>
    <x v="2"/>
    <n v="278"/>
    <n v="111.15827338129496"/>
    <s v="US"/>
    <s v="USD"/>
    <n v="1414904400"/>
    <n v="1416463200"/>
    <b v="0"/>
    <b v="0"/>
    <s v="theater/plays"/>
    <s v="theater"/>
    <x v="3"/>
  </r>
  <r>
    <n v="5569"/>
    <n v="83.119402985074629"/>
    <x v="0"/>
    <n v="105"/>
    <n v="53.038095238095238"/>
    <s v="US"/>
    <s v="USD"/>
    <n v="1446876000"/>
    <n v="1447221600"/>
    <b v="0"/>
    <b v="0"/>
    <s v="film &amp; video/animation"/>
    <s v="film &amp; video"/>
    <x v="10"/>
  </r>
  <r>
    <n v="92824"/>
    <n v="78.531302876480552"/>
    <x v="3"/>
    <n v="1658"/>
    <n v="55.985524728588658"/>
    <s v="US"/>
    <s v="USD"/>
    <n v="1490418000"/>
    <n v="1491627600"/>
    <b v="0"/>
    <b v="0"/>
    <s v="film &amp; video/television"/>
    <s v="film &amp; video"/>
    <x v="19"/>
  </r>
  <r>
    <n v="158590"/>
    <n v="114.09352517985612"/>
    <x v="1"/>
    <n v="2266"/>
    <n v="69.986760812003524"/>
    <s v="US"/>
    <s v="USD"/>
    <n v="1360389600"/>
    <n v="1363150800"/>
    <b v="0"/>
    <b v="0"/>
    <s v="film &amp; video/television"/>
    <s v="film &amp; video"/>
    <x v="19"/>
  </r>
  <r>
    <n v="127591"/>
    <n v="64.537683358624179"/>
    <x v="0"/>
    <n v="2604"/>
    <n v="48.998079877112133"/>
    <s v="DK"/>
    <s v="DKK"/>
    <n v="1326866400"/>
    <n v="1330754400"/>
    <b v="0"/>
    <b v="1"/>
    <s v="film &amp; video/animation"/>
    <s v="film &amp; video"/>
    <x v="10"/>
  </r>
  <r>
    <n v="6750"/>
    <n v="79.411764705882348"/>
    <x v="0"/>
    <n v="65"/>
    <n v="103.84615384615384"/>
    <s v="US"/>
    <s v="USD"/>
    <n v="1479103200"/>
    <n v="1479794400"/>
    <b v="0"/>
    <b v="0"/>
    <s v="theater/plays"/>
    <s v="theater"/>
    <x v="3"/>
  </r>
  <r>
    <n v="9318"/>
    <n v="11.419117647058824"/>
    <x v="0"/>
    <n v="94"/>
    <n v="99.127659574468083"/>
    <s v="US"/>
    <s v="USD"/>
    <n v="1280206800"/>
    <n v="1281243600"/>
    <b v="0"/>
    <b v="1"/>
    <s v="theater/plays"/>
    <s v="theater"/>
    <x v="3"/>
  </r>
  <r>
    <n v="4832"/>
    <n v="56.186046511627907"/>
    <x v="2"/>
    <n v="45"/>
    <n v="107.37777777777778"/>
    <s v="US"/>
    <s v="USD"/>
    <n v="1532754000"/>
    <n v="1532754000"/>
    <b v="0"/>
    <b v="1"/>
    <s v="film &amp; video/drama"/>
    <s v="film &amp; video"/>
    <x v="6"/>
  </r>
  <r>
    <n v="19769"/>
    <n v="16.501669449081803"/>
    <x v="0"/>
    <n v="257"/>
    <n v="76.922178988326849"/>
    <s v="US"/>
    <s v="USD"/>
    <n v="1453096800"/>
    <n v="1453356000"/>
    <b v="0"/>
    <b v="0"/>
    <s v="theater/plays"/>
    <s v="theater"/>
    <x v="3"/>
  </r>
  <r>
    <n v="11277"/>
    <n v="119.96808510638297"/>
    <x v="1"/>
    <n v="194"/>
    <n v="58.128865979381445"/>
    <s v="CH"/>
    <s v="CHF"/>
    <n v="1487570400"/>
    <n v="1489986000"/>
    <b v="0"/>
    <b v="0"/>
    <s v="theater/plays"/>
    <s v="theater"/>
    <x v="3"/>
  </r>
  <r>
    <n v="13382"/>
    <n v="145.45652173913044"/>
    <x v="1"/>
    <n v="129"/>
    <n v="103.73643410852713"/>
    <s v="CA"/>
    <s v="CAD"/>
    <n v="1545026400"/>
    <n v="1545804000"/>
    <b v="0"/>
    <b v="0"/>
    <s v="technology/wearables"/>
    <s v="technology"/>
    <x v="8"/>
  </r>
  <r>
    <n v="32986"/>
    <n v="221.38255033557047"/>
    <x v="1"/>
    <n v="375"/>
    <n v="87.962666666666664"/>
    <s v="US"/>
    <s v="USD"/>
    <n v="1488348000"/>
    <n v="1489899600"/>
    <b v="0"/>
    <b v="0"/>
    <s v="theater/plays"/>
    <s v="theater"/>
    <x v="3"/>
  </r>
  <r>
    <n v="81984"/>
    <n v="48.396694214876035"/>
    <x v="0"/>
    <n v="2928"/>
    <n v="28"/>
    <s v="CA"/>
    <s v="CAD"/>
    <n v="1545112800"/>
    <n v="1546495200"/>
    <b v="0"/>
    <b v="0"/>
    <s v="theater/plays"/>
    <s v="theater"/>
    <x v="3"/>
  </r>
  <r>
    <n v="178483"/>
    <n v="92.911504424778755"/>
    <x v="0"/>
    <n v="4697"/>
    <n v="37.999361294443261"/>
    <s v="US"/>
    <s v="USD"/>
    <n v="1537938000"/>
    <n v="1539752400"/>
    <b v="0"/>
    <b v="1"/>
    <s v="music/rock"/>
    <s v="music"/>
    <x v="1"/>
  </r>
  <r>
    <n v="87448"/>
    <n v="88.599797365754824"/>
    <x v="0"/>
    <n v="2915"/>
    <n v="29.999313893653515"/>
    <s v="US"/>
    <s v="USD"/>
    <n v="1363150800"/>
    <n v="1364101200"/>
    <b v="0"/>
    <b v="0"/>
    <s v="games/video games"/>
    <s v="games"/>
    <x v="11"/>
  </r>
  <r>
    <n v="1863"/>
    <n v="41.4"/>
    <x v="0"/>
    <n v="18"/>
    <n v="103.5"/>
    <s v="US"/>
    <s v="USD"/>
    <n v="1523250000"/>
    <n v="1525323600"/>
    <b v="0"/>
    <b v="0"/>
    <s v="publishing/translations"/>
    <s v="publishing"/>
    <x v="18"/>
  </r>
  <r>
    <n v="62174"/>
    <n v="63.056795131845846"/>
    <x v="3"/>
    <n v="723"/>
    <n v="85.994467496542185"/>
    <s v="US"/>
    <s v="USD"/>
    <n v="1499317200"/>
    <n v="1500872400"/>
    <b v="1"/>
    <b v="0"/>
    <s v="food/food trucks"/>
    <s v="food"/>
    <x v="0"/>
  </r>
  <r>
    <n v="59003"/>
    <n v="48.482333607230892"/>
    <x v="0"/>
    <n v="602"/>
    <n v="98.011627906976742"/>
    <s v="CH"/>
    <s v="CHF"/>
    <n v="1287550800"/>
    <n v="1288501200"/>
    <b v="1"/>
    <b v="1"/>
    <s v="theater/plays"/>
    <s v="theater"/>
    <x v="3"/>
  </r>
  <r>
    <n v="2"/>
    <n v="2"/>
    <x v="0"/>
    <n v="1"/>
    <n v="2"/>
    <s v="US"/>
    <s v="USD"/>
    <n v="1404795600"/>
    <n v="1407128400"/>
    <b v="0"/>
    <b v="0"/>
    <s v="music/jazz"/>
    <s v="music"/>
    <x v="17"/>
  </r>
  <r>
    <n v="174039"/>
    <n v="88.47941026944585"/>
    <x v="0"/>
    <n v="3868"/>
    <n v="44.994570837642193"/>
    <s v="IT"/>
    <s v="EUR"/>
    <n v="1393048800"/>
    <n v="1394344800"/>
    <b v="0"/>
    <b v="0"/>
    <s v="film &amp; video/shorts"/>
    <s v="film &amp; video"/>
    <x v="12"/>
  </r>
  <r>
    <n v="12684"/>
    <n v="126.84"/>
    <x v="1"/>
    <n v="409"/>
    <n v="31.012224938875306"/>
    <s v="US"/>
    <s v="USD"/>
    <n v="1470373200"/>
    <n v="1474088400"/>
    <b v="0"/>
    <b v="0"/>
    <s v="technology/web"/>
    <s v="technology"/>
    <x v="2"/>
  </r>
  <r>
    <n v="14033"/>
    <n v="2338.833333333333"/>
    <x v="1"/>
    <n v="234"/>
    <n v="59.970085470085472"/>
    <s v="US"/>
    <s v="USD"/>
    <n v="1460091600"/>
    <n v="1460264400"/>
    <b v="0"/>
    <b v="0"/>
    <s v="technology/web"/>
    <s v="technology"/>
    <x v="2"/>
  </r>
  <r>
    <n v="177936"/>
    <n v="508.38857142857148"/>
    <x v="1"/>
    <n v="3016"/>
    <n v="58.9973474801061"/>
    <s v="US"/>
    <s v="USD"/>
    <n v="1440392400"/>
    <n v="1440824400"/>
    <b v="0"/>
    <b v="0"/>
    <s v="music/metal"/>
    <s v="music"/>
    <x v="16"/>
  </r>
  <r>
    <n v="13212"/>
    <n v="191.47826086956522"/>
    <x v="1"/>
    <n v="264"/>
    <n v="50.045454545454547"/>
    <s v="US"/>
    <s v="USD"/>
    <n v="1488434400"/>
    <n v="1489554000"/>
    <b v="1"/>
    <b v="0"/>
    <s v="photography/photography books"/>
    <s v="photography"/>
    <x v="14"/>
  </r>
  <r>
    <n v="49879"/>
    <n v="42.127533783783782"/>
    <x v="0"/>
    <n v="504"/>
    <n v="98.966269841269835"/>
    <s v="AU"/>
    <s v="AUD"/>
    <n v="1514440800"/>
    <n v="1514872800"/>
    <b v="0"/>
    <b v="0"/>
    <s v="food/food trucks"/>
    <s v="food"/>
    <x v="0"/>
  </r>
  <r>
    <n v="824"/>
    <n v="8.24"/>
    <x v="0"/>
    <n v="14"/>
    <n v="58.857142857142854"/>
    <s v="US"/>
    <s v="USD"/>
    <n v="1514354400"/>
    <n v="1515736800"/>
    <b v="0"/>
    <b v="0"/>
    <s v="film &amp; video/science fiction"/>
    <s v="film &amp; video"/>
    <x v="22"/>
  </r>
  <r>
    <n v="31594"/>
    <n v="60.064638783269963"/>
    <x v="3"/>
    <n v="390"/>
    <n v="81.010256410256417"/>
    <s v="US"/>
    <s v="USD"/>
    <n v="1440910800"/>
    <n v="1442898000"/>
    <b v="0"/>
    <b v="0"/>
    <s v="music/rock"/>
    <s v="music"/>
    <x v="1"/>
  </r>
  <r>
    <n v="57010"/>
    <n v="47.232808616404313"/>
    <x v="0"/>
    <n v="750"/>
    <n v="76.013333333333335"/>
    <s v="GB"/>
    <s v="GBP"/>
    <n v="1296108000"/>
    <n v="1296194400"/>
    <b v="0"/>
    <b v="0"/>
    <s v="film &amp; video/documentary"/>
    <s v="film &amp; video"/>
    <x v="4"/>
  </r>
  <r>
    <n v="7438"/>
    <n v="81.736263736263737"/>
    <x v="0"/>
    <n v="77"/>
    <n v="96.597402597402592"/>
    <s v="US"/>
    <s v="USD"/>
    <n v="1440133200"/>
    <n v="1440910800"/>
    <b v="1"/>
    <b v="0"/>
    <s v="theater/plays"/>
    <s v="theater"/>
    <x v="3"/>
  </r>
  <r>
    <n v="57872"/>
    <n v="54.187265917603"/>
    <x v="0"/>
    <n v="752"/>
    <n v="76.957446808510639"/>
    <s v="DK"/>
    <s v="DKK"/>
    <n v="1332910800"/>
    <n v="1335502800"/>
    <b v="0"/>
    <b v="0"/>
    <s v="music/jazz"/>
    <s v="music"/>
    <x v="17"/>
  </r>
  <r>
    <n v="8906"/>
    <n v="97.868131868131869"/>
    <x v="0"/>
    <n v="131"/>
    <n v="67.984732824427482"/>
    <s v="US"/>
    <s v="USD"/>
    <n v="1544335200"/>
    <n v="1544680800"/>
    <b v="0"/>
    <b v="0"/>
    <s v="theater/plays"/>
    <s v="theater"/>
    <x v="3"/>
  </r>
  <r>
    <n v="7724"/>
    <n v="77.239999999999995"/>
    <x v="0"/>
    <n v="87"/>
    <n v="88.781609195402297"/>
    <s v="US"/>
    <s v="USD"/>
    <n v="1286427600"/>
    <n v="1288414800"/>
    <b v="0"/>
    <b v="0"/>
    <s v="theater/plays"/>
    <s v="theater"/>
    <x v="3"/>
  </r>
  <r>
    <n v="26571"/>
    <n v="33.464735516372798"/>
    <x v="0"/>
    <n v="1063"/>
    <n v="24.99623706491063"/>
    <s v="US"/>
    <s v="USD"/>
    <n v="1329717600"/>
    <n v="1330581600"/>
    <b v="0"/>
    <b v="0"/>
    <s v="music/jazz"/>
    <s v="music"/>
    <x v="17"/>
  </r>
  <r>
    <n v="12219"/>
    <n v="239.58823529411765"/>
    <x v="1"/>
    <n v="272"/>
    <n v="44.922794117647058"/>
    <s v="US"/>
    <s v="USD"/>
    <n v="1310187600"/>
    <n v="1311397200"/>
    <b v="0"/>
    <b v="1"/>
    <s v="film &amp; video/documentary"/>
    <s v="film &amp; video"/>
    <x v="4"/>
  </r>
  <r>
    <n v="1985"/>
    <n v="64.032258064516128"/>
    <x v="3"/>
    <n v="25"/>
    <n v="79.400000000000006"/>
    <s v="US"/>
    <s v="USD"/>
    <n v="1377838800"/>
    <n v="1378357200"/>
    <b v="0"/>
    <b v="1"/>
    <s v="theater/plays"/>
    <s v="theater"/>
    <x v="3"/>
  </r>
  <r>
    <n v="12155"/>
    <n v="176.15942028985506"/>
    <x v="1"/>
    <n v="419"/>
    <n v="29.009546539379475"/>
    <s v="US"/>
    <s v="USD"/>
    <n v="1410325200"/>
    <n v="1411102800"/>
    <b v="0"/>
    <b v="0"/>
    <s v="journalism/audio"/>
    <s v="journalism"/>
    <x v="23"/>
  </r>
  <r>
    <n v="5593"/>
    <n v="20.33818181818182"/>
    <x v="0"/>
    <n v="76"/>
    <n v="73.59210526315789"/>
    <s v="US"/>
    <s v="USD"/>
    <n v="1343797200"/>
    <n v="1344834000"/>
    <b v="0"/>
    <b v="0"/>
    <s v="theater/plays"/>
    <s v="theater"/>
    <x v="3"/>
  </r>
  <r>
    <n v="175020"/>
    <n v="358.64754098360658"/>
    <x v="1"/>
    <n v="1621"/>
    <n v="107.97038864898211"/>
    <s v="IT"/>
    <s v="EUR"/>
    <n v="1498453200"/>
    <n v="1499230800"/>
    <b v="0"/>
    <b v="0"/>
    <s v="theater/plays"/>
    <s v="theater"/>
    <x v="3"/>
  </r>
  <r>
    <n v="75955"/>
    <n v="468.85802469135803"/>
    <x v="1"/>
    <n v="1101"/>
    <n v="68.987284287011803"/>
    <s v="US"/>
    <s v="USD"/>
    <n v="1456380000"/>
    <n v="1457416800"/>
    <b v="0"/>
    <b v="0"/>
    <s v="music/indie rock"/>
    <s v="music"/>
    <x v="7"/>
  </r>
  <r>
    <n v="119127"/>
    <n v="122.05635245901641"/>
    <x v="1"/>
    <n v="1073"/>
    <n v="111.02236719478098"/>
    <s v="US"/>
    <s v="USD"/>
    <n v="1280552400"/>
    <n v="1280898000"/>
    <b v="0"/>
    <b v="1"/>
    <s v="theater/plays"/>
    <s v="theater"/>
    <x v="3"/>
  </r>
  <r>
    <n v="110689"/>
    <n v="55.931783729156137"/>
    <x v="0"/>
    <n v="4428"/>
    <n v="24.997515808491418"/>
    <s v="AU"/>
    <s v="AUD"/>
    <n v="1521608400"/>
    <n v="1522472400"/>
    <b v="0"/>
    <b v="0"/>
    <s v="theater/plays"/>
    <s v="theater"/>
    <x v="3"/>
  </r>
  <r>
    <n v="2445"/>
    <n v="43.660714285714285"/>
    <x v="0"/>
    <n v="58"/>
    <n v="42.155172413793103"/>
    <s v="IT"/>
    <s v="EUR"/>
    <n v="1460696400"/>
    <n v="1462510800"/>
    <b v="0"/>
    <b v="0"/>
    <s v="music/indie rock"/>
    <s v="music"/>
    <x v="7"/>
  </r>
  <r>
    <n v="57250"/>
    <n v="33.53837141183363"/>
    <x v="3"/>
    <n v="1218"/>
    <n v="47.003284072249592"/>
    <s v="US"/>
    <s v="USD"/>
    <n v="1313730000"/>
    <n v="1317790800"/>
    <b v="0"/>
    <b v="0"/>
    <s v="photography/photography books"/>
    <s v="photography"/>
    <x v="14"/>
  </r>
  <r>
    <n v="11929"/>
    <n v="122.97938144329896"/>
    <x v="1"/>
    <n v="331"/>
    <n v="36.0392749244713"/>
    <s v="US"/>
    <s v="USD"/>
    <n v="1568178000"/>
    <n v="1568782800"/>
    <b v="0"/>
    <b v="0"/>
    <s v="journalism/audio"/>
    <s v="journalism"/>
    <x v="23"/>
  </r>
  <r>
    <n v="118214"/>
    <n v="189.74959871589084"/>
    <x v="1"/>
    <n v="1170"/>
    <n v="101.03760683760684"/>
    <s v="US"/>
    <s v="USD"/>
    <n v="1348635600"/>
    <n v="1349413200"/>
    <b v="0"/>
    <b v="0"/>
    <s v="photography/photography books"/>
    <s v="photography"/>
    <x v="14"/>
  </r>
  <r>
    <n v="4432"/>
    <n v="83.622641509433961"/>
    <x v="0"/>
    <n v="111"/>
    <n v="39.927927927927925"/>
    <s v="US"/>
    <s v="USD"/>
    <n v="1468126800"/>
    <n v="1472446800"/>
    <b v="0"/>
    <b v="0"/>
    <s v="publishing/fiction"/>
    <s v="publishing"/>
    <x v="13"/>
  </r>
  <r>
    <n v="17879"/>
    <n v="17.968844221105527"/>
    <x v="3"/>
    <n v="215"/>
    <n v="83.158139534883716"/>
    <s v="US"/>
    <s v="USD"/>
    <n v="1547877600"/>
    <n v="1548050400"/>
    <b v="0"/>
    <b v="0"/>
    <s v="film &amp; video/drama"/>
    <s v="film &amp; video"/>
    <x v="6"/>
  </r>
  <r>
    <n v="14511"/>
    <n v="1036.5"/>
    <x v="1"/>
    <n v="363"/>
    <n v="39.97520661157025"/>
    <s v="US"/>
    <s v="USD"/>
    <n v="1571374800"/>
    <n v="1571806800"/>
    <b v="0"/>
    <b v="1"/>
    <s v="food/food trucks"/>
    <s v="food"/>
    <x v="0"/>
  </r>
  <r>
    <n v="141822"/>
    <n v="97.405219780219781"/>
    <x v="0"/>
    <n v="2955"/>
    <n v="47.993908629441627"/>
    <s v="US"/>
    <s v="USD"/>
    <n v="1576303200"/>
    <n v="1576476000"/>
    <b v="0"/>
    <b v="1"/>
    <s v="games/mobile games"/>
    <s v="games"/>
    <x v="20"/>
  </r>
  <r>
    <n v="159037"/>
    <n v="86.386203150461711"/>
    <x v="0"/>
    <n v="1657"/>
    <n v="95.978877489438744"/>
    <s v="US"/>
    <s v="USD"/>
    <n v="1324447200"/>
    <n v="1324965600"/>
    <b v="0"/>
    <b v="0"/>
    <s v="theater/plays"/>
    <s v="theater"/>
    <x v="3"/>
  </r>
  <r>
    <n v="8109"/>
    <n v="150.16666666666666"/>
    <x v="1"/>
    <n v="103"/>
    <n v="78.728155339805824"/>
    <s v="US"/>
    <s v="USD"/>
    <n v="1386741600"/>
    <n v="1387519200"/>
    <b v="0"/>
    <b v="0"/>
    <s v="theater/plays"/>
    <s v="theater"/>
    <x v="3"/>
  </r>
  <r>
    <n v="8244"/>
    <n v="358.43478260869563"/>
    <x v="1"/>
    <n v="147"/>
    <n v="56.081632653061227"/>
    <s v="US"/>
    <s v="USD"/>
    <n v="1537074000"/>
    <n v="1537246800"/>
    <b v="0"/>
    <b v="0"/>
    <s v="theater/plays"/>
    <s v="theater"/>
    <x v="3"/>
  </r>
  <r>
    <n v="7600"/>
    <n v="542.85714285714289"/>
    <x v="1"/>
    <n v="110"/>
    <n v="69.090909090909093"/>
    <s v="CA"/>
    <s v="CAD"/>
    <n v="1277787600"/>
    <n v="1279515600"/>
    <b v="0"/>
    <b v="0"/>
    <s v="publishing/nonfiction"/>
    <s v="publishing"/>
    <x v="9"/>
  </r>
  <r>
    <n v="94501"/>
    <n v="67.500714285714281"/>
    <x v="0"/>
    <n v="926"/>
    <n v="102.05291576673866"/>
    <s v="CA"/>
    <s v="CAD"/>
    <n v="1440306000"/>
    <n v="1442379600"/>
    <b v="0"/>
    <b v="0"/>
    <s v="theater/plays"/>
    <s v="theater"/>
    <x v="3"/>
  </r>
  <r>
    <n v="14381"/>
    <n v="191.74666666666667"/>
    <x v="1"/>
    <n v="134"/>
    <n v="107.32089552238806"/>
    <s v="US"/>
    <s v="USD"/>
    <n v="1522126800"/>
    <n v="1523077200"/>
    <b v="0"/>
    <b v="0"/>
    <s v="technology/wearables"/>
    <s v="technology"/>
    <x v="8"/>
  </r>
  <r>
    <n v="13980"/>
    <n v="932"/>
    <x v="1"/>
    <n v="269"/>
    <n v="51.970260223048328"/>
    <s v="US"/>
    <s v="USD"/>
    <n v="1489298400"/>
    <n v="1489554000"/>
    <b v="0"/>
    <b v="0"/>
    <s v="theater/plays"/>
    <s v="theater"/>
    <x v="3"/>
  </r>
  <r>
    <n v="12449"/>
    <n v="429.27586206896552"/>
    <x v="1"/>
    <n v="175"/>
    <n v="71.137142857142862"/>
    <s v="US"/>
    <s v="USD"/>
    <n v="1547100000"/>
    <n v="1548482400"/>
    <b v="0"/>
    <b v="1"/>
    <s v="film &amp; video/television"/>
    <s v="film &amp; video"/>
    <x v="19"/>
  </r>
  <r>
    <n v="7348"/>
    <n v="100.65753424657535"/>
    <x v="1"/>
    <n v="69"/>
    <n v="106.49275362318841"/>
    <s v="US"/>
    <s v="USD"/>
    <n v="1383022800"/>
    <n v="1384063200"/>
    <b v="0"/>
    <b v="0"/>
    <s v="technology/web"/>
    <s v="technology"/>
    <x v="2"/>
  </r>
  <r>
    <n v="8158"/>
    <n v="226.61111111111109"/>
    <x v="1"/>
    <n v="190"/>
    <n v="42.93684210526316"/>
    <s v="US"/>
    <s v="USD"/>
    <n v="1322373600"/>
    <n v="1322892000"/>
    <b v="0"/>
    <b v="1"/>
    <s v="film &amp; video/documentary"/>
    <s v="film &amp; video"/>
    <x v="4"/>
  </r>
  <r>
    <n v="7119"/>
    <n v="142.38"/>
    <x v="1"/>
    <n v="237"/>
    <n v="30.037974683544302"/>
    <s v="US"/>
    <s v="USD"/>
    <n v="1349240400"/>
    <n v="1350709200"/>
    <b v="1"/>
    <b v="1"/>
    <s v="film &amp; video/documentary"/>
    <s v="film &amp; video"/>
    <x v="4"/>
  </r>
  <r>
    <n v="5438"/>
    <n v="90.633333333333326"/>
    <x v="0"/>
    <n v="77"/>
    <n v="70.623376623376629"/>
    <s v="GB"/>
    <s v="GBP"/>
    <n v="1562648400"/>
    <n v="1564203600"/>
    <b v="0"/>
    <b v="0"/>
    <s v="music/rock"/>
    <s v="music"/>
    <x v="1"/>
  </r>
  <r>
    <n v="115396"/>
    <n v="63.966740576496676"/>
    <x v="0"/>
    <n v="1748"/>
    <n v="66.016018306636155"/>
    <s v="US"/>
    <s v="USD"/>
    <n v="1508216400"/>
    <n v="1509685200"/>
    <b v="0"/>
    <b v="0"/>
    <s v="theater/plays"/>
    <s v="theater"/>
    <x v="3"/>
  </r>
  <r>
    <n v="7656"/>
    <n v="84.131868131868131"/>
    <x v="0"/>
    <n v="79"/>
    <n v="96.911392405063296"/>
    <s v="US"/>
    <s v="USD"/>
    <n v="1511762400"/>
    <n v="1514959200"/>
    <b v="0"/>
    <b v="0"/>
    <s v="theater/plays"/>
    <s v="theater"/>
    <x v="3"/>
  </r>
  <r>
    <n v="12322"/>
    <n v="133.93478260869566"/>
    <x v="1"/>
    <n v="196"/>
    <n v="62.867346938775512"/>
    <s v="IT"/>
    <s v="EUR"/>
    <n v="1447480800"/>
    <n v="1448863200"/>
    <b v="1"/>
    <b v="0"/>
    <s v="music/rock"/>
    <s v="music"/>
    <x v="1"/>
  </r>
  <r>
    <n v="96888"/>
    <n v="59.042047531992694"/>
    <x v="0"/>
    <n v="889"/>
    <n v="108.98537682789652"/>
    <s v="US"/>
    <s v="USD"/>
    <n v="1429506000"/>
    <n v="1429592400"/>
    <b v="0"/>
    <b v="1"/>
    <s v="theater/plays"/>
    <s v="theater"/>
    <x v="3"/>
  </r>
  <r>
    <n v="196960"/>
    <n v="152.80062063615205"/>
    <x v="1"/>
    <n v="7295"/>
    <n v="26.999314599040439"/>
    <s v="US"/>
    <s v="USD"/>
    <n v="1522472400"/>
    <n v="1522645200"/>
    <b v="0"/>
    <b v="0"/>
    <s v="music/electric music"/>
    <s v="music"/>
    <x v="5"/>
  </r>
  <r>
    <n v="188057"/>
    <n v="446.69121140142522"/>
    <x v="1"/>
    <n v="2893"/>
    <n v="65.004147943311438"/>
    <s v="CA"/>
    <s v="CAD"/>
    <n v="1322114400"/>
    <n v="1323324000"/>
    <b v="0"/>
    <b v="0"/>
    <s v="technology/wearables"/>
    <s v="technology"/>
    <x v="8"/>
  </r>
  <r>
    <n v="6245"/>
    <n v="84.391891891891888"/>
    <x v="0"/>
    <n v="56"/>
    <n v="111.51785714285714"/>
    <s v="US"/>
    <s v="USD"/>
    <n v="1561438800"/>
    <n v="1561525200"/>
    <b v="0"/>
    <b v="0"/>
    <s v="film &amp; video/drama"/>
    <s v="film &amp; video"/>
    <x v="6"/>
  </r>
  <r>
    <n v="3"/>
    <n v="3"/>
    <x v="0"/>
    <n v="1"/>
    <n v="3"/>
    <s v="US"/>
    <s v="USD"/>
    <n v="1264399200"/>
    <n v="1265695200"/>
    <b v="0"/>
    <b v="0"/>
    <s v="technology/wearables"/>
    <s v="technology"/>
    <x v="8"/>
  </r>
  <r>
    <n v="91014"/>
    <n v="175.02692307692308"/>
    <x v="1"/>
    <n v="820"/>
    <n v="110.99268292682927"/>
    <s v="US"/>
    <s v="USD"/>
    <n v="1301202000"/>
    <n v="1301806800"/>
    <b v="1"/>
    <b v="0"/>
    <s v="theater/plays"/>
    <s v="theater"/>
    <x v="3"/>
  </r>
  <r>
    <n v="4710"/>
    <n v="54.137931034482754"/>
    <x v="0"/>
    <n v="83"/>
    <n v="56.746987951807228"/>
    <s v="US"/>
    <s v="USD"/>
    <n v="1374469200"/>
    <n v="1374901200"/>
    <b v="0"/>
    <b v="0"/>
    <s v="technology/wearables"/>
    <s v="technology"/>
    <x v="8"/>
  </r>
  <r>
    <n v="197728"/>
    <n v="311.87381703470032"/>
    <x v="1"/>
    <n v="2038"/>
    <n v="97.020608439646708"/>
    <s v="US"/>
    <s v="USD"/>
    <n v="1334984400"/>
    <n v="1336453200"/>
    <b v="1"/>
    <b v="1"/>
    <s v="publishing/translations"/>
    <s v="publishing"/>
    <x v="18"/>
  </r>
  <r>
    <n v="10682"/>
    <n v="122.78160919540231"/>
    <x v="1"/>
    <n v="116"/>
    <n v="92.08620689655173"/>
    <s v="US"/>
    <s v="USD"/>
    <n v="1467608400"/>
    <n v="1468904400"/>
    <b v="0"/>
    <b v="0"/>
    <s v="film &amp; video/animation"/>
    <s v="film &amp; video"/>
    <x v="10"/>
  </r>
  <r>
    <n v="168048"/>
    <n v="99.026517383618156"/>
    <x v="0"/>
    <n v="2025"/>
    <n v="82.986666666666665"/>
    <s v="GB"/>
    <s v="GBP"/>
    <n v="1386741600"/>
    <n v="1387087200"/>
    <b v="0"/>
    <b v="0"/>
    <s v="publishing/nonfiction"/>
    <s v="publishing"/>
    <x v="9"/>
  </r>
  <r>
    <n v="138586"/>
    <n v="127.84686346863469"/>
    <x v="1"/>
    <n v="1345"/>
    <n v="103.03791821561339"/>
    <s v="AU"/>
    <s v="AUD"/>
    <n v="1546754400"/>
    <n v="1547445600"/>
    <b v="0"/>
    <b v="1"/>
    <s v="technology/web"/>
    <s v="technology"/>
    <x v="2"/>
  </r>
  <r>
    <n v="11579"/>
    <n v="158.61643835616439"/>
    <x v="1"/>
    <n v="168"/>
    <n v="68.922619047619051"/>
    <s v="US"/>
    <s v="USD"/>
    <n v="1544248800"/>
    <n v="1547359200"/>
    <b v="0"/>
    <b v="0"/>
    <s v="film &amp; video/drama"/>
    <s v="film &amp; video"/>
    <x v="6"/>
  </r>
  <r>
    <n v="12020"/>
    <n v="707.05882352941171"/>
    <x v="1"/>
    <n v="137"/>
    <n v="87.737226277372258"/>
    <s v="CH"/>
    <s v="CHF"/>
    <n v="1495429200"/>
    <n v="1496293200"/>
    <b v="0"/>
    <b v="0"/>
    <s v="theater/plays"/>
    <s v="theater"/>
    <x v="3"/>
  </r>
  <r>
    <n v="13954"/>
    <n v="142.38775510204081"/>
    <x v="1"/>
    <n v="186"/>
    <n v="75.021505376344081"/>
    <s v="IT"/>
    <s v="EUR"/>
    <n v="1334811600"/>
    <n v="1335416400"/>
    <b v="0"/>
    <b v="0"/>
    <s v="theater/plays"/>
    <s v="theater"/>
    <x v="3"/>
  </r>
  <r>
    <n v="6358"/>
    <n v="147.86046511627907"/>
    <x v="1"/>
    <n v="125"/>
    <n v="50.863999999999997"/>
    <s v="US"/>
    <s v="USD"/>
    <n v="1531544400"/>
    <n v="1532149200"/>
    <b v="0"/>
    <b v="1"/>
    <s v="theater/plays"/>
    <s v="theater"/>
    <x v="3"/>
  </r>
  <r>
    <n v="1260"/>
    <n v="20.322580645161288"/>
    <x v="0"/>
    <n v="14"/>
    <n v="90"/>
    <s v="IT"/>
    <s v="EUR"/>
    <n v="1453615200"/>
    <n v="1453788000"/>
    <b v="1"/>
    <b v="1"/>
    <s v="theater/plays"/>
    <s v="theater"/>
    <x v="3"/>
  </r>
  <r>
    <n v="14725"/>
    <n v="1840.625"/>
    <x v="1"/>
    <n v="202"/>
    <n v="72.896039603960389"/>
    <s v="US"/>
    <s v="USD"/>
    <n v="1467954000"/>
    <n v="1471496400"/>
    <b v="0"/>
    <b v="0"/>
    <s v="theater/plays"/>
    <s v="theater"/>
    <x v="3"/>
  </r>
  <r>
    <n v="11174"/>
    <n v="161.94202898550725"/>
    <x v="1"/>
    <n v="103"/>
    <n v="108.48543689320388"/>
    <s v="US"/>
    <s v="USD"/>
    <n v="1471842000"/>
    <n v="1472878800"/>
    <b v="0"/>
    <b v="0"/>
    <s v="publishing/radio &amp; podcasts"/>
    <s v="publishing"/>
    <x v="15"/>
  </r>
  <r>
    <n v="182036"/>
    <n v="472.82077922077923"/>
    <x v="1"/>
    <n v="1785"/>
    <n v="101.98095238095237"/>
    <s v="US"/>
    <s v="USD"/>
    <n v="1408424400"/>
    <n v="1408510800"/>
    <b v="0"/>
    <b v="0"/>
    <s v="music/rock"/>
    <s v="music"/>
    <x v="1"/>
  </r>
  <r>
    <n v="28870"/>
    <n v="24.466101694915253"/>
    <x v="0"/>
    <n v="656"/>
    <n v="44.009146341463413"/>
    <s v="US"/>
    <s v="USD"/>
    <n v="1281157200"/>
    <n v="1281589200"/>
    <b v="0"/>
    <b v="0"/>
    <s v="games/mobile games"/>
    <s v="games"/>
    <x v="20"/>
  </r>
  <r>
    <n v="10353"/>
    <n v="517.65"/>
    <x v="1"/>
    <n v="157"/>
    <n v="65.942675159235662"/>
    <s v="US"/>
    <s v="USD"/>
    <n v="1373432400"/>
    <n v="1375851600"/>
    <b v="0"/>
    <b v="1"/>
    <s v="theater/plays"/>
    <s v="theater"/>
    <x v="3"/>
  </r>
  <r>
    <n v="13868"/>
    <n v="247.64285714285714"/>
    <x v="1"/>
    <n v="555"/>
    <n v="24.987387387387386"/>
    <s v="US"/>
    <s v="USD"/>
    <n v="1313989200"/>
    <n v="1315803600"/>
    <b v="0"/>
    <b v="0"/>
    <s v="film &amp; video/documentary"/>
    <s v="film &amp; video"/>
    <x v="4"/>
  </r>
  <r>
    <n v="8317"/>
    <n v="100.20481927710843"/>
    <x v="1"/>
    <n v="297"/>
    <n v="28.003367003367003"/>
    <s v="US"/>
    <s v="USD"/>
    <n v="1371445200"/>
    <n v="1373691600"/>
    <b v="0"/>
    <b v="0"/>
    <s v="technology/wearables"/>
    <s v="technology"/>
    <x v="8"/>
  </r>
  <r>
    <n v="10557"/>
    <n v="153"/>
    <x v="1"/>
    <n v="123"/>
    <n v="85.829268292682926"/>
    <s v="US"/>
    <s v="USD"/>
    <n v="1338267600"/>
    <n v="1339218000"/>
    <b v="0"/>
    <b v="0"/>
    <s v="publishing/fiction"/>
    <s v="publishing"/>
    <x v="13"/>
  </r>
  <r>
    <n v="3227"/>
    <n v="37.091954022988503"/>
    <x v="3"/>
    <n v="38"/>
    <n v="84.921052631578945"/>
    <s v="DK"/>
    <s v="DKK"/>
    <n v="1519192800"/>
    <n v="1520402400"/>
    <b v="0"/>
    <b v="1"/>
    <s v="theater/plays"/>
    <s v="theater"/>
    <x v="3"/>
  </r>
  <r>
    <n v="5429"/>
    <n v="4.392394822006473"/>
    <x v="3"/>
    <n v="60"/>
    <n v="90.483333333333334"/>
    <s v="US"/>
    <s v="USD"/>
    <n v="1522818000"/>
    <n v="1523336400"/>
    <b v="0"/>
    <b v="0"/>
    <s v="music/rock"/>
    <s v="music"/>
    <x v="1"/>
  </r>
  <r>
    <n v="75906"/>
    <n v="156.50721649484535"/>
    <x v="1"/>
    <n v="3036"/>
    <n v="25.00197628458498"/>
    <s v="US"/>
    <s v="USD"/>
    <n v="1509948000"/>
    <n v="1512280800"/>
    <b v="0"/>
    <b v="0"/>
    <s v="film &amp; video/documentary"/>
    <s v="film &amp; video"/>
    <x v="4"/>
  </r>
  <r>
    <n v="13250"/>
    <n v="270.40816326530609"/>
    <x v="1"/>
    <n v="144"/>
    <n v="92.013888888888886"/>
    <s v="AU"/>
    <s v="AUD"/>
    <n v="1456898400"/>
    <n v="1458709200"/>
    <b v="0"/>
    <b v="0"/>
    <s v="theater/plays"/>
    <s v="theater"/>
    <x v="3"/>
  </r>
  <r>
    <n v="11261"/>
    <n v="134.05952380952382"/>
    <x v="1"/>
    <n v="121"/>
    <n v="93.066115702479337"/>
    <s v="GB"/>
    <s v="GBP"/>
    <n v="1413954000"/>
    <n v="1414126800"/>
    <b v="0"/>
    <b v="1"/>
    <s v="theater/plays"/>
    <s v="theater"/>
    <x v="3"/>
  </r>
  <r>
    <n v="97369"/>
    <n v="50.398033126293996"/>
    <x v="0"/>
    <n v="1596"/>
    <n v="61.008145363408524"/>
    <s v="US"/>
    <s v="USD"/>
    <n v="1416031200"/>
    <n v="1416204000"/>
    <b v="0"/>
    <b v="0"/>
    <s v="games/mobile games"/>
    <s v="games"/>
    <x v="20"/>
  </r>
  <r>
    <n v="48227"/>
    <n v="88.815837937384899"/>
    <x v="3"/>
    <n v="524"/>
    <n v="92.036259541984734"/>
    <s v="US"/>
    <s v="USD"/>
    <n v="1287982800"/>
    <n v="1288501200"/>
    <b v="0"/>
    <b v="1"/>
    <s v="theater/plays"/>
    <s v="theater"/>
    <x v="3"/>
  </r>
  <r>
    <n v="14685"/>
    <n v="165"/>
    <x v="1"/>
    <n v="181"/>
    <n v="81.132596685082873"/>
    <s v="US"/>
    <s v="USD"/>
    <n v="1547964000"/>
    <n v="1552971600"/>
    <b v="0"/>
    <b v="0"/>
    <s v="technology/web"/>
    <s v="technology"/>
    <x v="2"/>
  </r>
  <r>
    <n v="735"/>
    <n v="17.5"/>
    <x v="0"/>
    <n v="10"/>
    <n v="73.5"/>
    <s v="US"/>
    <s v="USD"/>
    <n v="1464152400"/>
    <n v="1465102800"/>
    <b v="0"/>
    <b v="0"/>
    <s v="theater/plays"/>
    <s v="theater"/>
    <x v="3"/>
  </r>
  <r>
    <n v="10397"/>
    <n v="185.66071428571428"/>
    <x v="1"/>
    <n v="122"/>
    <n v="85.221311475409834"/>
    <s v="US"/>
    <s v="USD"/>
    <n v="1359957600"/>
    <n v="1360130400"/>
    <b v="0"/>
    <b v="0"/>
    <s v="film &amp; video/drama"/>
    <s v="film &amp; video"/>
    <x v="6"/>
  </r>
  <r>
    <n v="118847"/>
    <n v="412.6631944444444"/>
    <x v="1"/>
    <n v="1071"/>
    <n v="110.96825396825396"/>
    <s v="CA"/>
    <s v="CAD"/>
    <n v="1432357200"/>
    <n v="1432875600"/>
    <b v="0"/>
    <b v="0"/>
    <s v="technology/wearables"/>
    <s v="technology"/>
    <x v="8"/>
  </r>
  <r>
    <n v="7220"/>
    <n v="90.25"/>
    <x v="3"/>
    <n v="219"/>
    <n v="32.968036529680369"/>
    <s v="US"/>
    <s v="USD"/>
    <n v="1500786000"/>
    <n v="1500872400"/>
    <b v="0"/>
    <b v="0"/>
    <s v="technology/web"/>
    <s v="technology"/>
    <x v="2"/>
  </r>
  <r>
    <n v="107622"/>
    <n v="91.984615384615381"/>
    <x v="0"/>
    <n v="1121"/>
    <n v="96.005352363960753"/>
    <s v="US"/>
    <s v="USD"/>
    <n v="1490158800"/>
    <n v="1492146000"/>
    <b v="0"/>
    <b v="1"/>
    <s v="music/rock"/>
    <s v="music"/>
    <x v="1"/>
  </r>
  <r>
    <n v="83267"/>
    <n v="527.00632911392404"/>
    <x v="1"/>
    <n v="980"/>
    <n v="84.96632653061225"/>
    <s v="US"/>
    <s v="USD"/>
    <n v="1406178000"/>
    <n v="1407301200"/>
    <b v="0"/>
    <b v="0"/>
    <s v="music/metal"/>
    <s v="music"/>
    <x v="16"/>
  </r>
  <r>
    <n v="13404"/>
    <n v="319.14285714285711"/>
    <x v="1"/>
    <n v="536"/>
    <n v="25.007462686567163"/>
    <s v="US"/>
    <s v="USD"/>
    <n v="1485583200"/>
    <n v="1486620000"/>
    <b v="0"/>
    <b v="1"/>
    <s v="theater/plays"/>
    <s v="theater"/>
    <x v="3"/>
  </r>
  <r>
    <n v="131404"/>
    <n v="354.18867924528303"/>
    <x v="1"/>
    <n v="1991"/>
    <n v="65.998995479658461"/>
    <s v="US"/>
    <s v="USD"/>
    <n v="1459314000"/>
    <n v="1459918800"/>
    <b v="0"/>
    <b v="0"/>
    <s v="photography/photography books"/>
    <s v="photography"/>
    <x v="14"/>
  </r>
  <r>
    <n v="2533"/>
    <n v="32.896103896103895"/>
    <x v="3"/>
    <n v="29"/>
    <n v="87.34482758620689"/>
    <s v="US"/>
    <s v="USD"/>
    <n v="1424412000"/>
    <n v="1424757600"/>
    <b v="0"/>
    <b v="0"/>
    <s v="publishing/nonfiction"/>
    <s v="publishing"/>
    <x v="9"/>
  </r>
  <r>
    <n v="5028"/>
    <n v="135.8918918918919"/>
    <x v="1"/>
    <n v="180"/>
    <n v="27.933333333333334"/>
    <s v="US"/>
    <s v="USD"/>
    <n v="1478844000"/>
    <n v="1479880800"/>
    <b v="0"/>
    <b v="0"/>
    <s v="music/indie rock"/>
    <s v="music"/>
    <x v="7"/>
  </r>
  <r>
    <n v="1557"/>
    <n v="2.0843373493975905"/>
    <x v="0"/>
    <n v="15"/>
    <n v="103.8"/>
    <s v="US"/>
    <s v="USD"/>
    <n v="1416117600"/>
    <n v="1418018400"/>
    <b v="0"/>
    <b v="1"/>
    <s v="theater/plays"/>
    <s v="theater"/>
    <x v="3"/>
  </r>
  <r>
    <n v="6100"/>
    <n v="61"/>
    <x v="0"/>
    <n v="191"/>
    <n v="31.937172774869111"/>
    <s v="US"/>
    <s v="USD"/>
    <n v="1340946000"/>
    <n v="1341032400"/>
    <b v="0"/>
    <b v="0"/>
    <s v="music/indie rock"/>
    <s v="music"/>
    <x v="7"/>
  </r>
  <r>
    <n v="1592"/>
    <n v="30.037735849056602"/>
    <x v="0"/>
    <n v="16"/>
    <n v="99.5"/>
    <s v="US"/>
    <s v="USD"/>
    <n v="1486101600"/>
    <n v="1486360800"/>
    <b v="0"/>
    <b v="0"/>
    <s v="theater/plays"/>
    <s v="theater"/>
    <x v="3"/>
  </r>
  <r>
    <n v="14150"/>
    <n v="1179.1666666666665"/>
    <x v="1"/>
    <n v="130"/>
    <n v="108.84615384615384"/>
    <s v="US"/>
    <s v="USD"/>
    <n v="1274590800"/>
    <n v="1274677200"/>
    <b v="0"/>
    <b v="0"/>
    <s v="theater/plays"/>
    <s v="theater"/>
    <x v="3"/>
  </r>
  <r>
    <n v="13513"/>
    <n v="1126.0833333333335"/>
    <x v="1"/>
    <n v="122"/>
    <n v="110.76229508196721"/>
    <s v="US"/>
    <s v="USD"/>
    <n v="1263880800"/>
    <n v="1267509600"/>
    <b v="0"/>
    <b v="0"/>
    <s v="music/electric music"/>
    <s v="music"/>
    <x v="5"/>
  </r>
  <r>
    <n v="504"/>
    <n v="12.923076923076923"/>
    <x v="0"/>
    <n v="17"/>
    <n v="29.647058823529413"/>
    <s v="US"/>
    <s v="USD"/>
    <n v="1445403600"/>
    <n v="1445922000"/>
    <b v="0"/>
    <b v="1"/>
    <s v="theater/plays"/>
    <s v="theater"/>
    <x v="3"/>
  </r>
  <r>
    <n v="14240"/>
    <n v="712"/>
    <x v="1"/>
    <n v="140"/>
    <n v="101.71428571428571"/>
    <s v="US"/>
    <s v="USD"/>
    <n v="1533877200"/>
    <n v="1534050000"/>
    <b v="0"/>
    <b v="1"/>
    <s v="theater/plays"/>
    <s v="theater"/>
    <x v="3"/>
  </r>
  <r>
    <n v="2091"/>
    <n v="30.304347826086957"/>
    <x v="0"/>
    <n v="34"/>
    <n v="61.5"/>
    <s v="US"/>
    <s v="USD"/>
    <n v="1275195600"/>
    <n v="1277528400"/>
    <b v="0"/>
    <b v="0"/>
    <s v="technology/wearables"/>
    <s v="technology"/>
    <x v="8"/>
  </r>
  <r>
    <n v="118580"/>
    <n v="212.50896057347671"/>
    <x v="1"/>
    <n v="3388"/>
    <n v="35"/>
    <s v="US"/>
    <s v="USD"/>
    <n v="1318136400"/>
    <n v="1318568400"/>
    <b v="0"/>
    <b v="0"/>
    <s v="technology/web"/>
    <s v="technology"/>
    <x v="2"/>
  </r>
  <r>
    <n v="11214"/>
    <n v="228.85714285714286"/>
    <x v="1"/>
    <n v="280"/>
    <n v="40.049999999999997"/>
    <s v="US"/>
    <s v="USD"/>
    <n v="1283403600"/>
    <n v="1284354000"/>
    <b v="0"/>
    <b v="0"/>
    <s v="theater/plays"/>
    <s v="theater"/>
    <x v="3"/>
  </r>
  <r>
    <n v="68137"/>
    <n v="34.959979476654695"/>
    <x v="3"/>
    <n v="614"/>
    <n v="110.97231270358306"/>
    <s v="US"/>
    <s v="USD"/>
    <n v="1267423200"/>
    <n v="1269579600"/>
    <b v="0"/>
    <b v="1"/>
    <s v="film &amp; video/animation"/>
    <s v="film &amp; video"/>
    <x v="10"/>
  </r>
  <r>
    <n v="13527"/>
    <n v="157.29069767441862"/>
    <x v="1"/>
    <n v="366"/>
    <n v="36.959016393442624"/>
    <s v="IT"/>
    <s v="EUR"/>
    <n v="1412744400"/>
    <n v="1413781200"/>
    <b v="0"/>
    <b v="1"/>
    <s v="technology/wearables"/>
    <s v="technology"/>
    <x v="8"/>
  </r>
  <r>
    <n v="1"/>
    <n v="1"/>
    <x v="0"/>
    <n v="1"/>
    <n v="1"/>
    <s v="GB"/>
    <s v="GBP"/>
    <n v="1277960400"/>
    <n v="1280120400"/>
    <b v="0"/>
    <b v="0"/>
    <s v="music/electric music"/>
    <s v="music"/>
    <x v="5"/>
  </r>
  <r>
    <n v="8363"/>
    <n v="232.30555555555554"/>
    <x v="1"/>
    <n v="270"/>
    <n v="30.974074074074075"/>
    <s v="US"/>
    <s v="USD"/>
    <n v="1458190800"/>
    <n v="1459486800"/>
    <b v="1"/>
    <b v="1"/>
    <s v="publishing/nonfiction"/>
    <s v="publishing"/>
    <x v="9"/>
  </r>
  <r>
    <n v="5362"/>
    <n v="92.448275862068968"/>
    <x v="3"/>
    <n v="114"/>
    <n v="47.035087719298247"/>
    <s v="US"/>
    <s v="USD"/>
    <n v="1280984400"/>
    <n v="1282539600"/>
    <b v="0"/>
    <b v="1"/>
    <s v="theater/plays"/>
    <s v="theater"/>
    <x v="3"/>
  </r>
  <r>
    <n v="12065"/>
    <n v="256.70212765957444"/>
    <x v="1"/>
    <n v="137"/>
    <n v="88.065693430656935"/>
    <s v="US"/>
    <s v="USD"/>
    <n v="1274590800"/>
    <n v="1275886800"/>
    <b v="0"/>
    <b v="0"/>
    <s v="photography/photography books"/>
    <s v="photography"/>
    <x v="14"/>
  </r>
  <r>
    <n v="118603"/>
    <n v="168.47017045454547"/>
    <x v="1"/>
    <n v="3205"/>
    <n v="37.005616224648989"/>
    <s v="US"/>
    <s v="USD"/>
    <n v="1351400400"/>
    <n v="1355983200"/>
    <b v="0"/>
    <b v="0"/>
    <s v="theater/plays"/>
    <s v="theater"/>
    <x v="3"/>
  </r>
  <r>
    <n v="7496"/>
    <n v="166.57777777777778"/>
    <x v="1"/>
    <n v="288"/>
    <n v="26.027777777777779"/>
    <s v="DK"/>
    <s v="DKK"/>
    <n v="1514354400"/>
    <n v="1515391200"/>
    <b v="0"/>
    <b v="1"/>
    <s v="theater/plays"/>
    <s v="theater"/>
    <x v="3"/>
  </r>
  <r>
    <n v="10037"/>
    <n v="772.07692307692309"/>
    <x v="1"/>
    <n v="148"/>
    <n v="67.817567567567565"/>
    <s v="US"/>
    <s v="USD"/>
    <n v="1421733600"/>
    <n v="1422252000"/>
    <b v="0"/>
    <b v="0"/>
    <s v="theater/plays"/>
    <s v="theater"/>
    <x v="3"/>
  </r>
  <r>
    <n v="5696"/>
    <n v="406.85714285714283"/>
    <x v="1"/>
    <n v="114"/>
    <n v="49.964912280701753"/>
    <s v="US"/>
    <s v="USD"/>
    <n v="1305176400"/>
    <n v="1305522000"/>
    <b v="0"/>
    <b v="0"/>
    <s v="film &amp; video/drama"/>
    <s v="film &amp; video"/>
    <x v="6"/>
  </r>
  <r>
    <n v="167005"/>
    <n v="564.20608108108115"/>
    <x v="1"/>
    <n v="1518"/>
    <n v="110.01646903820817"/>
    <s v="CA"/>
    <s v="CAD"/>
    <n v="1414126800"/>
    <n v="1414904400"/>
    <b v="0"/>
    <b v="0"/>
    <s v="music/rock"/>
    <s v="music"/>
    <x v="1"/>
  </r>
  <r>
    <n v="114615"/>
    <n v="68.426865671641792"/>
    <x v="0"/>
    <n v="1274"/>
    <n v="89.964678178963894"/>
    <s v="US"/>
    <s v="USD"/>
    <n v="1517810400"/>
    <n v="1520402400"/>
    <b v="0"/>
    <b v="0"/>
    <s v="music/electric music"/>
    <s v="music"/>
    <x v="5"/>
  </r>
  <r>
    <n v="16592"/>
    <n v="34.351966873706004"/>
    <x v="0"/>
    <n v="210"/>
    <n v="79.009523809523813"/>
    <s v="IT"/>
    <s v="EUR"/>
    <n v="1564635600"/>
    <n v="1567141200"/>
    <b v="0"/>
    <b v="1"/>
    <s v="games/video games"/>
    <s v="games"/>
    <x v="11"/>
  </r>
  <r>
    <n v="14420"/>
    <n v="655.4545454545455"/>
    <x v="1"/>
    <n v="166"/>
    <n v="86.867469879518069"/>
    <s v="US"/>
    <s v="USD"/>
    <n v="1500699600"/>
    <n v="1501131600"/>
    <b v="0"/>
    <b v="0"/>
    <s v="music/rock"/>
    <s v="music"/>
    <x v="1"/>
  </r>
  <r>
    <n v="6204"/>
    <n v="177.25714285714284"/>
    <x v="1"/>
    <n v="100"/>
    <n v="62.04"/>
    <s v="AU"/>
    <s v="AUD"/>
    <n v="1354082400"/>
    <n v="1355032800"/>
    <b v="0"/>
    <b v="0"/>
    <s v="music/jazz"/>
    <s v="music"/>
    <x v="17"/>
  </r>
  <r>
    <n v="6338"/>
    <n v="113.17857142857144"/>
    <x v="1"/>
    <n v="235"/>
    <n v="26.970212765957445"/>
    <s v="US"/>
    <s v="USD"/>
    <n v="1336453200"/>
    <n v="1339477200"/>
    <b v="0"/>
    <b v="1"/>
    <s v="theater/plays"/>
    <s v="theater"/>
    <x v="3"/>
  </r>
  <r>
    <n v="8010"/>
    <n v="728.18181818181824"/>
    <x v="1"/>
    <n v="148"/>
    <n v="54.121621621621621"/>
    <s v="US"/>
    <s v="USD"/>
    <n v="1305262800"/>
    <n v="1305954000"/>
    <b v="0"/>
    <b v="0"/>
    <s v="music/rock"/>
    <s v="music"/>
    <x v="1"/>
  </r>
  <r>
    <n v="8125"/>
    <n v="208.33333333333334"/>
    <x v="1"/>
    <n v="198"/>
    <n v="41.035353535353536"/>
    <s v="US"/>
    <s v="USD"/>
    <n v="1492232400"/>
    <n v="1494392400"/>
    <b v="1"/>
    <b v="1"/>
    <s v="music/indie rock"/>
    <s v="music"/>
    <x v="7"/>
  </r>
  <r>
    <n v="13653"/>
    <n v="31.171232876712331"/>
    <x v="0"/>
    <n v="248"/>
    <n v="55.052419354838712"/>
    <s v="AU"/>
    <s v="AUD"/>
    <n v="1537333200"/>
    <n v="1537419600"/>
    <b v="0"/>
    <b v="0"/>
    <s v="film &amp; video/science fiction"/>
    <s v="film &amp; video"/>
    <x v="22"/>
  </r>
  <r>
    <n v="55372"/>
    <n v="56.967078189300416"/>
    <x v="0"/>
    <n v="513"/>
    <n v="107.93762183235867"/>
    <s v="US"/>
    <s v="USD"/>
    <n v="1444107600"/>
    <n v="1447999200"/>
    <b v="0"/>
    <b v="0"/>
    <s v="publishing/translations"/>
    <s v="publishing"/>
    <x v="18"/>
  </r>
  <r>
    <n v="11088"/>
    <n v="231"/>
    <x v="1"/>
    <n v="150"/>
    <n v="73.92"/>
    <s v="US"/>
    <s v="USD"/>
    <n v="1386741600"/>
    <n v="1388037600"/>
    <b v="0"/>
    <b v="0"/>
    <s v="theater/plays"/>
    <s v="theater"/>
    <x v="3"/>
  </r>
  <r>
    <n v="109106"/>
    <n v="86.867834394904463"/>
    <x v="0"/>
    <n v="3410"/>
    <n v="31.995894428152493"/>
    <s v="US"/>
    <s v="USD"/>
    <n v="1376542800"/>
    <n v="1378789200"/>
    <b v="0"/>
    <b v="0"/>
    <s v="games/video games"/>
    <s v="games"/>
    <x v="11"/>
  </r>
  <r>
    <n v="11642"/>
    <n v="270.74418604651163"/>
    <x v="1"/>
    <n v="216"/>
    <n v="53.898148148148145"/>
    <s v="IT"/>
    <s v="EUR"/>
    <n v="1397451600"/>
    <n v="1398056400"/>
    <b v="0"/>
    <b v="1"/>
    <s v="theater/plays"/>
    <s v="theater"/>
    <x v="3"/>
  </r>
  <r>
    <n v="2769"/>
    <n v="49.446428571428569"/>
    <x v="3"/>
    <n v="26"/>
    <n v="106.5"/>
    <s v="US"/>
    <s v="USD"/>
    <n v="1548482400"/>
    <n v="1550815200"/>
    <b v="0"/>
    <b v="0"/>
    <s v="theater/plays"/>
    <s v="theater"/>
    <x v="3"/>
  </r>
  <r>
    <n v="169586"/>
    <n v="113.3596256684492"/>
    <x v="1"/>
    <n v="5139"/>
    <n v="32.999805409612762"/>
    <s v="US"/>
    <s v="USD"/>
    <n v="1549692000"/>
    <n v="1550037600"/>
    <b v="0"/>
    <b v="0"/>
    <s v="music/indie rock"/>
    <s v="music"/>
    <x v="7"/>
  </r>
  <r>
    <n v="101185"/>
    <n v="190.55555555555554"/>
    <x v="1"/>
    <n v="2353"/>
    <n v="43.00254993625159"/>
    <s v="US"/>
    <s v="USD"/>
    <n v="1492059600"/>
    <n v="1492923600"/>
    <b v="0"/>
    <b v="0"/>
    <s v="theater/plays"/>
    <s v="theater"/>
    <x v="3"/>
  </r>
  <r>
    <n v="6775"/>
    <n v="135.5"/>
    <x v="1"/>
    <n v="78"/>
    <n v="86.858974358974365"/>
    <s v="IT"/>
    <s v="EUR"/>
    <n v="1463979600"/>
    <n v="1467522000"/>
    <b v="0"/>
    <b v="0"/>
    <s v="technology/web"/>
    <s v="technology"/>
    <x v="2"/>
  </r>
  <r>
    <n v="968"/>
    <n v="10.297872340425531"/>
    <x v="0"/>
    <n v="10"/>
    <n v="96.8"/>
    <s v="US"/>
    <s v="USD"/>
    <n v="1415253600"/>
    <n v="1416117600"/>
    <b v="0"/>
    <b v="0"/>
    <s v="music/rock"/>
    <s v="music"/>
    <x v="1"/>
  </r>
  <r>
    <n v="72623"/>
    <n v="65.544223826714799"/>
    <x v="0"/>
    <n v="2201"/>
    <n v="32.995456610631528"/>
    <s v="US"/>
    <s v="USD"/>
    <n v="1562216400"/>
    <n v="1563771600"/>
    <b v="0"/>
    <b v="0"/>
    <s v="theater/plays"/>
    <s v="theater"/>
    <x v="3"/>
  </r>
  <r>
    <n v="45987"/>
    <n v="49.026652452025587"/>
    <x v="0"/>
    <n v="676"/>
    <n v="68.028106508875737"/>
    <s v="US"/>
    <s v="USD"/>
    <n v="1316754000"/>
    <n v="1319259600"/>
    <b v="0"/>
    <b v="0"/>
    <s v="theater/plays"/>
    <s v="theater"/>
    <x v="3"/>
  </r>
  <r>
    <n v="10243"/>
    <n v="787.92307692307691"/>
    <x v="1"/>
    <n v="174"/>
    <n v="58.867816091954026"/>
    <s v="CH"/>
    <s v="CHF"/>
    <n v="1313211600"/>
    <n v="1313643600"/>
    <b v="0"/>
    <b v="0"/>
    <s v="film &amp; video/animation"/>
    <s v="film &amp; video"/>
    <x v="10"/>
  </r>
  <r>
    <n v="87293"/>
    <n v="80.306347746090154"/>
    <x v="0"/>
    <n v="831"/>
    <n v="105.04572803850782"/>
    <s v="US"/>
    <s v="USD"/>
    <n v="1439528400"/>
    <n v="1440306000"/>
    <b v="0"/>
    <b v="1"/>
    <s v="theater/plays"/>
    <s v="theater"/>
    <x v="3"/>
  </r>
  <r>
    <n v="5421"/>
    <n v="106.29411764705883"/>
    <x v="1"/>
    <n v="164"/>
    <n v="33.054878048780488"/>
    <s v="US"/>
    <s v="USD"/>
    <n v="1469163600"/>
    <n v="1470805200"/>
    <b v="0"/>
    <b v="1"/>
    <s v="film &amp; video/drama"/>
    <s v="film &amp; video"/>
    <x v="6"/>
  </r>
  <r>
    <n v="4414"/>
    <n v="50.735632183908038"/>
    <x v="3"/>
    <n v="56"/>
    <n v="78.821428571428569"/>
    <s v="CH"/>
    <s v="CHF"/>
    <n v="1288501200"/>
    <n v="1292911200"/>
    <b v="0"/>
    <b v="0"/>
    <s v="theater/plays"/>
    <s v="theater"/>
    <x v="3"/>
  </r>
  <r>
    <n v="10981"/>
    <n v="215.31372549019611"/>
    <x v="1"/>
    <n v="161"/>
    <n v="68.204968944099377"/>
    <s v="US"/>
    <s v="USD"/>
    <n v="1298959200"/>
    <n v="1301374800"/>
    <b v="0"/>
    <b v="1"/>
    <s v="film &amp; video/animation"/>
    <s v="film &amp; video"/>
    <x v="10"/>
  </r>
  <r>
    <n v="10451"/>
    <n v="141.22972972972974"/>
    <x v="1"/>
    <n v="138"/>
    <n v="75.731884057971016"/>
    <s v="US"/>
    <s v="USD"/>
    <n v="1387260000"/>
    <n v="1387864800"/>
    <b v="0"/>
    <b v="0"/>
    <s v="music/rock"/>
    <s v="music"/>
    <x v="1"/>
  </r>
  <r>
    <n v="102535"/>
    <n v="115.33745781777279"/>
    <x v="1"/>
    <n v="3308"/>
    <n v="30.996070133010882"/>
    <s v="US"/>
    <s v="USD"/>
    <n v="1457244000"/>
    <n v="1458190800"/>
    <b v="0"/>
    <b v="0"/>
    <s v="technology/web"/>
    <s v="technology"/>
    <x v="2"/>
  </r>
  <r>
    <n v="12939"/>
    <n v="193.11940298507463"/>
    <x v="1"/>
    <n v="127"/>
    <n v="101.88188976377953"/>
    <s v="AU"/>
    <s v="AUD"/>
    <n v="1556341200"/>
    <n v="1559278800"/>
    <b v="0"/>
    <b v="1"/>
    <s v="film &amp; video/animation"/>
    <s v="film &amp; video"/>
    <x v="10"/>
  </r>
  <r>
    <n v="10946"/>
    <n v="729.73333333333335"/>
    <x v="1"/>
    <n v="207"/>
    <n v="52.879227053140099"/>
    <s v="IT"/>
    <s v="EUR"/>
    <n v="1522126800"/>
    <n v="1522731600"/>
    <b v="0"/>
    <b v="1"/>
    <s v="music/jazz"/>
    <s v="music"/>
    <x v="17"/>
  </r>
  <r>
    <n v="60994"/>
    <n v="99.66339869281046"/>
    <x v="0"/>
    <n v="859"/>
    <n v="71.005820721769496"/>
    <s v="CA"/>
    <s v="CAD"/>
    <n v="1305954000"/>
    <n v="1306731600"/>
    <b v="0"/>
    <b v="0"/>
    <s v="music/rock"/>
    <s v="music"/>
    <x v="1"/>
  </r>
  <r>
    <n v="3174"/>
    <n v="88.166666666666671"/>
    <x v="2"/>
    <n v="31"/>
    <n v="102.38709677419355"/>
    <s v="US"/>
    <s v="USD"/>
    <n v="1350709200"/>
    <n v="1352527200"/>
    <b v="0"/>
    <b v="0"/>
    <s v="film &amp; video/animation"/>
    <s v="film &amp; video"/>
    <x v="10"/>
  </r>
  <r>
    <n v="3351"/>
    <n v="37.233333333333334"/>
    <x v="0"/>
    <n v="45"/>
    <n v="74.466666666666669"/>
    <s v="US"/>
    <s v="USD"/>
    <n v="1401166800"/>
    <n v="1404363600"/>
    <b v="0"/>
    <b v="0"/>
    <s v="theater/plays"/>
    <s v="theater"/>
    <x v="3"/>
  </r>
  <r>
    <n v="56774"/>
    <n v="30.540075309306079"/>
    <x v="3"/>
    <n v="1113"/>
    <n v="51.009883198562441"/>
    <s v="US"/>
    <s v="USD"/>
    <n v="1266127200"/>
    <n v="1266645600"/>
    <b v="0"/>
    <b v="0"/>
    <s v="theater/plays"/>
    <s v="theater"/>
    <x v="3"/>
  </r>
  <r>
    <n v="540"/>
    <n v="25.714285714285712"/>
    <x v="0"/>
    <n v="6"/>
    <n v="90"/>
    <s v="US"/>
    <s v="USD"/>
    <n v="1481436000"/>
    <n v="1482818400"/>
    <b v="0"/>
    <b v="0"/>
    <s v="food/food trucks"/>
    <s v="food"/>
    <x v="0"/>
  </r>
  <r>
    <n v="680"/>
    <n v="34"/>
    <x v="0"/>
    <n v="7"/>
    <n v="97.142857142857139"/>
    <s v="US"/>
    <s v="USD"/>
    <n v="1372222800"/>
    <n v="1374642000"/>
    <b v="0"/>
    <b v="1"/>
    <s v="theater/plays"/>
    <s v="theater"/>
    <x v="3"/>
  </r>
  <r>
    <n v="13045"/>
    <n v="1185.909090909091"/>
    <x v="1"/>
    <n v="181"/>
    <n v="72.071823204419886"/>
    <s v="CH"/>
    <s v="CHF"/>
    <n v="1372136400"/>
    <n v="1372482000"/>
    <b v="0"/>
    <b v="0"/>
    <s v="publishing/nonfiction"/>
    <s v="publishing"/>
    <x v="9"/>
  </r>
  <r>
    <n v="8276"/>
    <n v="125.39393939393939"/>
    <x v="1"/>
    <n v="110"/>
    <n v="75.236363636363635"/>
    <s v="US"/>
    <s v="USD"/>
    <n v="1513922400"/>
    <n v="1514959200"/>
    <b v="0"/>
    <b v="0"/>
    <s v="music/rock"/>
    <s v="music"/>
    <x v="1"/>
  </r>
  <r>
    <n v="1022"/>
    <n v="14.394366197183098"/>
    <x v="0"/>
    <n v="31"/>
    <n v="32.967741935483872"/>
    <s v="US"/>
    <s v="USD"/>
    <n v="1477976400"/>
    <n v="1478235600"/>
    <b v="0"/>
    <b v="0"/>
    <s v="film &amp; video/drama"/>
    <s v="film &amp; video"/>
    <x v="6"/>
  </r>
  <r>
    <n v="4275"/>
    <n v="54.807692307692314"/>
    <x v="0"/>
    <n v="78"/>
    <n v="54.807692307692307"/>
    <s v="US"/>
    <s v="USD"/>
    <n v="1407474000"/>
    <n v="1408078800"/>
    <b v="0"/>
    <b v="1"/>
    <s v="games/mobile games"/>
    <s v="games"/>
    <x v="20"/>
  </r>
  <r>
    <n v="8332"/>
    <n v="109.63157894736841"/>
    <x v="1"/>
    <n v="185"/>
    <n v="45.037837837837834"/>
    <s v="US"/>
    <s v="USD"/>
    <n v="1546149600"/>
    <n v="1548136800"/>
    <b v="0"/>
    <b v="0"/>
    <s v="technology/web"/>
    <s v="technology"/>
    <x v="2"/>
  </r>
  <r>
    <n v="6408"/>
    <n v="188.47058823529412"/>
    <x v="1"/>
    <n v="121"/>
    <n v="52.958677685950413"/>
    <s v="US"/>
    <s v="USD"/>
    <n v="1338440400"/>
    <n v="1340859600"/>
    <b v="0"/>
    <b v="1"/>
    <s v="theater/plays"/>
    <s v="theater"/>
    <x v="3"/>
  </r>
  <r>
    <n v="73522"/>
    <n v="87.008284023668637"/>
    <x v="0"/>
    <n v="1225"/>
    <n v="60.017959183673469"/>
    <s v="GB"/>
    <s v="GBP"/>
    <n v="1454133600"/>
    <n v="1454479200"/>
    <b v="0"/>
    <b v="0"/>
    <s v="theater/plays"/>
    <s v="theater"/>
    <x v="3"/>
  </r>
  <r>
    <n v="1"/>
    <n v="1"/>
    <x v="0"/>
    <n v="1"/>
    <n v="1"/>
    <s v="CH"/>
    <s v="CHF"/>
    <n v="1434085200"/>
    <n v="1434430800"/>
    <b v="0"/>
    <b v="0"/>
    <s v="music/rock"/>
    <s v="music"/>
    <x v="1"/>
  </r>
  <r>
    <n v="4667"/>
    <n v="202.9130434782609"/>
    <x v="1"/>
    <n v="106"/>
    <n v="44.028301886792455"/>
    <s v="US"/>
    <s v="USD"/>
    <n v="1577772000"/>
    <n v="1579672800"/>
    <b v="0"/>
    <b v="1"/>
    <s v="photography/photography books"/>
    <s v="photography"/>
    <x v="14"/>
  </r>
  <r>
    <n v="12216"/>
    <n v="197.03225806451613"/>
    <x v="1"/>
    <n v="142"/>
    <n v="86.028169014084511"/>
    <s v="US"/>
    <s v="USD"/>
    <n v="1562216400"/>
    <n v="1562389200"/>
    <b v="0"/>
    <b v="0"/>
    <s v="photography/photography books"/>
    <s v="photography"/>
    <x v="14"/>
  </r>
  <r>
    <n v="6527"/>
    <n v="107"/>
    <x v="1"/>
    <n v="233"/>
    <n v="28.012875536480685"/>
    <s v="US"/>
    <s v="USD"/>
    <n v="1548568800"/>
    <n v="1551506400"/>
    <b v="0"/>
    <b v="0"/>
    <s v="theater/plays"/>
    <s v="theater"/>
    <x v="3"/>
  </r>
  <r>
    <n v="6987"/>
    <n v="268.73076923076923"/>
    <x v="1"/>
    <n v="218"/>
    <n v="32.050458715596328"/>
    <s v="US"/>
    <s v="USD"/>
    <n v="1514872800"/>
    <n v="1516600800"/>
    <b v="0"/>
    <b v="0"/>
    <s v="music/rock"/>
    <s v="music"/>
    <x v="1"/>
  </r>
  <r>
    <n v="4932"/>
    <n v="50.845360824742272"/>
    <x v="0"/>
    <n v="67"/>
    <n v="73.611940298507463"/>
    <s v="AU"/>
    <s v="AUD"/>
    <n v="1416031200"/>
    <n v="1420437600"/>
    <b v="0"/>
    <b v="0"/>
    <s v="film &amp; video/documentary"/>
    <s v="film &amp; video"/>
    <x v="4"/>
  </r>
  <r>
    <n v="8262"/>
    <n v="1180.2857142857142"/>
    <x v="1"/>
    <n v="76"/>
    <n v="108.71052631578948"/>
    <s v="US"/>
    <s v="USD"/>
    <n v="1330927200"/>
    <n v="1332997200"/>
    <b v="0"/>
    <b v="1"/>
    <s v="film &amp; video/drama"/>
    <s v="film &amp; video"/>
    <x v="6"/>
  </r>
  <r>
    <n v="1848"/>
    <n v="264"/>
    <x v="1"/>
    <n v="43"/>
    <n v="42.97674418604651"/>
    <s v="US"/>
    <s v="USD"/>
    <n v="1571115600"/>
    <n v="1574920800"/>
    <b v="0"/>
    <b v="1"/>
    <s v="theater/plays"/>
    <s v="theater"/>
    <x v="3"/>
  </r>
  <r>
    <n v="1583"/>
    <n v="30.44230769230769"/>
    <x v="0"/>
    <n v="19"/>
    <n v="83.315789473684205"/>
    <s v="US"/>
    <s v="USD"/>
    <n v="1463461200"/>
    <n v="1464930000"/>
    <b v="0"/>
    <b v="0"/>
    <s v="food/food trucks"/>
    <s v="food"/>
    <x v="0"/>
  </r>
  <r>
    <n v="88536"/>
    <n v="62.880681818181813"/>
    <x v="0"/>
    <n v="2108"/>
    <n v="42"/>
    <s v="CH"/>
    <s v="CHF"/>
    <n v="1344920400"/>
    <n v="1345006800"/>
    <b v="0"/>
    <b v="0"/>
    <s v="film &amp; video/documentary"/>
    <s v="film &amp; video"/>
    <x v="4"/>
  </r>
  <r>
    <n v="12360"/>
    <n v="193.125"/>
    <x v="1"/>
    <n v="221"/>
    <n v="55.927601809954751"/>
    <s v="US"/>
    <s v="USD"/>
    <n v="1511848800"/>
    <n v="1512712800"/>
    <b v="0"/>
    <b v="1"/>
    <s v="theater/plays"/>
    <s v="theater"/>
    <x v="3"/>
  </r>
  <r>
    <n v="71320"/>
    <n v="77.102702702702715"/>
    <x v="0"/>
    <n v="679"/>
    <n v="105.03681885125184"/>
    <s v="US"/>
    <s v="USD"/>
    <n v="1452319200"/>
    <n v="1452492000"/>
    <b v="0"/>
    <b v="1"/>
    <s v="games/video games"/>
    <s v="games"/>
    <x v="11"/>
  </r>
  <r>
    <n v="134640"/>
    <n v="225.52763819095478"/>
    <x v="1"/>
    <n v="2805"/>
    <n v="48"/>
    <s v="CA"/>
    <s v="CAD"/>
    <n v="1523854800"/>
    <n v="1524286800"/>
    <b v="0"/>
    <b v="0"/>
    <s v="publishing/nonfiction"/>
    <s v="publishing"/>
    <x v="9"/>
  </r>
  <r>
    <n v="7661"/>
    <n v="239.40625"/>
    <x v="1"/>
    <n v="68"/>
    <n v="112.66176470588235"/>
    <s v="US"/>
    <s v="USD"/>
    <n v="1346043600"/>
    <n v="1346907600"/>
    <b v="0"/>
    <b v="0"/>
    <s v="games/video games"/>
    <s v="games"/>
    <x v="11"/>
  </r>
  <r>
    <n v="2950"/>
    <n v="92.1875"/>
    <x v="0"/>
    <n v="36"/>
    <n v="81.944444444444443"/>
    <s v="DK"/>
    <s v="DKK"/>
    <n v="1464325200"/>
    <n v="1464498000"/>
    <b v="0"/>
    <b v="1"/>
    <s v="music/rock"/>
    <s v="music"/>
    <x v="1"/>
  </r>
  <r>
    <n v="11721"/>
    <n v="130.23333333333335"/>
    <x v="1"/>
    <n v="183"/>
    <n v="64.049180327868854"/>
    <s v="CA"/>
    <s v="CAD"/>
    <n v="1511935200"/>
    <n v="1514181600"/>
    <b v="0"/>
    <b v="0"/>
    <s v="music/rock"/>
    <s v="music"/>
    <x v="1"/>
  </r>
  <r>
    <n v="14150"/>
    <n v="615.21739130434787"/>
    <x v="1"/>
    <n v="133"/>
    <n v="106.39097744360902"/>
    <s v="US"/>
    <s v="USD"/>
    <n v="1392012000"/>
    <n v="1392184800"/>
    <b v="1"/>
    <b v="1"/>
    <s v="theater/plays"/>
    <s v="theater"/>
    <x v="3"/>
  </r>
  <r>
    <n v="189192"/>
    <n v="368.79532163742692"/>
    <x v="1"/>
    <n v="2489"/>
    <n v="76.011249497790274"/>
    <s v="IT"/>
    <s v="EUR"/>
    <n v="1556946000"/>
    <n v="1559365200"/>
    <b v="0"/>
    <b v="1"/>
    <s v="publishing/nonfiction"/>
    <s v="publishing"/>
    <x v="9"/>
  </r>
  <r>
    <n v="7664"/>
    <n v="1094.8571428571429"/>
    <x v="1"/>
    <n v="69"/>
    <n v="111.07246376811594"/>
    <s v="US"/>
    <s v="USD"/>
    <n v="1548050400"/>
    <n v="1549173600"/>
    <b v="0"/>
    <b v="1"/>
    <s v="theater/plays"/>
    <s v="theater"/>
    <x v="3"/>
  </r>
  <r>
    <n v="4509"/>
    <n v="50.662921348314605"/>
    <x v="0"/>
    <n v="47"/>
    <n v="95.936170212765958"/>
    <s v="US"/>
    <s v="USD"/>
    <n v="1353736800"/>
    <n v="1355032800"/>
    <b v="1"/>
    <b v="0"/>
    <s v="games/video games"/>
    <s v="games"/>
    <x v="11"/>
  </r>
  <r>
    <n v="12009"/>
    <n v="800.6"/>
    <x v="1"/>
    <n v="279"/>
    <n v="43.043010752688176"/>
    <s v="GB"/>
    <s v="GBP"/>
    <n v="1532840400"/>
    <n v="1533963600"/>
    <b v="0"/>
    <b v="1"/>
    <s v="music/rock"/>
    <s v="music"/>
    <x v="1"/>
  </r>
  <r>
    <n v="14273"/>
    <n v="291.28571428571428"/>
    <x v="1"/>
    <n v="210"/>
    <n v="67.966666666666669"/>
    <s v="US"/>
    <s v="USD"/>
    <n v="1488261600"/>
    <n v="1489381200"/>
    <b v="0"/>
    <b v="0"/>
    <s v="film &amp; video/documentary"/>
    <s v="film &amp; video"/>
    <x v="4"/>
  </r>
  <r>
    <n v="188982"/>
    <n v="349.9666666666667"/>
    <x v="1"/>
    <n v="2100"/>
    <n v="89.991428571428571"/>
    <s v="US"/>
    <s v="USD"/>
    <n v="1393567200"/>
    <n v="1395032400"/>
    <b v="0"/>
    <b v="0"/>
    <s v="music/rock"/>
    <s v="music"/>
    <x v="1"/>
  </r>
  <r>
    <n v="14640"/>
    <n v="357.07317073170731"/>
    <x v="1"/>
    <n v="252"/>
    <n v="58.095238095238095"/>
    <s v="US"/>
    <s v="USD"/>
    <n v="1410325200"/>
    <n v="1412485200"/>
    <b v="1"/>
    <b v="1"/>
    <s v="music/rock"/>
    <s v="music"/>
    <x v="1"/>
  </r>
  <r>
    <n v="107516"/>
    <n v="126.48941176470588"/>
    <x v="1"/>
    <n v="1280"/>
    <n v="83.996875000000003"/>
    <s v="US"/>
    <s v="USD"/>
    <n v="1276923600"/>
    <n v="1279688400"/>
    <b v="0"/>
    <b v="1"/>
    <s v="publishing/nonfiction"/>
    <s v="publishing"/>
    <x v="9"/>
  </r>
  <r>
    <n v="13950"/>
    <n v="387.5"/>
    <x v="1"/>
    <n v="157"/>
    <n v="88.853503184713375"/>
    <s v="GB"/>
    <s v="GBP"/>
    <n v="1500958800"/>
    <n v="1501995600"/>
    <b v="0"/>
    <b v="0"/>
    <s v="film &amp; video/shorts"/>
    <s v="film &amp; video"/>
    <x v="12"/>
  </r>
  <r>
    <n v="12797"/>
    <n v="457.03571428571428"/>
    <x v="1"/>
    <n v="194"/>
    <n v="65.963917525773198"/>
    <s v="US"/>
    <s v="USD"/>
    <n v="1292220000"/>
    <n v="1294639200"/>
    <b v="0"/>
    <b v="1"/>
    <s v="theater/plays"/>
    <s v="theater"/>
    <x v="3"/>
  </r>
  <r>
    <n v="6134"/>
    <n v="266.69565217391306"/>
    <x v="1"/>
    <n v="82"/>
    <n v="74.804878048780495"/>
    <s v="AU"/>
    <s v="AUD"/>
    <n v="1304398800"/>
    <n v="1305435600"/>
    <b v="0"/>
    <b v="1"/>
    <s v="film &amp; video/drama"/>
    <s v="film &amp; video"/>
    <x v="6"/>
  </r>
  <r>
    <n v="4899"/>
    <n v="69"/>
    <x v="0"/>
    <n v="70"/>
    <n v="69.98571428571428"/>
    <s v="US"/>
    <s v="USD"/>
    <n v="1535432400"/>
    <n v="1537592400"/>
    <b v="0"/>
    <b v="0"/>
    <s v="theater/plays"/>
    <s v="theater"/>
    <x v="3"/>
  </r>
  <r>
    <n v="4929"/>
    <n v="51.34375"/>
    <x v="0"/>
    <n v="154"/>
    <n v="32.006493506493506"/>
    <s v="US"/>
    <s v="USD"/>
    <n v="1433826000"/>
    <n v="1435122000"/>
    <b v="0"/>
    <b v="0"/>
    <s v="theater/plays"/>
    <s v="theater"/>
    <x v="3"/>
  </r>
  <r>
    <n v="1424"/>
    <n v="1.1710526315789473"/>
    <x v="0"/>
    <n v="22"/>
    <n v="64.727272727272734"/>
    <s v="US"/>
    <s v="USD"/>
    <n v="1514959200"/>
    <n v="1520056800"/>
    <b v="0"/>
    <b v="0"/>
    <s v="theater/plays"/>
    <s v="theater"/>
    <x v="3"/>
  </r>
  <r>
    <n v="105817"/>
    <n v="108.97734294541709"/>
    <x v="1"/>
    <n v="4233"/>
    <n v="24.998110087408456"/>
    <s v="US"/>
    <s v="USD"/>
    <n v="1332738000"/>
    <n v="1335675600"/>
    <b v="0"/>
    <b v="0"/>
    <s v="photography/photography books"/>
    <s v="photography"/>
    <x v="14"/>
  </r>
  <r>
    <n v="136156"/>
    <n v="315.17592592592592"/>
    <x v="1"/>
    <n v="1297"/>
    <n v="104.97764070932922"/>
    <s v="DK"/>
    <s v="DKK"/>
    <n v="1445490000"/>
    <n v="1448431200"/>
    <b v="1"/>
    <b v="0"/>
    <s v="publishing/translations"/>
    <s v="publishing"/>
    <x v="18"/>
  </r>
  <r>
    <n v="10723"/>
    <n v="157.69117647058823"/>
    <x v="1"/>
    <n v="165"/>
    <n v="64.987878787878785"/>
    <s v="DK"/>
    <s v="DKK"/>
    <n v="1297663200"/>
    <n v="1298613600"/>
    <b v="0"/>
    <b v="0"/>
    <s v="publishing/translations"/>
    <s v="publishing"/>
    <x v="18"/>
  </r>
  <r>
    <n v="11228"/>
    <n v="153.8082191780822"/>
    <x v="1"/>
    <n v="119"/>
    <n v="94.352941176470594"/>
    <s v="US"/>
    <s v="USD"/>
    <n v="1371963600"/>
    <n v="1372482000"/>
    <b v="0"/>
    <b v="0"/>
    <s v="theater/plays"/>
    <s v="theater"/>
    <x v="3"/>
  </r>
  <r>
    <n v="77355"/>
    <n v="89.738979118329468"/>
    <x v="0"/>
    <n v="1758"/>
    <n v="44.001706484641637"/>
    <s v="US"/>
    <s v="USD"/>
    <n v="1425103200"/>
    <n v="1425621600"/>
    <b v="0"/>
    <b v="0"/>
    <s v="technology/web"/>
    <s v="technology"/>
    <x v="2"/>
  </r>
  <r>
    <n v="6086"/>
    <n v="75.135802469135797"/>
    <x v="0"/>
    <n v="94"/>
    <n v="64.744680851063833"/>
    <s v="US"/>
    <s v="USD"/>
    <n v="1265349600"/>
    <n v="1266300000"/>
    <b v="0"/>
    <b v="0"/>
    <s v="music/indie rock"/>
    <s v="music"/>
    <x v="7"/>
  </r>
  <r>
    <n v="150960"/>
    <n v="852.88135593220341"/>
    <x v="1"/>
    <n v="1797"/>
    <n v="84.00667779632721"/>
    <s v="US"/>
    <s v="USD"/>
    <n v="1301202000"/>
    <n v="1305867600"/>
    <b v="0"/>
    <b v="0"/>
    <s v="music/jazz"/>
    <s v="music"/>
    <x v="17"/>
  </r>
  <r>
    <n v="8890"/>
    <n v="138.90625"/>
    <x v="1"/>
    <n v="261"/>
    <n v="34.061302681992338"/>
    <s v="US"/>
    <s v="USD"/>
    <n v="1538024400"/>
    <n v="1538802000"/>
    <b v="0"/>
    <b v="0"/>
    <s v="theater/plays"/>
    <s v="theater"/>
    <x v="3"/>
  </r>
  <r>
    <n v="14644"/>
    <n v="190.18181818181819"/>
    <x v="1"/>
    <n v="157"/>
    <n v="93.273885350318466"/>
    <s v="US"/>
    <s v="USD"/>
    <n v="1395032400"/>
    <n v="1398920400"/>
    <b v="0"/>
    <b v="1"/>
    <s v="film &amp; video/documentary"/>
    <s v="film &amp; video"/>
    <x v="4"/>
  </r>
  <r>
    <n v="116583"/>
    <n v="100.24333619948409"/>
    <x v="1"/>
    <n v="3533"/>
    <n v="32.998301726577978"/>
    <s v="US"/>
    <s v="USD"/>
    <n v="1405486800"/>
    <n v="1405659600"/>
    <b v="0"/>
    <b v="1"/>
    <s v="theater/plays"/>
    <s v="theater"/>
    <x v="3"/>
  </r>
  <r>
    <n v="12991"/>
    <n v="142.75824175824175"/>
    <x v="1"/>
    <n v="155"/>
    <n v="83.812903225806451"/>
    <s v="US"/>
    <s v="USD"/>
    <n v="1455861600"/>
    <n v="1457244000"/>
    <b v="0"/>
    <b v="0"/>
    <s v="technology/web"/>
    <s v="technology"/>
    <x v="2"/>
  </r>
  <r>
    <n v="8447"/>
    <n v="563.13333333333333"/>
    <x v="1"/>
    <n v="132"/>
    <n v="63.992424242424242"/>
    <s v="IT"/>
    <s v="EUR"/>
    <n v="1529038800"/>
    <n v="1529298000"/>
    <b v="0"/>
    <b v="0"/>
    <s v="technology/wearables"/>
    <s v="technology"/>
    <x v="8"/>
  </r>
  <r>
    <n v="2703"/>
    <n v="30.715909090909086"/>
    <x v="0"/>
    <n v="33"/>
    <n v="81.909090909090907"/>
    <s v="US"/>
    <s v="USD"/>
    <n v="1535259600"/>
    <n v="1535778000"/>
    <b v="0"/>
    <b v="0"/>
    <s v="photography/photography books"/>
    <s v="photography"/>
    <x v="14"/>
  </r>
  <r>
    <n v="8747"/>
    <n v="99.39772727272728"/>
    <x v="3"/>
    <n v="94"/>
    <n v="93.053191489361708"/>
    <s v="US"/>
    <s v="USD"/>
    <n v="1327212000"/>
    <n v="1327471200"/>
    <b v="0"/>
    <b v="0"/>
    <s v="film &amp; video/documentary"/>
    <s v="film &amp; video"/>
    <x v="4"/>
  </r>
  <r>
    <n v="138087"/>
    <n v="197.54935622317598"/>
    <x v="1"/>
    <n v="1354"/>
    <n v="101.98449039881831"/>
    <s v="GB"/>
    <s v="GBP"/>
    <n v="1526360400"/>
    <n v="1529557200"/>
    <b v="0"/>
    <b v="0"/>
    <s v="technology/web"/>
    <s v="technology"/>
    <x v="2"/>
  </r>
  <r>
    <n v="5085"/>
    <n v="508.5"/>
    <x v="1"/>
    <n v="48"/>
    <n v="105.9375"/>
    <s v="US"/>
    <s v="USD"/>
    <n v="1532149200"/>
    <n v="1535259600"/>
    <b v="1"/>
    <b v="1"/>
    <s v="technology/web"/>
    <s v="technology"/>
    <x v="2"/>
  </r>
  <r>
    <n v="11174"/>
    <n v="237.74468085106383"/>
    <x v="1"/>
    <n v="110"/>
    <n v="101.58181818181818"/>
    <s v="US"/>
    <s v="USD"/>
    <n v="1515304800"/>
    <n v="1515564000"/>
    <b v="0"/>
    <b v="0"/>
    <s v="food/food trucks"/>
    <s v="food"/>
    <x v="0"/>
  </r>
  <r>
    <n v="10831"/>
    <n v="338.46875"/>
    <x v="1"/>
    <n v="172"/>
    <n v="62.970930232558139"/>
    <s v="US"/>
    <s v="USD"/>
    <n v="1276318800"/>
    <n v="1277096400"/>
    <b v="0"/>
    <b v="0"/>
    <s v="film &amp; video/drama"/>
    <s v="film &amp; video"/>
    <x v="6"/>
  </r>
  <r>
    <n v="8917"/>
    <n v="133.08955223880596"/>
    <x v="1"/>
    <n v="307"/>
    <n v="29.045602605863191"/>
    <s v="US"/>
    <s v="USD"/>
    <n v="1328767200"/>
    <n v="1329026400"/>
    <b v="0"/>
    <b v="1"/>
    <s v="music/indie rock"/>
    <s v="music"/>
    <x v="7"/>
  </r>
  <r>
    <n v="1"/>
    <n v="1"/>
    <x v="0"/>
    <n v="1"/>
    <n v="1"/>
    <s v="US"/>
    <s v="USD"/>
    <n v="1321682400"/>
    <n v="1322978400"/>
    <b v="1"/>
    <b v="0"/>
    <s v="music/rock"/>
    <s v="music"/>
    <x v="1"/>
  </r>
  <r>
    <n v="12468"/>
    <n v="207.79999999999998"/>
    <x v="1"/>
    <n v="160"/>
    <n v="77.924999999999997"/>
    <s v="US"/>
    <s v="USD"/>
    <n v="1335934800"/>
    <n v="1338786000"/>
    <b v="0"/>
    <b v="0"/>
    <s v="music/electric music"/>
    <s v="music"/>
    <x v="5"/>
  </r>
  <r>
    <n v="2505"/>
    <n v="51.122448979591837"/>
    <x v="0"/>
    <n v="31"/>
    <n v="80.806451612903231"/>
    <s v="US"/>
    <s v="USD"/>
    <n v="1310792400"/>
    <n v="1311656400"/>
    <b v="0"/>
    <b v="1"/>
    <s v="games/video games"/>
    <s v="games"/>
    <x v="11"/>
  </r>
  <r>
    <n v="111502"/>
    <n v="652.05847953216369"/>
    <x v="1"/>
    <n v="1467"/>
    <n v="76.006816632583508"/>
    <s v="CA"/>
    <s v="CAD"/>
    <n v="1308546000"/>
    <n v="1308978000"/>
    <b v="0"/>
    <b v="1"/>
    <s v="music/indie rock"/>
    <s v="music"/>
    <x v="7"/>
  </r>
  <r>
    <n v="194309"/>
    <n v="113.63099415204678"/>
    <x v="1"/>
    <n v="2662"/>
    <n v="72.993613824192337"/>
    <s v="CA"/>
    <s v="CAD"/>
    <n v="1574056800"/>
    <n v="1576389600"/>
    <b v="0"/>
    <b v="0"/>
    <s v="publishing/fiction"/>
    <s v="publishing"/>
    <x v="13"/>
  </r>
  <r>
    <n v="23956"/>
    <n v="102.37606837606839"/>
    <x v="1"/>
    <n v="452"/>
    <n v="53"/>
    <s v="AU"/>
    <s v="AUD"/>
    <n v="1308373200"/>
    <n v="1311051600"/>
    <b v="0"/>
    <b v="0"/>
    <s v="theater/plays"/>
    <s v="theater"/>
    <x v="3"/>
  </r>
  <r>
    <n v="8558"/>
    <n v="356.58333333333331"/>
    <x v="1"/>
    <n v="158"/>
    <n v="54.164556962025316"/>
    <s v="US"/>
    <s v="USD"/>
    <n v="1335243600"/>
    <n v="1336712400"/>
    <b v="0"/>
    <b v="0"/>
    <s v="food/food trucks"/>
    <s v="food"/>
    <x v="0"/>
  </r>
  <r>
    <n v="7413"/>
    <n v="139.86792452830187"/>
    <x v="1"/>
    <n v="225"/>
    <n v="32.946666666666665"/>
    <s v="CH"/>
    <s v="CHF"/>
    <n v="1328421600"/>
    <n v="1330408800"/>
    <b v="1"/>
    <b v="0"/>
    <s v="film &amp; video/shorts"/>
    <s v="film &amp; video"/>
    <x v="12"/>
  </r>
  <r>
    <n v="2778"/>
    <n v="69.45"/>
    <x v="0"/>
    <n v="35"/>
    <n v="79.371428571428567"/>
    <s v="US"/>
    <s v="USD"/>
    <n v="1524286800"/>
    <n v="1524891600"/>
    <b v="1"/>
    <b v="0"/>
    <s v="food/food trucks"/>
    <s v="food"/>
    <x v="0"/>
  </r>
  <r>
    <n v="2594"/>
    <n v="35.534246575342465"/>
    <x v="0"/>
    <n v="63"/>
    <n v="41.174603174603178"/>
    <s v="US"/>
    <s v="USD"/>
    <n v="1362117600"/>
    <n v="1363669200"/>
    <b v="0"/>
    <b v="1"/>
    <s v="theater/plays"/>
    <s v="theater"/>
    <x v="3"/>
  </r>
  <r>
    <n v="5033"/>
    <n v="251.65"/>
    <x v="1"/>
    <n v="65"/>
    <n v="77.430769230769229"/>
    <s v="US"/>
    <s v="USD"/>
    <n v="1550556000"/>
    <n v="1551420000"/>
    <b v="0"/>
    <b v="1"/>
    <s v="technology/wearables"/>
    <s v="technology"/>
    <x v="8"/>
  </r>
  <r>
    <n v="9317"/>
    <n v="105.87500000000001"/>
    <x v="1"/>
    <n v="163"/>
    <n v="57.159509202453989"/>
    <s v="US"/>
    <s v="USD"/>
    <n v="1269147600"/>
    <n v="1269838800"/>
    <b v="0"/>
    <b v="0"/>
    <s v="theater/plays"/>
    <s v="theater"/>
    <x v="3"/>
  </r>
  <r>
    <n v="6560"/>
    <n v="187.42857142857144"/>
    <x v="1"/>
    <n v="85"/>
    <n v="77.17647058823529"/>
    <s v="US"/>
    <s v="USD"/>
    <n v="1312174800"/>
    <n v="1312520400"/>
    <b v="0"/>
    <b v="0"/>
    <s v="theater/plays"/>
    <s v="theater"/>
    <x v="3"/>
  </r>
  <r>
    <n v="5415"/>
    <n v="386.78571428571428"/>
    <x v="1"/>
    <n v="217"/>
    <n v="24.953917050691246"/>
    <s v="US"/>
    <s v="USD"/>
    <n v="1434517200"/>
    <n v="1436504400"/>
    <b v="0"/>
    <b v="1"/>
    <s v="film &amp; video/television"/>
    <s v="film &amp; video"/>
    <x v="19"/>
  </r>
  <r>
    <n v="14577"/>
    <n v="347.07142857142856"/>
    <x v="1"/>
    <n v="150"/>
    <n v="97.18"/>
    <s v="US"/>
    <s v="USD"/>
    <n v="1471582800"/>
    <n v="1472014800"/>
    <b v="0"/>
    <b v="0"/>
    <s v="film &amp; video/shorts"/>
    <s v="film &amp; video"/>
    <x v="12"/>
  </r>
  <r>
    <n v="150515"/>
    <n v="185.82098765432099"/>
    <x v="1"/>
    <n v="3272"/>
    <n v="46.000916870415651"/>
    <s v="US"/>
    <s v="USD"/>
    <n v="1410757200"/>
    <n v="1411534800"/>
    <b v="0"/>
    <b v="0"/>
    <s v="theater/plays"/>
    <s v="theater"/>
    <x v="3"/>
  </r>
  <r>
    <n v="79045"/>
    <n v="43.241247264770237"/>
    <x v="3"/>
    <n v="898"/>
    <n v="88.023385300668153"/>
    <s v="US"/>
    <s v="USD"/>
    <n v="1304830800"/>
    <n v="1304917200"/>
    <b v="0"/>
    <b v="0"/>
    <s v="photography/photography books"/>
    <s v="photography"/>
    <x v="14"/>
  </r>
  <r>
    <n v="7797"/>
    <n v="162.4375"/>
    <x v="1"/>
    <n v="300"/>
    <n v="25.99"/>
    <s v="US"/>
    <s v="USD"/>
    <n v="1539061200"/>
    <n v="1539579600"/>
    <b v="0"/>
    <b v="0"/>
    <s v="food/food trucks"/>
    <s v="food"/>
    <x v="0"/>
  </r>
  <r>
    <n v="12939"/>
    <n v="184.84285714285716"/>
    <x v="1"/>
    <n v="126"/>
    <n v="102.69047619047619"/>
    <s v="US"/>
    <s v="USD"/>
    <n v="1381554000"/>
    <n v="1382504400"/>
    <b v="0"/>
    <b v="0"/>
    <s v="theater/plays"/>
    <s v="theater"/>
    <x v="3"/>
  </r>
  <r>
    <n v="38376"/>
    <n v="23.703520691785052"/>
    <x v="0"/>
    <n v="526"/>
    <n v="72.958174904942965"/>
    <s v="US"/>
    <s v="USD"/>
    <n v="1277096400"/>
    <n v="1278306000"/>
    <b v="0"/>
    <b v="0"/>
    <s v="film &amp; video/drama"/>
    <s v="film &amp; video"/>
    <x v="6"/>
  </r>
  <r>
    <n v="6920"/>
    <n v="89.870129870129873"/>
    <x v="0"/>
    <n v="121"/>
    <n v="57.190082644628099"/>
    <s v="US"/>
    <s v="USD"/>
    <n v="1440392400"/>
    <n v="1442552400"/>
    <b v="0"/>
    <b v="0"/>
    <s v="theater/plays"/>
    <s v="theater"/>
    <x v="3"/>
  </r>
  <r>
    <n v="194912"/>
    <n v="272.6041958041958"/>
    <x v="1"/>
    <n v="2320"/>
    <n v="84.013793103448279"/>
    <s v="US"/>
    <s v="USD"/>
    <n v="1509512400"/>
    <n v="1511071200"/>
    <b v="0"/>
    <b v="1"/>
    <s v="theater/plays"/>
    <s v="theater"/>
    <x v="3"/>
  </r>
  <r>
    <n v="7992"/>
    <n v="170.04255319148936"/>
    <x v="1"/>
    <n v="81"/>
    <n v="98.666666666666671"/>
    <s v="AU"/>
    <s v="AUD"/>
    <n v="1535950800"/>
    <n v="1536382800"/>
    <b v="0"/>
    <b v="0"/>
    <s v="film &amp; video/science fiction"/>
    <s v="film &amp; video"/>
    <x v="22"/>
  </r>
  <r>
    <n v="79268"/>
    <n v="188.28503562945369"/>
    <x v="1"/>
    <n v="1887"/>
    <n v="42.007419183889773"/>
    <s v="US"/>
    <s v="USD"/>
    <n v="1389160800"/>
    <n v="1389592800"/>
    <b v="0"/>
    <b v="0"/>
    <s v="photography/photography books"/>
    <s v="photography"/>
    <x v="14"/>
  </r>
  <r>
    <n v="139468"/>
    <n v="346.93532338308455"/>
    <x v="1"/>
    <n v="4358"/>
    <n v="32.002753556677376"/>
    <s v="US"/>
    <s v="USD"/>
    <n v="1271998800"/>
    <n v="1275282000"/>
    <b v="0"/>
    <b v="1"/>
    <s v="photography/photography books"/>
    <s v="photography"/>
    <x v="14"/>
  </r>
  <r>
    <n v="5465"/>
    <n v="69.177215189873422"/>
    <x v="0"/>
    <n v="67"/>
    <n v="81.567164179104481"/>
    <s v="US"/>
    <s v="USD"/>
    <n v="1294898400"/>
    <n v="1294984800"/>
    <b v="0"/>
    <b v="0"/>
    <s v="music/rock"/>
    <s v="music"/>
    <x v="1"/>
  </r>
  <r>
    <n v="2111"/>
    <n v="25.433734939759034"/>
    <x v="0"/>
    <n v="57"/>
    <n v="37.035087719298247"/>
    <s v="CA"/>
    <s v="CAD"/>
    <n v="1559970000"/>
    <n v="1562043600"/>
    <b v="0"/>
    <b v="0"/>
    <s v="photography/photography books"/>
    <s v="photography"/>
    <x v="14"/>
  </r>
  <r>
    <n v="126628"/>
    <n v="77.400977995110026"/>
    <x v="0"/>
    <n v="1229"/>
    <n v="103.033360455655"/>
    <s v="US"/>
    <s v="USD"/>
    <n v="1469509200"/>
    <n v="1469595600"/>
    <b v="0"/>
    <b v="0"/>
    <s v="food/food trucks"/>
    <s v="food"/>
    <x v="0"/>
  </r>
  <r>
    <n v="1012"/>
    <n v="37.481481481481481"/>
    <x v="0"/>
    <n v="12"/>
    <n v="84.333333333333329"/>
    <s v="IT"/>
    <s v="EUR"/>
    <n v="1579068000"/>
    <n v="1581141600"/>
    <b v="0"/>
    <b v="0"/>
    <s v="music/metal"/>
    <s v="music"/>
    <x v="16"/>
  </r>
  <r>
    <n v="5438"/>
    <n v="543.79999999999995"/>
    <x v="1"/>
    <n v="53"/>
    <n v="102.60377358490567"/>
    <s v="US"/>
    <s v="USD"/>
    <n v="1487743200"/>
    <n v="1488520800"/>
    <b v="0"/>
    <b v="0"/>
    <s v="publishing/nonfiction"/>
    <s v="publishing"/>
    <x v="9"/>
  </r>
  <r>
    <n v="193101"/>
    <n v="228.52189349112427"/>
    <x v="1"/>
    <n v="2414"/>
    <n v="79.992129246064621"/>
    <s v="US"/>
    <s v="USD"/>
    <n v="1563685200"/>
    <n v="1563858000"/>
    <b v="0"/>
    <b v="0"/>
    <s v="music/electric music"/>
    <s v="music"/>
    <x v="5"/>
  </r>
  <r>
    <n v="31665"/>
    <n v="38.948339483394832"/>
    <x v="0"/>
    <n v="452"/>
    <n v="70.055309734513273"/>
    <s v="US"/>
    <s v="USD"/>
    <n v="1436418000"/>
    <n v="1438923600"/>
    <b v="0"/>
    <b v="1"/>
    <s v="theater/plays"/>
    <s v="theater"/>
    <x v="3"/>
  </r>
  <r>
    <n v="2960"/>
    <n v="370"/>
    <x v="1"/>
    <n v="80"/>
    <n v="37"/>
    <s v="US"/>
    <s v="USD"/>
    <n v="1421820000"/>
    <n v="1422165600"/>
    <b v="0"/>
    <b v="0"/>
    <s v="theater/plays"/>
    <s v="theater"/>
    <x v="3"/>
  </r>
  <r>
    <n v="8089"/>
    <n v="237.91176470588232"/>
    <x v="1"/>
    <n v="193"/>
    <n v="41.911917098445599"/>
    <s v="US"/>
    <s v="USD"/>
    <n v="1274763600"/>
    <n v="1277874000"/>
    <b v="0"/>
    <b v="0"/>
    <s v="film &amp; video/shorts"/>
    <s v="film &amp; video"/>
    <x v="12"/>
  </r>
  <r>
    <n v="109374"/>
    <n v="64.036299765807954"/>
    <x v="0"/>
    <n v="1886"/>
    <n v="57.992576882290564"/>
    <s v="US"/>
    <s v="USD"/>
    <n v="1399179600"/>
    <n v="1399352400"/>
    <b v="0"/>
    <b v="1"/>
    <s v="theater/plays"/>
    <s v="theater"/>
    <x v="3"/>
  </r>
  <r>
    <n v="2129"/>
    <n v="118.27777777777777"/>
    <x v="1"/>
    <n v="52"/>
    <n v="40.942307692307693"/>
    <s v="US"/>
    <s v="USD"/>
    <n v="1275800400"/>
    <n v="1279083600"/>
    <b v="0"/>
    <b v="0"/>
    <s v="theater/plays"/>
    <s v="theater"/>
    <x v="3"/>
  </r>
  <r>
    <n v="127745"/>
    <n v="84.824037184594957"/>
    <x v="0"/>
    <n v="1825"/>
    <n v="69.9972602739726"/>
    <s v="US"/>
    <s v="USD"/>
    <n v="1282798800"/>
    <n v="1284354000"/>
    <b v="0"/>
    <b v="0"/>
    <s v="music/indie rock"/>
    <s v="music"/>
    <x v="7"/>
  </r>
  <r>
    <n v="2289"/>
    <n v="29.346153846153843"/>
    <x v="0"/>
    <n v="31"/>
    <n v="73.838709677419359"/>
    <s v="US"/>
    <s v="USD"/>
    <n v="1437109200"/>
    <n v="1441170000"/>
    <b v="0"/>
    <b v="1"/>
    <s v="theater/plays"/>
    <s v="theater"/>
    <x v="3"/>
  </r>
  <r>
    <n v="12174"/>
    <n v="209.89655172413794"/>
    <x v="1"/>
    <n v="290"/>
    <n v="41.979310344827589"/>
    <s v="US"/>
    <s v="USD"/>
    <n v="1491886800"/>
    <n v="1493528400"/>
    <b v="0"/>
    <b v="0"/>
    <s v="theater/plays"/>
    <s v="theater"/>
    <x v="3"/>
  </r>
  <r>
    <n v="9508"/>
    <n v="169.78571428571431"/>
    <x v="1"/>
    <n v="122"/>
    <n v="77.93442622950819"/>
    <s v="US"/>
    <s v="USD"/>
    <n v="1394600400"/>
    <n v="1395205200"/>
    <b v="0"/>
    <b v="1"/>
    <s v="music/electric music"/>
    <s v="music"/>
    <x v="5"/>
  </r>
  <r>
    <n v="155849"/>
    <n v="115.95907738095239"/>
    <x v="1"/>
    <n v="1470"/>
    <n v="106.01972789115646"/>
    <s v="US"/>
    <s v="USD"/>
    <n v="1561352400"/>
    <n v="1561438800"/>
    <b v="0"/>
    <b v="0"/>
    <s v="music/indie rock"/>
    <s v="music"/>
    <x v="7"/>
  </r>
  <r>
    <n v="7758"/>
    <n v="258.59999999999997"/>
    <x v="1"/>
    <n v="165"/>
    <n v="47.018181818181816"/>
    <s v="CA"/>
    <s v="CAD"/>
    <n v="1322892000"/>
    <n v="1326693600"/>
    <b v="0"/>
    <b v="0"/>
    <s v="film &amp; video/documentary"/>
    <s v="film &amp; video"/>
    <x v="4"/>
  </r>
  <r>
    <n v="13835"/>
    <n v="230.58333333333331"/>
    <x v="1"/>
    <n v="182"/>
    <n v="76.016483516483518"/>
    <s v="US"/>
    <s v="USD"/>
    <n v="1274418000"/>
    <n v="1277960400"/>
    <b v="0"/>
    <b v="0"/>
    <s v="publishing/translations"/>
    <s v="publishing"/>
    <x v="18"/>
  </r>
  <r>
    <n v="10770"/>
    <n v="128.21428571428572"/>
    <x v="1"/>
    <n v="199"/>
    <n v="54.120603015075375"/>
    <s v="IT"/>
    <s v="EUR"/>
    <n v="1434344400"/>
    <n v="1434690000"/>
    <b v="0"/>
    <b v="1"/>
    <s v="film &amp; video/documentary"/>
    <s v="film &amp; video"/>
    <x v="4"/>
  </r>
  <r>
    <n v="3208"/>
    <n v="188.70588235294116"/>
    <x v="1"/>
    <n v="56"/>
    <n v="57.285714285714285"/>
    <s v="GB"/>
    <s v="GBP"/>
    <n v="1373518800"/>
    <n v="1376110800"/>
    <b v="0"/>
    <b v="1"/>
    <s v="film &amp; video/television"/>
    <s v="film &amp; video"/>
    <x v="19"/>
  </r>
  <r>
    <n v="11108"/>
    <n v="6.9511889862327907"/>
    <x v="0"/>
    <n v="107"/>
    <n v="103.81308411214954"/>
    <s v="US"/>
    <s v="USD"/>
    <n v="1517637600"/>
    <n v="1518415200"/>
    <b v="0"/>
    <b v="0"/>
    <s v="theater/plays"/>
    <s v="theater"/>
    <x v="3"/>
  </r>
  <r>
    <n v="153338"/>
    <n v="774.43434343434342"/>
    <x v="1"/>
    <n v="1460"/>
    <n v="105.02602739726028"/>
    <s v="AU"/>
    <s v="AUD"/>
    <n v="1310619600"/>
    <n v="1310878800"/>
    <b v="0"/>
    <b v="1"/>
    <s v="food/food trucks"/>
    <s v="food"/>
    <x v="0"/>
  </r>
  <r>
    <n v="2437"/>
    <n v="27.693181818181817"/>
    <x v="0"/>
    <n v="27"/>
    <n v="90.259259259259252"/>
    <s v="US"/>
    <s v="USD"/>
    <n v="1556427600"/>
    <n v="1556600400"/>
    <b v="0"/>
    <b v="0"/>
    <s v="theater/plays"/>
    <s v="theater"/>
    <x v="3"/>
  </r>
  <r>
    <n v="93991"/>
    <n v="52.479620323841424"/>
    <x v="0"/>
    <n v="1221"/>
    <n v="76.978705978705975"/>
    <s v="US"/>
    <s v="USD"/>
    <n v="1576476000"/>
    <n v="1576994400"/>
    <b v="0"/>
    <b v="0"/>
    <s v="film &amp; video/documentary"/>
    <s v="film &amp; video"/>
    <x v="4"/>
  </r>
  <r>
    <n v="12620"/>
    <n v="407.09677419354841"/>
    <x v="1"/>
    <n v="123"/>
    <n v="102.60162601626017"/>
    <s v="CH"/>
    <s v="CHF"/>
    <n v="1381122000"/>
    <n v="1382677200"/>
    <b v="0"/>
    <b v="0"/>
    <s v="music/jazz"/>
    <s v="music"/>
    <x v="17"/>
  </r>
  <r>
    <n v="2"/>
    <n v="2"/>
    <x v="0"/>
    <n v="1"/>
    <n v="2"/>
    <s v="US"/>
    <s v="USD"/>
    <n v="1411102800"/>
    <n v="1411189200"/>
    <b v="0"/>
    <b v="1"/>
    <s v="technology/web"/>
    <s v="technology"/>
    <x v="2"/>
  </r>
  <r>
    <n v="8746"/>
    <n v="156.17857142857144"/>
    <x v="1"/>
    <n v="159"/>
    <n v="55.0062893081761"/>
    <s v="US"/>
    <s v="USD"/>
    <n v="1531803600"/>
    <n v="1534654800"/>
    <b v="0"/>
    <b v="1"/>
    <s v="music/rock"/>
    <s v="music"/>
    <x v="1"/>
  </r>
  <r>
    <n v="3534"/>
    <n v="252.42857142857144"/>
    <x v="1"/>
    <n v="110"/>
    <n v="32.127272727272725"/>
    <s v="US"/>
    <s v="USD"/>
    <n v="1454133600"/>
    <n v="1457762400"/>
    <b v="0"/>
    <b v="0"/>
    <s v="technology/web"/>
    <s v="technology"/>
    <x v="2"/>
  </r>
  <r>
    <n v="709"/>
    <n v="1.729268292682927"/>
    <x v="2"/>
    <n v="14"/>
    <n v="50.642857142857146"/>
    <s v="US"/>
    <s v="USD"/>
    <n v="1336194000"/>
    <n v="1337490000"/>
    <b v="0"/>
    <b v="1"/>
    <s v="publishing/nonfiction"/>
    <s v="publishing"/>
    <x v="9"/>
  </r>
  <r>
    <n v="795"/>
    <n v="12.230769230769232"/>
    <x v="0"/>
    <n v="16"/>
    <n v="49.6875"/>
    <s v="US"/>
    <s v="USD"/>
    <n v="1349326800"/>
    <n v="1349672400"/>
    <b v="0"/>
    <b v="0"/>
    <s v="publishing/radio &amp; podcasts"/>
    <s v="publishing"/>
    <x v="15"/>
  </r>
  <r>
    <n v="12955"/>
    <n v="163.98734177215189"/>
    <x v="1"/>
    <n v="236"/>
    <n v="54.894067796610166"/>
    <s v="US"/>
    <s v="USD"/>
    <n v="1379566800"/>
    <n v="1379826000"/>
    <b v="0"/>
    <b v="0"/>
    <s v="theater/plays"/>
    <s v="theater"/>
    <x v="3"/>
  </r>
  <r>
    <n v="8964"/>
    <n v="162.98181818181817"/>
    <x v="1"/>
    <n v="191"/>
    <n v="46.931937172774866"/>
    <s v="US"/>
    <s v="USD"/>
    <n v="1494651600"/>
    <n v="1497762000"/>
    <b v="1"/>
    <b v="1"/>
    <s v="film &amp; video/documentary"/>
    <s v="film &amp; video"/>
    <x v="4"/>
  </r>
  <r>
    <n v="1843"/>
    <n v="20.252747252747252"/>
    <x v="0"/>
    <n v="41"/>
    <n v="44.951219512195124"/>
    <s v="US"/>
    <s v="USD"/>
    <n v="1303880400"/>
    <n v="1304485200"/>
    <b v="0"/>
    <b v="0"/>
    <s v="theater/plays"/>
    <s v="theater"/>
    <x v="3"/>
  </r>
  <r>
    <n v="121950"/>
    <n v="319.24083769633506"/>
    <x v="1"/>
    <n v="3934"/>
    <n v="30.99898322318251"/>
    <s v="US"/>
    <s v="USD"/>
    <n v="1335934800"/>
    <n v="1336885200"/>
    <b v="0"/>
    <b v="0"/>
    <s v="games/video games"/>
    <s v="games"/>
    <x v="11"/>
  </r>
  <r>
    <n v="8621"/>
    <n v="478.94444444444446"/>
    <x v="1"/>
    <n v="80"/>
    <n v="107.7625"/>
    <s v="CA"/>
    <s v="CAD"/>
    <n v="1528088400"/>
    <n v="1530421200"/>
    <b v="0"/>
    <b v="1"/>
    <s v="theater/plays"/>
    <s v="theater"/>
    <x v="3"/>
  </r>
  <r>
    <n v="30215"/>
    <n v="19.556634304207122"/>
    <x v="3"/>
    <n v="296"/>
    <n v="102.07770270270271"/>
    <s v="US"/>
    <s v="USD"/>
    <n v="1421906400"/>
    <n v="1421992800"/>
    <b v="0"/>
    <b v="0"/>
    <s v="theater/plays"/>
    <s v="theater"/>
    <x v="3"/>
  </r>
  <r>
    <n v="11539"/>
    <n v="198.94827586206895"/>
    <x v="1"/>
    <n v="462"/>
    <n v="24.976190476190474"/>
    <s v="US"/>
    <s v="USD"/>
    <n v="1568005200"/>
    <n v="1568178000"/>
    <b v="1"/>
    <b v="0"/>
    <s v="technology/web"/>
    <s v="technology"/>
    <x v="2"/>
  </r>
  <r>
    <n v="14310"/>
    <n v="795"/>
    <x v="1"/>
    <n v="179"/>
    <n v="79.944134078212286"/>
    <s v="US"/>
    <s v="USD"/>
    <n v="1346821200"/>
    <n v="1347944400"/>
    <b v="1"/>
    <b v="0"/>
    <s v="film &amp; video/drama"/>
    <s v="film &amp; video"/>
    <x v="6"/>
  </r>
  <r>
    <n v="35536"/>
    <n v="50.621082621082621"/>
    <x v="0"/>
    <n v="523"/>
    <n v="67.946462715105156"/>
    <s v="AU"/>
    <s v="AUD"/>
    <n v="1557637200"/>
    <n v="1558760400"/>
    <b v="0"/>
    <b v="0"/>
    <s v="film &amp; video/drama"/>
    <s v="film &amp; video"/>
    <x v="6"/>
  </r>
  <r>
    <n v="3676"/>
    <n v="57.4375"/>
    <x v="0"/>
    <n v="141"/>
    <n v="26.070921985815602"/>
    <s v="GB"/>
    <s v="GBP"/>
    <n v="1375592400"/>
    <n v="1376629200"/>
    <b v="0"/>
    <b v="0"/>
    <s v="theater/plays"/>
    <s v="theater"/>
    <x v="3"/>
  </r>
  <r>
    <n v="195936"/>
    <n v="155.62827640984909"/>
    <x v="1"/>
    <n v="1866"/>
    <n v="105.0032154340836"/>
    <s v="GB"/>
    <s v="GBP"/>
    <n v="1503982800"/>
    <n v="1504760400"/>
    <b v="0"/>
    <b v="0"/>
    <s v="film &amp; video/television"/>
    <s v="film &amp; video"/>
    <x v="19"/>
  </r>
  <r>
    <n v="1343"/>
    <n v="36.297297297297298"/>
    <x v="0"/>
    <n v="52"/>
    <n v="25.826923076923077"/>
    <s v="US"/>
    <s v="USD"/>
    <n v="1418882400"/>
    <n v="1419660000"/>
    <b v="0"/>
    <b v="0"/>
    <s v="photography/photography books"/>
    <s v="photography"/>
    <x v="14"/>
  </r>
  <r>
    <n v="2097"/>
    <n v="58.25"/>
    <x v="2"/>
    <n v="27"/>
    <n v="77.666666666666671"/>
    <s v="GB"/>
    <s v="GBP"/>
    <n v="1309237200"/>
    <n v="1311310800"/>
    <b v="0"/>
    <b v="1"/>
    <s v="film &amp; video/shorts"/>
    <s v="film &amp; video"/>
    <x v="12"/>
  </r>
  <r>
    <n v="9021"/>
    <n v="237.39473684210526"/>
    <x v="1"/>
    <n v="156"/>
    <n v="57.82692307692308"/>
    <s v="CH"/>
    <s v="CHF"/>
    <n v="1343365200"/>
    <n v="1344315600"/>
    <b v="0"/>
    <b v="0"/>
    <s v="publishing/radio &amp; podcasts"/>
    <s v="publishing"/>
    <x v="15"/>
  </r>
  <r>
    <n v="20915"/>
    <n v="58.75"/>
    <x v="0"/>
    <n v="225"/>
    <n v="92.955555555555549"/>
    <s v="AU"/>
    <s v="AUD"/>
    <n v="1507957200"/>
    <n v="1510725600"/>
    <b v="0"/>
    <b v="1"/>
    <s v="theater/plays"/>
    <s v="theater"/>
    <x v="3"/>
  </r>
  <r>
    <n v="9676"/>
    <n v="182.56603773584905"/>
    <x v="1"/>
    <n v="255"/>
    <n v="37.945098039215686"/>
    <s v="US"/>
    <s v="USD"/>
    <n v="1549519200"/>
    <n v="1551247200"/>
    <b v="1"/>
    <b v="0"/>
    <s v="film &amp; video/animation"/>
    <s v="film &amp; video"/>
    <x v="10"/>
  </r>
  <r>
    <n v="1210"/>
    <n v="0.75436408977556113"/>
    <x v="0"/>
    <n v="38"/>
    <n v="31.842105263157894"/>
    <s v="US"/>
    <s v="USD"/>
    <n v="1329026400"/>
    <n v="1330236000"/>
    <b v="0"/>
    <b v="0"/>
    <s v="technology/web"/>
    <s v="technology"/>
    <x v="2"/>
  </r>
  <r>
    <n v="90440"/>
    <n v="175.95330739299609"/>
    <x v="1"/>
    <n v="2261"/>
    <n v="40"/>
    <s v="US"/>
    <s v="USD"/>
    <n v="1544335200"/>
    <n v="1545112800"/>
    <b v="0"/>
    <b v="1"/>
    <s v="music/world music"/>
    <s v="music"/>
    <x v="21"/>
  </r>
  <r>
    <n v="4044"/>
    <n v="237.88235294117646"/>
    <x v="1"/>
    <n v="40"/>
    <n v="101.1"/>
    <s v="US"/>
    <s v="USD"/>
    <n v="1279083600"/>
    <n v="1279170000"/>
    <b v="0"/>
    <b v="0"/>
    <s v="theater/plays"/>
    <s v="theater"/>
    <x v="3"/>
  </r>
  <r>
    <n v="192292"/>
    <n v="488.05076142131981"/>
    <x v="1"/>
    <n v="2289"/>
    <n v="84.006989951944078"/>
    <s v="IT"/>
    <s v="EUR"/>
    <n v="1572498000"/>
    <n v="1573452000"/>
    <b v="0"/>
    <b v="0"/>
    <s v="theater/plays"/>
    <s v="theater"/>
    <x v="3"/>
  </r>
  <r>
    <n v="6722"/>
    <n v="224.06666666666669"/>
    <x v="1"/>
    <n v="65"/>
    <n v="103.41538461538461"/>
    <s v="US"/>
    <s v="USD"/>
    <n v="1506056400"/>
    <n v="1507093200"/>
    <b v="0"/>
    <b v="0"/>
    <s v="theater/plays"/>
    <s v="theater"/>
    <x v="3"/>
  </r>
  <r>
    <n v="1577"/>
    <n v="18.126436781609197"/>
    <x v="0"/>
    <n v="15"/>
    <n v="105.13333333333334"/>
    <s v="US"/>
    <s v="USD"/>
    <n v="1463029200"/>
    <n v="1463374800"/>
    <b v="0"/>
    <b v="0"/>
    <s v="food/food trucks"/>
    <s v="food"/>
    <x v="0"/>
  </r>
  <r>
    <n v="3301"/>
    <n v="45.847222222222221"/>
    <x v="0"/>
    <n v="37"/>
    <n v="89.21621621621621"/>
    <s v="US"/>
    <s v="USD"/>
    <n v="1342069200"/>
    <n v="1344574800"/>
    <b v="0"/>
    <b v="0"/>
    <s v="theater/plays"/>
    <s v="theater"/>
    <x v="3"/>
  </r>
  <r>
    <n v="196386"/>
    <n v="117.31541218637993"/>
    <x v="1"/>
    <n v="3777"/>
    <n v="51.995234312946785"/>
    <s v="IT"/>
    <s v="EUR"/>
    <n v="1388296800"/>
    <n v="1389074400"/>
    <b v="0"/>
    <b v="0"/>
    <s v="technology/web"/>
    <s v="technology"/>
    <x v="2"/>
  </r>
  <r>
    <n v="11952"/>
    <n v="217.30909090909088"/>
    <x v="1"/>
    <n v="184"/>
    <n v="64.956521739130437"/>
    <s v="GB"/>
    <s v="GBP"/>
    <n v="1493787600"/>
    <n v="1494997200"/>
    <b v="0"/>
    <b v="0"/>
    <s v="theater/plays"/>
    <s v="theater"/>
    <x v="3"/>
  </r>
  <r>
    <n v="3930"/>
    <n v="112.28571428571428"/>
    <x v="1"/>
    <n v="85"/>
    <n v="46.235294117647058"/>
    <s v="US"/>
    <s v="USD"/>
    <n v="1424844000"/>
    <n v="1425448800"/>
    <b v="0"/>
    <b v="1"/>
    <s v="theater/plays"/>
    <s v="theater"/>
    <x v="3"/>
  </r>
  <r>
    <n v="5729"/>
    <n v="72.51898734177216"/>
    <x v="0"/>
    <n v="112"/>
    <n v="51.151785714285715"/>
    <s v="US"/>
    <s v="USD"/>
    <n v="1403931600"/>
    <n v="1404104400"/>
    <b v="0"/>
    <b v="1"/>
    <s v="theater/plays"/>
    <s v="theater"/>
    <x v="3"/>
  </r>
  <r>
    <n v="4883"/>
    <n v="212.30434782608697"/>
    <x v="1"/>
    <n v="144"/>
    <n v="33.909722222222221"/>
    <s v="US"/>
    <s v="USD"/>
    <n v="1394514000"/>
    <n v="1394773200"/>
    <b v="0"/>
    <b v="0"/>
    <s v="music/rock"/>
    <s v="music"/>
    <x v="1"/>
  </r>
  <r>
    <n v="175015"/>
    <n v="239.74657534246577"/>
    <x v="1"/>
    <n v="1902"/>
    <n v="92.016298633017882"/>
    <s v="US"/>
    <s v="USD"/>
    <n v="1365397200"/>
    <n v="1366520400"/>
    <b v="0"/>
    <b v="0"/>
    <s v="theater/plays"/>
    <s v="theater"/>
    <x v="3"/>
  </r>
  <r>
    <n v="11280"/>
    <n v="181.93548387096774"/>
    <x v="1"/>
    <n v="105"/>
    <n v="107.42857142857143"/>
    <s v="US"/>
    <s v="USD"/>
    <n v="1456120800"/>
    <n v="1456639200"/>
    <b v="0"/>
    <b v="0"/>
    <s v="theater/plays"/>
    <s v="theater"/>
    <x v="3"/>
  </r>
  <r>
    <n v="10012"/>
    <n v="164.13114754098362"/>
    <x v="1"/>
    <n v="132"/>
    <n v="75.848484848484844"/>
    <s v="US"/>
    <s v="USD"/>
    <n v="1437714000"/>
    <n v="1438318800"/>
    <b v="0"/>
    <b v="0"/>
    <s v="theater/plays"/>
    <s v="theater"/>
    <x v="3"/>
  </r>
  <r>
    <n v="1690"/>
    <n v="1.6375968992248062"/>
    <x v="0"/>
    <n v="21"/>
    <n v="80.476190476190482"/>
    <s v="US"/>
    <s v="USD"/>
    <n v="1563771600"/>
    <n v="1564030800"/>
    <b v="1"/>
    <b v="0"/>
    <s v="theater/plays"/>
    <s v="theater"/>
    <x v="3"/>
  </r>
  <r>
    <n v="84891"/>
    <n v="49.64385964912281"/>
    <x v="3"/>
    <n v="976"/>
    <n v="86.978483606557376"/>
    <s v="US"/>
    <s v="USD"/>
    <n v="1448517600"/>
    <n v="1449295200"/>
    <b v="0"/>
    <b v="0"/>
    <s v="film &amp; video/documentary"/>
    <s v="film &amp; video"/>
    <x v="4"/>
  </r>
  <r>
    <n v="10093"/>
    <n v="109.70652173913042"/>
    <x v="1"/>
    <n v="96"/>
    <n v="105.13541666666667"/>
    <s v="US"/>
    <s v="USD"/>
    <n v="1528779600"/>
    <n v="1531890000"/>
    <b v="0"/>
    <b v="1"/>
    <s v="publishing/fiction"/>
    <s v="publishing"/>
    <x v="13"/>
  </r>
  <r>
    <n v="3839"/>
    <n v="49.217948717948715"/>
    <x v="0"/>
    <n v="67"/>
    <n v="57.298507462686565"/>
    <s v="US"/>
    <s v="USD"/>
    <n v="1304744400"/>
    <n v="1306213200"/>
    <b v="0"/>
    <b v="1"/>
    <s v="games/video games"/>
    <s v="games"/>
    <x v="11"/>
  </r>
  <r>
    <n v="6161"/>
    <n v="62.232323232323225"/>
    <x v="2"/>
    <n v="66"/>
    <n v="93.348484848484844"/>
    <s v="CA"/>
    <s v="CAD"/>
    <n v="1354341600"/>
    <n v="1356242400"/>
    <b v="0"/>
    <b v="0"/>
    <s v="technology/web"/>
    <s v="technology"/>
    <x v="2"/>
  </r>
  <r>
    <n v="5615"/>
    <n v="13.05813953488372"/>
    <x v="0"/>
    <n v="78"/>
    <n v="71.987179487179489"/>
    <s v="US"/>
    <s v="USD"/>
    <n v="1294552800"/>
    <n v="1297576800"/>
    <b v="1"/>
    <b v="0"/>
    <s v="theater/plays"/>
    <s v="theater"/>
    <x v="3"/>
  </r>
  <r>
    <n v="6205"/>
    <n v="64.635416666666671"/>
    <x v="0"/>
    <n v="67"/>
    <n v="92.611940298507463"/>
    <s v="AU"/>
    <s v="AUD"/>
    <n v="1295935200"/>
    <n v="1296194400"/>
    <b v="0"/>
    <b v="0"/>
    <s v="theater/plays"/>
    <s v="theater"/>
    <x v="3"/>
  </r>
  <r>
    <n v="11969"/>
    <n v="159.58666666666667"/>
    <x v="1"/>
    <n v="114"/>
    <n v="104.99122807017544"/>
    <s v="US"/>
    <s v="USD"/>
    <n v="1411534800"/>
    <n v="1414558800"/>
    <b v="0"/>
    <b v="0"/>
    <s v="food/food trucks"/>
    <s v="food"/>
    <x v="0"/>
  </r>
  <r>
    <n v="8142"/>
    <n v="81.42"/>
    <x v="0"/>
    <n v="263"/>
    <n v="30.958174904942965"/>
    <s v="AU"/>
    <s v="AUD"/>
    <n v="1486706400"/>
    <n v="1488348000"/>
    <b v="0"/>
    <b v="0"/>
    <s v="photography/photography books"/>
    <s v="photography"/>
    <x v="14"/>
  </r>
  <r>
    <n v="55805"/>
    <n v="32.444767441860463"/>
    <x v="0"/>
    <n v="1691"/>
    <n v="33.001182732111175"/>
    <s v="US"/>
    <s v="USD"/>
    <n v="1333602000"/>
    <n v="1334898000"/>
    <b v="1"/>
    <b v="0"/>
    <s v="photography/photography books"/>
    <s v="photography"/>
    <x v="14"/>
  </r>
  <r>
    <n v="15238"/>
    <n v="9.9141184124918666"/>
    <x v="0"/>
    <n v="181"/>
    <n v="84.187845303867405"/>
    <s v="US"/>
    <s v="USD"/>
    <n v="1308200400"/>
    <n v="1308373200"/>
    <b v="0"/>
    <b v="0"/>
    <s v="theater/plays"/>
    <s v="theater"/>
    <x v="3"/>
  </r>
  <r>
    <n v="961"/>
    <n v="26.694444444444443"/>
    <x v="0"/>
    <n v="13"/>
    <n v="73.92307692307692"/>
    <s v="US"/>
    <s v="USD"/>
    <n v="1411707600"/>
    <n v="1412312400"/>
    <b v="0"/>
    <b v="0"/>
    <s v="theater/plays"/>
    <s v="theater"/>
    <x v="3"/>
  </r>
  <r>
    <n v="5918"/>
    <n v="62.957446808510639"/>
    <x v="3"/>
    <n v="160"/>
    <n v="36.987499999999997"/>
    <s v="US"/>
    <s v="USD"/>
    <n v="1418364000"/>
    <n v="1419228000"/>
    <b v="1"/>
    <b v="1"/>
    <s v="film &amp; video/documentary"/>
    <s v="film &amp; video"/>
    <x v="4"/>
  </r>
  <r>
    <n v="9520"/>
    <n v="161.35593220338984"/>
    <x v="1"/>
    <n v="203"/>
    <n v="46.896551724137929"/>
    <s v="US"/>
    <s v="USD"/>
    <n v="1429333200"/>
    <n v="1430974800"/>
    <b v="0"/>
    <b v="0"/>
    <s v="technology/web"/>
    <s v="technology"/>
    <x v="2"/>
  </r>
  <r>
    <n v="5"/>
    <n v="5"/>
    <x v="0"/>
    <n v="1"/>
    <n v="5"/>
    <s v="US"/>
    <s v="USD"/>
    <n v="1555390800"/>
    <n v="1555822800"/>
    <b v="0"/>
    <b v="1"/>
    <s v="theater/plays"/>
    <s v="theater"/>
    <x v="3"/>
  </r>
  <r>
    <n v="159056"/>
    <n v="1096.9379310344827"/>
    <x v="1"/>
    <n v="1559"/>
    <n v="102.02437459910199"/>
    <s v="US"/>
    <s v="USD"/>
    <n v="1482732000"/>
    <n v="1482818400"/>
    <b v="0"/>
    <b v="1"/>
    <s v="music/rock"/>
    <s v="music"/>
    <x v="1"/>
  </r>
  <r>
    <n v="101987"/>
    <n v="70.094158075601371"/>
    <x v="3"/>
    <n v="2266"/>
    <n v="45.007502206531335"/>
    <s v="US"/>
    <s v="USD"/>
    <n v="1470718800"/>
    <n v="1471928400"/>
    <b v="0"/>
    <b v="0"/>
    <s v="film &amp; video/documentary"/>
    <s v="film &amp; video"/>
    <x v="4"/>
  </r>
  <r>
    <n v="1980"/>
    <n v="60"/>
    <x v="0"/>
    <n v="21"/>
    <n v="94.285714285714292"/>
    <s v="US"/>
    <s v="USD"/>
    <n v="1450591200"/>
    <n v="1453701600"/>
    <b v="0"/>
    <b v="1"/>
    <s v="film &amp; video/science fiction"/>
    <s v="film &amp; video"/>
    <x v="22"/>
  </r>
  <r>
    <n v="156384"/>
    <n v="367.0985915492958"/>
    <x v="1"/>
    <n v="1548"/>
    <n v="101.02325581395348"/>
    <s v="AU"/>
    <s v="AUD"/>
    <n v="1348290000"/>
    <n v="1350363600"/>
    <b v="0"/>
    <b v="0"/>
    <s v="technology/web"/>
    <s v="technology"/>
    <x v="2"/>
  </r>
  <r>
    <n v="7763"/>
    <n v="1109"/>
    <x v="1"/>
    <n v="80"/>
    <n v="97.037499999999994"/>
    <s v="US"/>
    <s v="USD"/>
    <n v="1353823200"/>
    <n v="1353996000"/>
    <b v="0"/>
    <b v="0"/>
    <s v="theater/plays"/>
    <s v="theater"/>
    <x v="3"/>
  </r>
  <r>
    <n v="35698"/>
    <n v="19.028784648187631"/>
    <x v="0"/>
    <n v="830"/>
    <n v="43.00963855421687"/>
    <s v="US"/>
    <s v="USD"/>
    <n v="1450764000"/>
    <n v="1451109600"/>
    <b v="0"/>
    <b v="0"/>
    <s v="film &amp; video/science fiction"/>
    <s v="film &amp; video"/>
    <x v="22"/>
  </r>
  <r>
    <n v="12434"/>
    <n v="126.87755102040816"/>
    <x v="1"/>
    <n v="131"/>
    <n v="94.916030534351151"/>
    <s v="US"/>
    <s v="USD"/>
    <n v="1329372000"/>
    <n v="1329631200"/>
    <b v="0"/>
    <b v="0"/>
    <s v="theater/plays"/>
    <s v="theater"/>
    <x v="3"/>
  </r>
  <r>
    <n v="8081"/>
    <n v="734.63636363636363"/>
    <x v="1"/>
    <n v="112"/>
    <n v="72.151785714285708"/>
    <s v="US"/>
    <s v="USD"/>
    <n v="1277096400"/>
    <n v="1278997200"/>
    <b v="0"/>
    <b v="0"/>
    <s v="film &amp; video/animation"/>
    <s v="film &amp; video"/>
    <x v="10"/>
  </r>
  <r>
    <n v="6631"/>
    <n v="4.5731034482758623"/>
    <x v="0"/>
    <n v="130"/>
    <n v="51.007692307692309"/>
    <s v="US"/>
    <s v="USD"/>
    <n v="1277701200"/>
    <n v="1280120400"/>
    <b v="0"/>
    <b v="0"/>
    <s v="publishing/translations"/>
    <s v="publishing"/>
    <x v="18"/>
  </r>
  <r>
    <n v="4678"/>
    <n v="85.054545454545448"/>
    <x v="0"/>
    <n v="55"/>
    <n v="85.054545454545448"/>
    <s v="US"/>
    <s v="USD"/>
    <n v="1454911200"/>
    <n v="1458104400"/>
    <b v="0"/>
    <b v="0"/>
    <s v="technology/web"/>
    <s v="technology"/>
    <x v="2"/>
  </r>
  <r>
    <n v="6800"/>
    <n v="119.29824561403508"/>
    <x v="1"/>
    <n v="155"/>
    <n v="43.87096774193548"/>
    <s v="US"/>
    <s v="USD"/>
    <n v="1297922400"/>
    <n v="1298268000"/>
    <b v="0"/>
    <b v="0"/>
    <s v="publishing/translations"/>
    <s v="publishing"/>
    <x v="18"/>
  </r>
  <r>
    <n v="10657"/>
    <n v="296.02777777777777"/>
    <x v="1"/>
    <n v="266"/>
    <n v="40.063909774436091"/>
    <s v="US"/>
    <s v="USD"/>
    <n v="1384408800"/>
    <n v="1386223200"/>
    <b v="0"/>
    <b v="0"/>
    <s v="food/food trucks"/>
    <s v="food"/>
    <x v="0"/>
  </r>
  <r>
    <n v="4997"/>
    <n v="84.694915254237287"/>
    <x v="0"/>
    <n v="114"/>
    <n v="43.833333333333336"/>
    <s v="IT"/>
    <s v="EUR"/>
    <n v="1299304800"/>
    <n v="1299823200"/>
    <b v="0"/>
    <b v="1"/>
    <s v="photography/photography books"/>
    <s v="photography"/>
    <x v="14"/>
  </r>
  <r>
    <n v="13164"/>
    <n v="355.7837837837838"/>
    <x v="1"/>
    <n v="155"/>
    <n v="84.92903225806451"/>
    <s v="US"/>
    <s v="USD"/>
    <n v="1431320400"/>
    <n v="1431752400"/>
    <b v="0"/>
    <b v="0"/>
    <s v="theater/plays"/>
    <s v="theater"/>
    <x v="3"/>
  </r>
  <r>
    <n v="8501"/>
    <n v="386.40909090909093"/>
    <x v="1"/>
    <n v="207"/>
    <n v="41.067632850241544"/>
    <s v="GB"/>
    <s v="GBP"/>
    <n v="1264399200"/>
    <n v="1267855200"/>
    <b v="0"/>
    <b v="0"/>
    <s v="music/rock"/>
    <s v="music"/>
    <x v="1"/>
  </r>
  <r>
    <n v="13468"/>
    <n v="792.23529411764707"/>
    <x v="1"/>
    <n v="245"/>
    <n v="54.971428571428568"/>
    <s v="US"/>
    <s v="USD"/>
    <n v="1497502800"/>
    <n v="1497675600"/>
    <b v="0"/>
    <b v="0"/>
    <s v="theater/plays"/>
    <s v="theater"/>
    <x v="3"/>
  </r>
  <r>
    <n v="121138"/>
    <n v="137.03393665158373"/>
    <x v="1"/>
    <n v="1573"/>
    <n v="77.010807374443743"/>
    <s v="US"/>
    <s v="USD"/>
    <n v="1333688400"/>
    <n v="1336885200"/>
    <b v="0"/>
    <b v="0"/>
    <s v="music/world music"/>
    <s v="music"/>
    <x v="21"/>
  </r>
  <r>
    <n v="8117"/>
    <n v="338.20833333333337"/>
    <x v="1"/>
    <n v="114"/>
    <n v="71.201754385964918"/>
    <s v="US"/>
    <s v="USD"/>
    <n v="1293861600"/>
    <n v="1295157600"/>
    <b v="0"/>
    <b v="0"/>
    <s v="food/food trucks"/>
    <s v="food"/>
    <x v="0"/>
  </r>
  <r>
    <n v="8550"/>
    <n v="108.22784810126582"/>
    <x v="1"/>
    <n v="93"/>
    <n v="91.935483870967744"/>
    <s v="US"/>
    <s v="USD"/>
    <n v="1576994400"/>
    <n v="1577599200"/>
    <b v="0"/>
    <b v="0"/>
    <s v="theater/plays"/>
    <s v="theater"/>
    <x v="3"/>
  </r>
  <r>
    <n v="57659"/>
    <n v="60.757639620653315"/>
    <x v="0"/>
    <n v="594"/>
    <n v="97.069023569023571"/>
    <s v="US"/>
    <s v="USD"/>
    <n v="1304917200"/>
    <n v="1305003600"/>
    <b v="0"/>
    <b v="0"/>
    <s v="theater/plays"/>
    <s v="theater"/>
    <x v="3"/>
  </r>
  <r>
    <n v="1414"/>
    <n v="27.725490196078432"/>
    <x v="0"/>
    <n v="24"/>
    <n v="58.916666666666664"/>
    <s v="US"/>
    <s v="USD"/>
    <n v="1381208400"/>
    <n v="1381726800"/>
    <b v="0"/>
    <b v="0"/>
    <s v="film &amp; video/television"/>
    <s v="film &amp; video"/>
    <x v="19"/>
  </r>
  <r>
    <n v="97524"/>
    <n v="228.3934426229508"/>
    <x v="1"/>
    <n v="1681"/>
    <n v="58.015466983938133"/>
    <s v="US"/>
    <s v="USD"/>
    <n v="1401685200"/>
    <n v="1402462800"/>
    <b v="0"/>
    <b v="1"/>
    <s v="technology/web"/>
    <s v="technology"/>
    <x v="2"/>
  </r>
  <r>
    <n v="26176"/>
    <n v="21.615194054500414"/>
    <x v="0"/>
    <n v="252"/>
    <n v="103.87301587301587"/>
    <s v="US"/>
    <s v="USD"/>
    <n v="1291960800"/>
    <n v="1292133600"/>
    <b v="0"/>
    <b v="1"/>
    <s v="theater/plays"/>
    <s v="theater"/>
    <x v="3"/>
  </r>
  <r>
    <n v="2991"/>
    <n v="373.875"/>
    <x v="1"/>
    <n v="32"/>
    <n v="93.46875"/>
    <s v="US"/>
    <s v="USD"/>
    <n v="1368853200"/>
    <n v="1368939600"/>
    <b v="0"/>
    <b v="0"/>
    <s v="music/indie rock"/>
    <s v="music"/>
    <x v="7"/>
  </r>
  <r>
    <n v="8366"/>
    <n v="154.92592592592592"/>
    <x v="1"/>
    <n v="135"/>
    <n v="61.970370370370368"/>
    <s v="US"/>
    <s v="USD"/>
    <n v="1448776800"/>
    <n v="1452146400"/>
    <b v="0"/>
    <b v="1"/>
    <s v="theater/plays"/>
    <s v="theater"/>
    <x v="3"/>
  </r>
  <r>
    <n v="12886"/>
    <n v="322.14999999999998"/>
    <x v="1"/>
    <n v="140"/>
    <n v="92.042857142857144"/>
    <s v="US"/>
    <s v="USD"/>
    <n v="1296194400"/>
    <n v="1296712800"/>
    <b v="0"/>
    <b v="1"/>
    <s v="theater/plays"/>
    <s v="theater"/>
    <x v="3"/>
  </r>
  <r>
    <n v="5177"/>
    <n v="73.957142857142856"/>
    <x v="0"/>
    <n v="67"/>
    <n v="77.268656716417908"/>
    <s v="US"/>
    <s v="USD"/>
    <n v="1517983200"/>
    <n v="1520748000"/>
    <b v="0"/>
    <b v="0"/>
    <s v="food/food trucks"/>
    <s v="food"/>
    <x v="0"/>
  </r>
  <r>
    <n v="8641"/>
    <n v="864.1"/>
    <x v="1"/>
    <n v="92"/>
    <n v="93.923913043478265"/>
    <s v="US"/>
    <s v="USD"/>
    <n v="1478930400"/>
    <n v="1480831200"/>
    <b v="0"/>
    <b v="0"/>
    <s v="games/video games"/>
    <s v="games"/>
    <x v="11"/>
  </r>
  <r>
    <n v="86244"/>
    <n v="143.26245847176079"/>
    <x v="1"/>
    <n v="1015"/>
    <n v="84.969458128078813"/>
    <s v="GB"/>
    <s v="GBP"/>
    <n v="1426395600"/>
    <n v="1426914000"/>
    <b v="0"/>
    <b v="0"/>
    <s v="theater/plays"/>
    <s v="theater"/>
    <x v="3"/>
  </r>
  <r>
    <n v="78630"/>
    <n v="40.281762295081968"/>
    <x v="0"/>
    <n v="742"/>
    <n v="105.97035040431267"/>
    <s v="US"/>
    <s v="USD"/>
    <n v="1446181200"/>
    <n v="1446616800"/>
    <b v="1"/>
    <b v="0"/>
    <s v="publishing/nonfiction"/>
    <s v="publishing"/>
    <x v="9"/>
  </r>
  <r>
    <n v="11941"/>
    <n v="178.22388059701493"/>
    <x v="1"/>
    <n v="323"/>
    <n v="36.969040247678016"/>
    <s v="US"/>
    <s v="USD"/>
    <n v="1514181600"/>
    <n v="1517032800"/>
    <b v="0"/>
    <b v="0"/>
    <s v="technology/web"/>
    <s v="technology"/>
    <x v="2"/>
  </r>
  <r>
    <n v="6115"/>
    <n v="84.930555555555557"/>
    <x v="0"/>
    <n v="75"/>
    <n v="81.533333333333331"/>
    <s v="US"/>
    <s v="USD"/>
    <n v="1311051600"/>
    <n v="1311224400"/>
    <b v="0"/>
    <b v="1"/>
    <s v="film &amp; video/documentary"/>
    <s v="film &amp; video"/>
    <x v="4"/>
  </r>
  <r>
    <n v="188404"/>
    <n v="145.93648334624322"/>
    <x v="1"/>
    <n v="2326"/>
    <n v="80.999140154772135"/>
    <s v="US"/>
    <s v="USD"/>
    <n v="1564894800"/>
    <n v="1566190800"/>
    <b v="0"/>
    <b v="0"/>
    <s v="film &amp; video/documentary"/>
    <s v="film &amp; video"/>
    <x v="4"/>
  </r>
  <r>
    <n v="9910"/>
    <n v="152.46153846153848"/>
    <x v="1"/>
    <n v="381"/>
    <n v="26.010498687664043"/>
    <s v="US"/>
    <s v="USD"/>
    <n v="1567918800"/>
    <n v="1570165200"/>
    <b v="0"/>
    <b v="0"/>
    <s v="theater/plays"/>
    <s v="theater"/>
    <x v="3"/>
  </r>
  <r>
    <n v="114523"/>
    <n v="67.129542790152414"/>
    <x v="0"/>
    <n v="4405"/>
    <n v="25.998410896708286"/>
    <s v="US"/>
    <s v="USD"/>
    <n v="1386309600"/>
    <n v="1388556000"/>
    <b v="0"/>
    <b v="1"/>
    <s v="music/rock"/>
    <s v="music"/>
    <x v="1"/>
  </r>
  <r>
    <n v="3144"/>
    <n v="40.307692307692307"/>
    <x v="0"/>
    <n v="92"/>
    <n v="34.173913043478258"/>
    <s v="US"/>
    <s v="USD"/>
    <n v="1301979600"/>
    <n v="1303189200"/>
    <b v="0"/>
    <b v="0"/>
    <s v="music/rock"/>
    <s v="music"/>
    <x v="1"/>
  </r>
  <r>
    <n v="13441"/>
    <n v="216.79032258064518"/>
    <x v="1"/>
    <n v="480"/>
    <n v="28.002083333333335"/>
    <s v="US"/>
    <s v="USD"/>
    <n v="1493269200"/>
    <n v="1494478800"/>
    <b v="0"/>
    <b v="0"/>
    <s v="film &amp; video/documentary"/>
    <s v="film &amp; video"/>
    <x v="4"/>
  </r>
  <r>
    <n v="4899"/>
    <n v="52.117021276595743"/>
    <x v="0"/>
    <n v="64"/>
    <n v="76.546875"/>
    <s v="US"/>
    <s v="USD"/>
    <n v="1478930400"/>
    <n v="1480744800"/>
    <b v="0"/>
    <b v="0"/>
    <s v="publishing/radio &amp; podcasts"/>
    <s v="publishing"/>
    <x v="15"/>
  </r>
  <r>
    <n v="11990"/>
    <n v="499.58333333333337"/>
    <x v="1"/>
    <n v="226"/>
    <n v="53.053097345132741"/>
    <s v="US"/>
    <s v="USD"/>
    <n v="1555390800"/>
    <n v="1555822800"/>
    <b v="0"/>
    <b v="0"/>
    <s v="publishing/translations"/>
    <s v="publishing"/>
    <x v="18"/>
  </r>
  <r>
    <n v="6839"/>
    <n v="87.679487179487182"/>
    <x v="0"/>
    <n v="64"/>
    <n v="106.859375"/>
    <s v="US"/>
    <s v="USD"/>
    <n v="1456984800"/>
    <n v="1458882000"/>
    <b v="0"/>
    <b v="1"/>
    <s v="film &amp; video/drama"/>
    <s v="film &amp; video"/>
    <x v="6"/>
  </r>
  <r>
    <n v="11091"/>
    <n v="113.17346938775511"/>
    <x v="1"/>
    <n v="241"/>
    <n v="46.020746887966808"/>
    <s v="US"/>
    <s v="USD"/>
    <n v="1411621200"/>
    <n v="1411966800"/>
    <b v="0"/>
    <b v="1"/>
    <s v="music/rock"/>
    <s v="music"/>
    <x v="1"/>
  </r>
  <r>
    <n v="13223"/>
    <n v="426.54838709677421"/>
    <x v="1"/>
    <n v="132"/>
    <n v="100.17424242424242"/>
    <s v="US"/>
    <s v="USD"/>
    <n v="1525669200"/>
    <n v="1526878800"/>
    <b v="0"/>
    <b v="1"/>
    <s v="film &amp; video/drama"/>
    <s v="film &amp; video"/>
    <x v="6"/>
  </r>
  <r>
    <n v="7608"/>
    <n v="77.632653061224488"/>
    <x v="3"/>
    <n v="75"/>
    <n v="101.44"/>
    <s v="IT"/>
    <s v="EUR"/>
    <n v="1450936800"/>
    <n v="1452405600"/>
    <b v="0"/>
    <b v="1"/>
    <s v="photography/photography books"/>
    <s v="photography"/>
    <x v="14"/>
  </r>
  <r>
    <n v="74073"/>
    <n v="52.496810772501767"/>
    <x v="0"/>
    <n v="842"/>
    <n v="87.972684085510693"/>
    <s v="US"/>
    <s v="USD"/>
    <n v="1413522000"/>
    <n v="1414040400"/>
    <b v="0"/>
    <b v="1"/>
    <s v="publishing/translations"/>
    <s v="publishing"/>
    <x v="18"/>
  </r>
  <r>
    <n v="153216"/>
    <n v="157.46762589928059"/>
    <x v="1"/>
    <n v="2043"/>
    <n v="74.995594713656388"/>
    <s v="US"/>
    <s v="USD"/>
    <n v="1541307600"/>
    <n v="1543816800"/>
    <b v="0"/>
    <b v="1"/>
    <s v="food/food trucks"/>
    <s v="food"/>
    <x v="0"/>
  </r>
  <r>
    <n v="4814"/>
    <n v="72.939393939393938"/>
    <x v="0"/>
    <n v="112"/>
    <n v="42.982142857142854"/>
    <s v="US"/>
    <s v="USD"/>
    <n v="1357106400"/>
    <n v="1359698400"/>
    <b v="0"/>
    <b v="0"/>
    <s v="theater/plays"/>
    <s v="theater"/>
    <x v="3"/>
  </r>
  <r>
    <n v="4603"/>
    <n v="60.565789473684205"/>
    <x v="3"/>
    <n v="139"/>
    <n v="33.115107913669064"/>
    <s v="IT"/>
    <s v="EUR"/>
    <n v="1390197600"/>
    <n v="1390629600"/>
    <b v="0"/>
    <b v="0"/>
    <s v="theater/plays"/>
    <s v="theater"/>
    <x v="3"/>
  </r>
  <r>
    <n v="37823"/>
    <n v="56.791291291291287"/>
    <x v="0"/>
    <n v="374"/>
    <n v="101.13101604278074"/>
    <s v="US"/>
    <s v="USD"/>
    <n v="1265868000"/>
    <n v="1267077600"/>
    <b v="0"/>
    <b v="1"/>
    <s v="music/indie rock"/>
    <s v="music"/>
    <x v="7"/>
  </r>
  <r>
    <n v="62819"/>
    <n v="56.542754275427541"/>
    <x v="3"/>
    <n v="1122"/>
    <n v="55.98841354723708"/>
    <s v="US"/>
    <s v="USD"/>
    <n v="1467176400"/>
    <n v="1467781200"/>
    <b v="0"/>
    <b v="0"/>
    <s v="food/food trucks"/>
    <s v="food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ABE98-BCD8-2C4E-8087-1BF3AFF7B141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/>
  <pivotFields count="15"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arent Catergory" fld="13" subtotal="count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6D413-11C0-A541-B5E0-D44519C2F246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F27" firstHeaderRow="1" firstDataRow="2" firstDataCol="1"/>
  <pivotFields count="14"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E9018A-6189-7748-90CB-4237E97DF76B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1"/>
    <field x="20"/>
    <field x="13"/>
  </rowFields>
  <rowItems count="5">
    <i>
      <x v="1"/>
    </i>
    <i>
      <x v="2"/>
    </i>
    <i>
      <x v="3"/>
    </i>
    <i>
      <x v="4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5E17FF-820B-F04D-A1C3-A9379DB3D660}" name="PivotTable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8" firstHeaderRow="1" firstDataRow="1" firstDataCol="0"/>
  <pivotFields count="19">
    <pivotField showAll="0"/>
    <pivotField showAll="0"/>
    <pivotField showAll="0"/>
    <pivotField showAll="0"/>
    <pivotField numFmtId="1" showAll="0"/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opLeftCell="O933" workbookViewId="0">
      <selection activeCell="H47" sqref="H47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1640625" customWidth="1"/>
    <col min="8" max="8" width="13" bestFit="1" customWidth="1"/>
    <col min="9" max="9" width="15" customWidth="1"/>
    <col min="12" max="13" width="11.1640625" bestFit="1" customWidth="1"/>
    <col min="14" max="14" width="20.33203125" customWidth="1"/>
    <col min="15" max="15" width="19.33203125" customWidth="1"/>
    <col min="18" max="18" width="28" bestFit="1" customWidth="1"/>
    <col min="19" max="19" width="28" customWidth="1"/>
    <col min="20" max="20" width="2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(E2/D2)*100</f>
        <v>0</v>
      </c>
      <c r="G2" t="s">
        <v>14</v>
      </c>
      <c r="H2">
        <v>0</v>
      </c>
      <c r="I2" s="4">
        <f>0</f>
        <v>0</v>
      </c>
      <c r="J2" t="s">
        <v>15</v>
      </c>
      <c r="K2" t="s">
        <v>16</v>
      </c>
      <c r="L2">
        <v>1448690400</v>
      </c>
      <c r="M2">
        <v>1450159200</v>
      </c>
      <c r="N2" s="8">
        <f t="shared" ref="N2:N65" si="1">(((L2/60)/60)/24)+DATE(1970,1,1)</f>
        <v>42336.25</v>
      </c>
      <c r="O2" s="8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tr">
        <f t="shared" ref="S2:S65" si="3">LEFT(R2, FIND("/", R2)-1)</f>
        <v>food</v>
      </c>
      <c r="T2" t="str">
        <f t="shared" ref="T2:T65" si="4">MID(R2, FIND("/", R2) +1, LEN(R2)- FIND("/",R2))</f>
        <v>food trucks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4">
        <f t="shared" ref="I3:I66" si="5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si="1"/>
        <v>41870.208333333336</v>
      </c>
      <c r="O3" s="8">
        <f t="shared" si="2"/>
        <v>41872.208333333336</v>
      </c>
      <c r="P3" t="b">
        <v>0</v>
      </c>
      <c r="Q3" t="b">
        <v>1</v>
      </c>
      <c r="R3" t="s">
        <v>23</v>
      </c>
      <c r="S3" t="str">
        <f t="shared" si="3"/>
        <v>music</v>
      </c>
      <c r="T3" t="str">
        <f t="shared" si="4"/>
        <v>rock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5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6">(E66/D66)*100</f>
        <v>97.642857142857139</v>
      </c>
      <c r="G66" t="s">
        <v>14</v>
      </c>
      <c r="H66">
        <v>38</v>
      </c>
      <c r="I66" s="4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ref="N66:N129" si="7">(((L66/60)/60)/24)+DATE(1970,1,1)</f>
        <v>43283.208333333328</v>
      </c>
      <c r="O66" s="8">
        <f t="shared" ref="O66:O129" si="8">(((M66/60)/60)/24)+DATE(1970,1,1)</f>
        <v>43298.208333333328</v>
      </c>
      <c r="P66" t="b">
        <v>0</v>
      </c>
      <c r="Q66" t="b">
        <v>1</v>
      </c>
      <c r="R66" t="s">
        <v>28</v>
      </c>
      <c r="S66" t="str">
        <f t="shared" ref="S66:S129" si="9">LEFT(R66, FIND("/", R66)-1)</f>
        <v>technology</v>
      </c>
      <c r="T66" t="str">
        <f t="shared" ref="T66:T129" si="10">MID(R66, FIND("/", R66) +1, LEN(R66)- FIND("/",R66))</f>
        <v>web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6"/>
        <v>236.14754098360655</v>
      </c>
      <c r="G67" t="s">
        <v>20</v>
      </c>
      <c r="H67">
        <v>236</v>
      </c>
      <c r="I67" s="4">
        <f t="shared" ref="I67:I130" si="11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si="7"/>
        <v>40570.25</v>
      </c>
      <c r="O67" s="8">
        <f t="shared" si="8"/>
        <v>40577.25</v>
      </c>
      <c r="P67" t="b">
        <v>0</v>
      </c>
      <c r="Q67" t="b">
        <v>0</v>
      </c>
      <c r="R67" t="s">
        <v>33</v>
      </c>
      <c r="S67" t="str">
        <f t="shared" si="9"/>
        <v>theater</v>
      </c>
      <c r="T67" t="str">
        <f t="shared" si="10"/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>
        <v>12</v>
      </c>
      <c r="I68" s="4">
        <f t="shared" si="11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4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4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4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4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4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4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4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4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4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4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4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4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4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4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4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4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4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4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4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4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4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4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4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4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4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4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4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4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4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4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4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4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4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4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4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4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4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4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4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4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4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4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4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4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4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4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4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4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4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4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4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4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4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4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4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4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4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4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4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4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4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12">(E130/D130)*100</f>
        <v>60.334277620396605</v>
      </c>
      <c r="G130" t="s">
        <v>74</v>
      </c>
      <c r="H130">
        <v>532</v>
      </c>
      <c r="I130" s="4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ref="N130:N193" si="13">(((L130/60)/60)/24)+DATE(1970,1,1)</f>
        <v>40417.208333333336</v>
      </c>
      <c r="O130" s="8">
        <f t="shared" ref="O130:O193" si="14">(((M130/60)/60)/24)+DATE(1970,1,1)</f>
        <v>40430.208333333336</v>
      </c>
      <c r="P130" t="b">
        <v>0</v>
      </c>
      <c r="Q130" t="b">
        <v>0</v>
      </c>
      <c r="R130" t="s">
        <v>23</v>
      </c>
      <c r="S130" t="str">
        <f t="shared" ref="S130:S193" si="15">LEFT(R130, FIND("/", R130)-1)</f>
        <v>music</v>
      </c>
      <c r="T130" t="str">
        <f t="shared" ref="T130:T193" si="16">MID(R130, FIND("/", R130) +1, LEN(R130)- FIND("/",R130))</f>
        <v>rock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12"/>
        <v>3.202693602693603</v>
      </c>
      <c r="G131" t="s">
        <v>74</v>
      </c>
      <c r="H131">
        <v>55</v>
      </c>
      <c r="I131" s="4">
        <f t="shared" ref="I131:I194" si="17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si="13"/>
        <v>42038.25</v>
      </c>
      <c r="O131" s="8">
        <f t="shared" si="14"/>
        <v>42063.25</v>
      </c>
      <c r="P131" t="b">
        <v>0</v>
      </c>
      <c r="Q131" t="b">
        <v>0</v>
      </c>
      <c r="R131" t="s">
        <v>17</v>
      </c>
      <c r="S131" t="str">
        <f t="shared" si="15"/>
        <v>food</v>
      </c>
      <c r="T131" t="str">
        <f t="shared" si="16"/>
        <v>food trucks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>
        <v>533</v>
      </c>
      <c r="I132" s="4">
        <f t="shared" si="17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>
        <v>2443</v>
      </c>
      <c r="I133" s="4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>
        <v>89</v>
      </c>
      <c r="I134" s="4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>
        <v>159</v>
      </c>
      <c r="I135" s="4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>
        <v>940</v>
      </c>
      <c r="I136" s="4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>
        <v>117</v>
      </c>
      <c r="I137" s="4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>
        <v>58</v>
      </c>
      <c r="I138" s="4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>
        <v>50</v>
      </c>
      <c r="I139" s="4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s="4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>
        <v>326</v>
      </c>
      <c r="I141" s="4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>
        <v>186</v>
      </c>
      <c r="I142" s="4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>
        <v>1071</v>
      </c>
      <c r="I143" s="4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>
        <v>117</v>
      </c>
      <c r="I144" s="4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>
        <v>70</v>
      </c>
      <c r="I145" s="4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>
        <v>135</v>
      </c>
      <c r="I146" s="4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>
        <v>768</v>
      </c>
      <c r="I147" s="4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>
        <v>51</v>
      </c>
      <c r="I148" s="4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>
        <v>199</v>
      </c>
      <c r="I149" s="4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>
        <v>107</v>
      </c>
      <c r="I150" s="4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>
        <v>195</v>
      </c>
      <c r="I151" s="4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s="4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>
        <v>1467</v>
      </c>
      <c r="I153" s="4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>
        <v>3376</v>
      </c>
      <c r="I154" s="4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>
        <v>5681</v>
      </c>
      <c r="I155" s="4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>
        <v>1059</v>
      </c>
      <c r="I156" s="4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>
        <v>1194</v>
      </c>
      <c r="I157" s="4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>
        <v>379</v>
      </c>
      <c r="I158" s="4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>
        <v>30</v>
      </c>
      <c r="I159" s="4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>
        <v>41</v>
      </c>
      <c r="I160" s="4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>
        <v>1821</v>
      </c>
      <c r="I161" s="4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>
        <v>164</v>
      </c>
      <c r="I162" s="4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>
        <v>75</v>
      </c>
      <c r="I163" s="4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>
        <v>157</v>
      </c>
      <c r="I164" s="4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>
        <v>246</v>
      </c>
      <c r="I165" s="4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>
        <v>1396</v>
      </c>
      <c r="I166" s="4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>
        <v>2506</v>
      </c>
      <c r="I167" s="4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>
        <v>244</v>
      </c>
      <c r="I168" s="4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>
        <v>146</v>
      </c>
      <c r="I169" s="4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>
        <v>955</v>
      </c>
      <c r="I170" s="4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>
        <v>1267</v>
      </c>
      <c r="I171" s="4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>
        <v>67</v>
      </c>
      <c r="I172" s="4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>
        <v>5</v>
      </c>
      <c r="I173" s="4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>
        <v>26</v>
      </c>
      <c r="I174" s="4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>
        <v>1561</v>
      </c>
      <c r="I175" s="4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>
        <v>48</v>
      </c>
      <c r="I176" s="4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>
        <v>1130</v>
      </c>
      <c r="I177" s="4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>
        <v>782</v>
      </c>
      <c r="I178" s="4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>
        <v>2739</v>
      </c>
      <c r="I179" s="4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>
        <v>210</v>
      </c>
      <c r="I180" s="4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>
        <v>3537</v>
      </c>
      <c r="I181" s="4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>
        <v>2107</v>
      </c>
      <c r="I182" s="4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>
        <v>136</v>
      </c>
      <c r="I183" s="4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>
        <v>3318</v>
      </c>
      <c r="I184" s="4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>
        <v>86</v>
      </c>
      <c r="I185" s="4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>
        <v>340</v>
      </c>
      <c r="I186" s="4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>
        <v>19</v>
      </c>
      <c r="I187" s="4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>
        <v>886</v>
      </c>
      <c r="I188" s="4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>
        <v>1442</v>
      </c>
      <c r="I189" s="4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>
        <v>35</v>
      </c>
      <c r="I190" s="4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>
        <v>441</v>
      </c>
      <c r="I191" s="4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>
        <v>24</v>
      </c>
      <c r="I192" s="4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>
        <v>86</v>
      </c>
      <c r="I193" s="4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8">(E194/D194)*100</f>
        <v>19.992957746478872</v>
      </c>
      <c r="G194" t="s">
        <v>14</v>
      </c>
      <c r="H194">
        <v>243</v>
      </c>
      <c r="I194" s="4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ref="N194:N257" si="19">(((L194/60)/60)/24)+DATE(1970,1,1)</f>
        <v>41817.208333333336</v>
      </c>
      <c r="O194" s="8">
        <f t="shared" ref="O194:O257" si="20">(((M194/60)/60)/24)+DATE(1970,1,1)</f>
        <v>41821.208333333336</v>
      </c>
      <c r="P194" t="b">
        <v>0</v>
      </c>
      <c r="Q194" t="b">
        <v>0</v>
      </c>
      <c r="R194" t="s">
        <v>23</v>
      </c>
      <c r="S194" t="str">
        <f t="shared" ref="S194:S257" si="21">LEFT(R194, FIND("/", R194)-1)</f>
        <v>music</v>
      </c>
      <c r="T194" t="str">
        <f t="shared" ref="T194:T257" si="22">MID(R194, FIND("/", R194) +1, LEN(R194)- FIND("/",R194))</f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8"/>
        <v>45.636363636363633</v>
      </c>
      <c r="G195" t="s">
        <v>14</v>
      </c>
      <c r="H195">
        <v>65</v>
      </c>
      <c r="I195" s="4">
        <f t="shared" ref="I195:I258" si="23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si="19"/>
        <v>43198.208333333328</v>
      </c>
      <c r="O195" s="8">
        <f t="shared" si="20"/>
        <v>43202.208333333328</v>
      </c>
      <c r="P195" t="b">
        <v>1</v>
      </c>
      <c r="Q195" t="b">
        <v>0</v>
      </c>
      <c r="R195" t="s">
        <v>60</v>
      </c>
      <c r="S195" t="str">
        <f t="shared" si="21"/>
        <v>music</v>
      </c>
      <c r="T195" t="str">
        <f t="shared" si="22"/>
        <v>indie rock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>
        <v>126</v>
      </c>
      <c r="I196" s="4">
        <f t="shared" si="2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>
        <v>524</v>
      </c>
      <c r="I197" s="4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>
        <v>100</v>
      </c>
      <c r="I198" s="4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>
        <v>1989</v>
      </c>
      <c r="I199" s="4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>
        <v>168</v>
      </c>
      <c r="I200" s="4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>
        <v>13</v>
      </c>
      <c r="I201" s="4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>
        <v>1</v>
      </c>
      <c r="I202" s="4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>
        <v>157</v>
      </c>
      <c r="I203" s="4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>
        <v>82</v>
      </c>
      <c r="I204" s="4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>
        <v>4498</v>
      </c>
      <c r="I205" s="4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>
        <v>40</v>
      </c>
      <c r="I206" s="4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>
        <v>80</v>
      </c>
      <c r="I207" s="4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>
        <v>57</v>
      </c>
      <c r="I208" s="4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>
        <v>43</v>
      </c>
      <c r="I209" s="4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>
        <v>2053</v>
      </c>
      <c r="I210" s="4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>
        <v>808</v>
      </c>
      <c r="I211" s="4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>
        <v>226</v>
      </c>
      <c r="I212" s="4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>
        <v>1625</v>
      </c>
      <c r="I213" s="4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>
        <v>168</v>
      </c>
      <c r="I214" s="4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>
        <v>4289</v>
      </c>
      <c r="I215" s="4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>
        <v>165</v>
      </c>
      <c r="I216" s="4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>
        <v>143</v>
      </c>
      <c r="I217" s="4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>
        <v>1815</v>
      </c>
      <c r="I218" s="4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>
        <v>934</v>
      </c>
      <c r="I219" s="4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>
        <v>397</v>
      </c>
      <c r="I220" s="4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>
        <v>1539</v>
      </c>
      <c r="I221" s="4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>
        <v>17</v>
      </c>
      <c r="I222" s="4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>
        <v>2179</v>
      </c>
      <c r="I223" s="4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>
        <v>138</v>
      </c>
      <c r="I224" s="4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>
        <v>931</v>
      </c>
      <c r="I225" s="4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>
        <v>3594</v>
      </c>
      <c r="I226" s="4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>
        <v>5880</v>
      </c>
      <c r="I227" s="4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>
        <v>112</v>
      </c>
      <c r="I228" s="4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>
        <v>943</v>
      </c>
      <c r="I229" s="4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>
        <v>2468</v>
      </c>
      <c r="I230" s="4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>
        <v>2551</v>
      </c>
      <c r="I231" s="4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>
        <v>101</v>
      </c>
      <c r="I232" s="4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>
        <v>67</v>
      </c>
      <c r="I233" s="4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>
        <v>92</v>
      </c>
      <c r="I234" s="4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>
        <v>62</v>
      </c>
      <c r="I235" s="4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>
        <v>149</v>
      </c>
      <c r="I236" s="4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>
        <v>92</v>
      </c>
      <c r="I237" s="4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>
        <v>57</v>
      </c>
      <c r="I238" s="4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>
        <v>329</v>
      </c>
      <c r="I239" s="4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>
        <v>97</v>
      </c>
      <c r="I240" s="4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>
        <v>41</v>
      </c>
      <c r="I241" s="4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>
        <v>1784</v>
      </c>
      <c r="I242" s="4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>
        <v>1684</v>
      </c>
      <c r="I243" s="4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>
        <v>250</v>
      </c>
      <c r="I244" s="4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>
        <v>238</v>
      </c>
      <c r="I245" s="4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>
        <v>53</v>
      </c>
      <c r="I246" s="4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>
        <v>214</v>
      </c>
      <c r="I247" s="4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>
        <v>222</v>
      </c>
      <c r="I248" s="4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>
        <v>1884</v>
      </c>
      <c r="I249" s="4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>
        <v>218</v>
      </c>
      <c r="I250" s="4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>
        <v>6465</v>
      </c>
      <c r="I251" s="4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>
        <v>1</v>
      </c>
      <c r="I252" s="4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>
        <v>101</v>
      </c>
      <c r="I253" s="4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>
        <v>59</v>
      </c>
      <c r="I254" s="4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>
        <v>1335</v>
      </c>
      <c r="I255" s="4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>
        <v>88</v>
      </c>
      <c r="I256" s="4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>
        <v>1697</v>
      </c>
      <c r="I257" s="4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24">(E258/D258)*100</f>
        <v>23.390243902439025</v>
      </c>
      <c r="G258" t="s">
        <v>14</v>
      </c>
      <c r="H258">
        <v>15</v>
      </c>
      <c r="I258" s="4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ref="N258:N321" si="25">(((L258/60)/60)/24)+DATE(1970,1,1)</f>
        <v>42393.25</v>
      </c>
      <c r="O258" s="8">
        <f t="shared" ref="O258:O321" si="26">(((M258/60)/60)/24)+DATE(1970,1,1)</f>
        <v>42430.25</v>
      </c>
      <c r="P258" t="b">
        <v>0</v>
      </c>
      <c r="Q258" t="b">
        <v>0</v>
      </c>
      <c r="R258" t="s">
        <v>23</v>
      </c>
      <c r="S258" t="str">
        <f t="shared" ref="S258:S321" si="27">LEFT(R258, FIND("/", R258)-1)</f>
        <v>music</v>
      </c>
      <c r="T258" t="str">
        <f t="shared" ref="T258:T321" si="28">MID(R258, FIND("/", R258) +1, LEN(R258)- FIND("/",R258))</f>
        <v>rock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24"/>
        <v>146</v>
      </c>
      <c r="G259" t="s">
        <v>20</v>
      </c>
      <c r="H259">
        <v>92</v>
      </c>
      <c r="I259" s="4">
        <f t="shared" ref="I259:I322" si="29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si="25"/>
        <v>41338.25</v>
      </c>
      <c r="O259" s="8">
        <f t="shared" si="26"/>
        <v>41352.208333333336</v>
      </c>
      <c r="P259" t="b">
        <v>0</v>
      </c>
      <c r="Q259" t="b">
        <v>0</v>
      </c>
      <c r="R259" t="s">
        <v>33</v>
      </c>
      <c r="S259" t="str">
        <f t="shared" si="27"/>
        <v>theater</v>
      </c>
      <c r="T259" t="str">
        <f t="shared" si="28"/>
        <v>plays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>
        <v>186</v>
      </c>
      <c r="I260" s="4">
        <f t="shared" si="2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>
        <v>138</v>
      </c>
      <c r="I261" s="4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>
        <v>261</v>
      </c>
      <c r="I262" s="4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>
        <v>454</v>
      </c>
      <c r="I263" s="4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>
        <v>107</v>
      </c>
      <c r="I264" s="4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>
        <v>199</v>
      </c>
      <c r="I265" s="4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>
        <v>5512</v>
      </c>
      <c r="I266" s="4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>
        <v>86</v>
      </c>
      <c r="I267" s="4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>
        <v>3182</v>
      </c>
      <c r="I268" s="4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>
        <v>2768</v>
      </c>
      <c r="I269" s="4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>
        <v>48</v>
      </c>
      <c r="I270" s="4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>
        <v>87</v>
      </c>
      <c r="I271" s="4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>
        <v>1890</v>
      </c>
      <c r="I272" s="4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>
        <v>61</v>
      </c>
      <c r="I273" s="4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>
        <v>1894</v>
      </c>
      <c r="I274" s="4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>
        <v>282</v>
      </c>
      <c r="I275" s="4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>
        <v>15</v>
      </c>
      <c r="I276" s="4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>
        <v>116</v>
      </c>
      <c r="I277" s="4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>
        <v>133</v>
      </c>
      <c r="I278" s="4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>
        <v>83</v>
      </c>
      <c r="I279" s="4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>
        <v>91</v>
      </c>
      <c r="I280" s="4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>
        <v>546</v>
      </c>
      <c r="I281" s="4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>
        <v>393</v>
      </c>
      <c r="I282" s="4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>
        <v>2062</v>
      </c>
      <c r="I283" s="4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>
        <v>133</v>
      </c>
      <c r="I284" s="4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>
        <v>29</v>
      </c>
      <c r="I285" s="4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>
        <v>132</v>
      </c>
      <c r="I286" s="4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>
        <v>254</v>
      </c>
      <c r="I287" s="4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>
        <v>184</v>
      </c>
      <c r="I288" s="4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>
        <v>176</v>
      </c>
      <c r="I289" s="4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>
        <v>137</v>
      </c>
      <c r="I290" s="4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>
        <v>337</v>
      </c>
      <c r="I291" s="4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>
        <v>908</v>
      </c>
      <c r="I292" s="4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>
        <v>107</v>
      </c>
      <c r="I293" s="4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>
        <v>10</v>
      </c>
      <c r="I294" s="4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>
        <v>32</v>
      </c>
      <c r="I295" s="4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>
        <v>183</v>
      </c>
      <c r="I296" s="4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>
        <v>1910</v>
      </c>
      <c r="I297" s="4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>
        <v>38</v>
      </c>
      <c r="I298" s="4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>
        <v>104</v>
      </c>
      <c r="I299" s="4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>
        <v>72</v>
      </c>
      <c r="I300" s="4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>
        <v>49</v>
      </c>
      <c r="I301" s="4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>
        <v>1</v>
      </c>
      <c r="I302" s="4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>
        <v>295</v>
      </c>
      <c r="I303" s="4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>
        <v>245</v>
      </c>
      <c r="I304" s="4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>
        <v>32</v>
      </c>
      <c r="I305" s="4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>
        <v>142</v>
      </c>
      <c r="I306" s="4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>
        <v>85</v>
      </c>
      <c r="I307" s="4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>
        <v>7</v>
      </c>
      <c r="I308" s="4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>
        <v>659</v>
      </c>
      <c r="I309" s="4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>
        <v>803</v>
      </c>
      <c r="I310" s="4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>
        <v>75</v>
      </c>
      <c r="I311" s="4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>
        <v>16</v>
      </c>
      <c r="I312" s="4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>
        <v>121</v>
      </c>
      <c r="I313" s="4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>
        <v>3742</v>
      </c>
      <c r="I314" s="4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>
        <v>223</v>
      </c>
      <c r="I315" s="4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>
        <v>133</v>
      </c>
      <c r="I316" s="4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>
        <v>31</v>
      </c>
      <c r="I317" s="4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>
        <v>108</v>
      </c>
      <c r="I318" s="4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>
        <v>30</v>
      </c>
      <c r="I319" s="4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>
        <v>17</v>
      </c>
      <c r="I320" s="4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>
        <v>64</v>
      </c>
      <c r="I321" s="4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30">(E322/D322)*100</f>
        <v>9.5876777251184837</v>
      </c>
      <c r="G322" t="s">
        <v>14</v>
      </c>
      <c r="H322">
        <v>80</v>
      </c>
      <c r="I322" s="4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ref="N322:N385" si="31">(((L322/60)/60)/24)+DATE(1970,1,1)</f>
        <v>40673.208333333336</v>
      </c>
      <c r="O322" s="8">
        <f t="shared" ref="O322:O385" si="32">(((M322/60)/60)/24)+DATE(1970,1,1)</f>
        <v>40682.208333333336</v>
      </c>
      <c r="P322" t="b">
        <v>0</v>
      </c>
      <c r="Q322" t="b">
        <v>0</v>
      </c>
      <c r="R322" t="s">
        <v>119</v>
      </c>
      <c r="S322" t="str">
        <f t="shared" ref="S322:S385" si="33">LEFT(R322, FIND("/", R322)-1)</f>
        <v>publishing</v>
      </c>
      <c r="T322" t="str">
        <f t="shared" ref="T322:T385" si="34">MID(R322, FIND("/", R322) +1, LEN(R322)- FIND("/",R322))</f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30"/>
        <v>94.144366197183089</v>
      </c>
      <c r="G323" t="s">
        <v>14</v>
      </c>
      <c r="H323">
        <v>2468</v>
      </c>
      <c r="I323" s="4">
        <f t="shared" ref="I323:I386" si="35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si="31"/>
        <v>40634.208333333336</v>
      </c>
      <c r="O323" s="8">
        <f t="shared" si="32"/>
        <v>40642.208333333336</v>
      </c>
      <c r="P323" t="b">
        <v>0</v>
      </c>
      <c r="Q323" t="b">
        <v>0</v>
      </c>
      <c r="R323" t="s">
        <v>100</v>
      </c>
      <c r="S323" t="str">
        <f t="shared" si="33"/>
        <v>film &amp; video</v>
      </c>
      <c r="T323" t="str">
        <f t="shared" si="34"/>
        <v>shorts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>
        <v>5168</v>
      </c>
      <c r="I324" s="4">
        <f t="shared" si="35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>
        <v>26</v>
      </c>
      <c r="I325" s="4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>
        <v>307</v>
      </c>
      <c r="I326" s="4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>
        <v>73</v>
      </c>
      <c r="I327" s="4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>
        <v>128</v>
      </c>
      <c r="I328" s="4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>
        <v>33</v>
      </c>
      <c r="I329" s="4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>
        <v>2441</v>
      </c>
      <c r="I330" s="4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>
        <v>211</v>
      </c>
      <c r="I331" s="4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>
        <v>1385</v>
      </c>
      <c r="I332" s="4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>
        <v>190</v>
      </c>
      <c r="I333" s="4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>
        <v>470</v>
      </c>
      <c r="I334" s="4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>
        <v>253</v>
      </c>
      <c r="I335" s="4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>
        <v>1113</v>
      </c>
      <c r="I336" s="4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>
        <v>2283</v>
      </c>
      <c r="I337" s="4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>
        <v>1072</v>
      </c>
      <c r="I338" s="4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>
        <v>1095</v>
      </c>
      <c r="I339" s="4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>
        <v>1690</v>
      </c>
      <c r="I340" s="4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>
        <v>1297</v>
      </c>
      <c r="I341" s="4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>
        <v>393</v>
      </c>
      <c r="I342" s="4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>
        <v>1257</v>
      </c>
      <c r="I343" s="4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>
        <v>328</v>
      </c>
      <c r="I344" s="4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>
        <v>147</v>
      </c>
      <c r="I345" s="4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>
        <v>830</v>
      </c>
      <c r="I346" s="4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>
        <v>331</v>
      </c>
      <c r="I347" s="4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>
        <v>25</v>
      </c>
      <c r="I348" s="4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>
        <v>191</v>
      </c>
      <c r="I349" s="4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>
        <v>3483</v>
      </c>
      <c r="I350" s="4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>
        <v>923</v>
      </c>
      <c r="I351" s="4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>
        <v>1</v>
      </c>
      <c r="I352" s="4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>
        <v>2013</v>
      </c>
      <c r="I353" s="4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>
        <v>33</v>
      </c>
      <c r="I354" s="4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>
        <v>1703</v>
      </c>
      <c r="I355" s="4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>
        <v>80</v>
      </c>
      <c r="I356" s="4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>
        <v>86</v>
      </c>
      <c r="I357" s="4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>
        <v>40</v>
      </c>
      <c r="I358" s="4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>
        <v>41</v>
      </c>
      <c r="I359" s="4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>
        <v>23</v>
      </c>
      <c r="I360" s="4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>
        <v>187</v>
      </c>
      <c r="I361" s="4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>
        <v>2875</v>
      </c>
      <c r="I362" s="4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>
        <v>88</v>
      </c>
      <c r="I363" s="4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>
        <v>191</v>
      </c>
      <c r="I364" s="4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>
        <v>139</v>
      </c>
      <c r="I365" s="4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>
        <v>186</v>
      </c>
      <c r="I366" s="4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>
        <v>112</v>
      </c>
      <c r="I367" s="4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>
        <v>101</v>
      </c>
      <c r="I368" s="4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>
        <v>75</v>
      </c>
      <c r="I369" s="4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>
        <v>206</v>
      </c>
      <c r="I370" s="4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>
        <v>154</v>
      </c>
      <c r="I371" s="4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>
        <v>5966</v>
      </c>
      <c r="I372" s="4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>
        <v>2176</v>
      </c>
      <c r="I373" s="4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>
        <v>169</v>
      </c>
      <c r="I374" s="4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>
        <v>2106</v>
      </c>
      <c r="I375" s="4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>
        <v>441</v>
      </c>
      <c r="I376" s="4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>
        <v>25</v>
      </c>
      <c r="I377" s="4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>
        <v>131</v>
      </c>
      <c r="I378" s="4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>
        <v>127</v>
      </c>
      <c r="I379" s="4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>
        <v>355</v>
      </c>
      <c r="I380" s="4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>
        <v>44</v>
      </c>
      <c r="I381" s="4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>
        <v>84</v>
      </c>
      <c r="I382" s="4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>
        <v>155</v>
      </c>
      <c r="I383" s="4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>
        <v>67</v>
      </c>
      <c r="I384" s="4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>
        <v>189</v>
      </c>
      <c r="I385" s="4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36">(E386/D386)*100</f>
        <v>172.00961538461539</v>
      </c>
      <c r="G386" t="s">
        <v>20</v>
      </c>
      <c r="H386">
        <v>4799</v>
      </c>
      <c r="I386" s="4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ref="N386:N449" si="37">(((L386/60)/60)/24)+DATE(1970,1,1)</f>
        <v>42776.25</v>
      </c>
      <c r="O386" s="8">
        <f t="shared" ref="O386:O449" si="38">(((M386/60)/60)/24)+DATE(1970,1,1)</f>
        <v>42803.25</v>
      </c>
      <c r="P386" t="b">
        <v>1</v>
      </c>
      <c r="Q386" t="b">
        <v>1</v>
      </c>
      <c r="R386" t="s">
        <v>42</v>
      </c>
      <c r="S386" t="str">
        <f t="shared" ref="S386:S449" si="39">LEFT(R386, FIND("/", R386)-1)</f>
        <v>film &amp; video</v>
      </c>
      <c r="T386" t="str">
        <f t="shared" ref="T386:T449" si="40">MID(R386, FIND("/", R386) +1, LEN(R386)- FIND("/",R386))</f>
        <v>documentary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36"/>
        <v>146.16709511568124</v>
      </c>
      <c r="G387" t="s">
        <v>20</v>
      </c>
      <c r="H387">
        <v>1137</v>
      </c>
      <c r="I387" s="4">
        <f t="shared" ref="I387:I450" si="41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si="37"/>
        <v>43553.208333333328</v>
      </c>
      <c r="O387" s="8">
        <f t="shared" si="38"/>
        <v>43585.208333333328</v>
      </c>
      <c r="P387" t="b">
        <v>0</v>
      </c>
      <c r="Q387" t="b">
        <v>0</v>
      </c>
      <c r="R387" t="s">
        <v>68</v>
      </c>
      <c r="S387" t="str">
        <f t="shared" si="39"/>
        <v>publishing</v>
      </c>
      <c r="T387" t="str">
        <f t="shared" si="40"/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>
        <v>1068</v>
      </c>
      <c r="I388" s="4">
        <f t="shared" si="41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>
        <v>424</v>
      </c>
      <c r="I389" s="4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>
        <v>145</v>
      </c>
      <c r="I390" s="4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>
        <v>1152</v>
      </c>
      <c r="I391" s="4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>
        <v>50</v>
      </c>
      <c r="I392" s="4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>
        <v>151</v>
      </c>
      <c r="I393" s="4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>
        <v>1608</v>
      </c>
      <c r="I394" s="4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>
        <v>3059</v>
      </c>
      <c r="I395" s="4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>
        <v>34</v>
      </c>
      <c r="I396" s="4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>
        <v>220</v>
      </c>
      <c r="I397" s="4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>
        <v>1604</v>
      </c>
      <c r="I398" s="4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>
        <v>454</v>
      </c>
      <c r="I399" s="4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>
        <v>123</v>
      </c>
      <c r="I400" s="4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>
        <v>941</v>
      </c>
      <c r="I401" s="4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>
        <v>1</v>
      </c>
      <c r="I402" s="4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>
        <v>299</v>
      </c>
      <c r="I403" s="4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>
        <v>40</v>
      </c>
      <c r="I404" s="4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>
        <v>3015</v>
      </c>
      <c r="I405" s="4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>
        <v>2237</v>
      </c>
      <c r="I406" s="4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>
        <v>435</v>
      </c>
      <c r="I407" s="4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>
        <v>645</v>
      </c>
      <c r="I408" s="4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>
        <v>484</v>
      </c>
      <c r="I409" s="4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>
        <v>154</v>
      </c>
      <c r="I410" s="4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>
        <v>714</v>
      </c>
      <c r="I411" s="4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>
        <v>1111</v>
      </c>
      <c r="I412" s="4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>
        <v>82</v>
      </c>
      <c r="I413" s="4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>
        <v>134</v>
      </c>
      <c r="I414" s="4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>
        <v>1089</v>
      </c>
      <c r="I415" s="4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>
        <v>5497</v>
      </c>
      <c r="I416" s="4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>
        <v>418</v>
      </c>
      <c r="I417" s="4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>
        <v>1439</v>
      </c>
      <c r="I418" s="4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>
        <v>15</v>
      </c>
      <c r="I419" s="4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>
        <v>1999</v>
      </c>
      <c r="I420" s="4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>
        <v>5203</v>
      </c>
      <c r="I421" s="4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>
        <v>94</v>
      </c>
      <c r="I422" s="4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>
        <v>118</v>
      </c>
      <c r="I423" s="4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>
        <v>205</v>
      </c>
      <c r="I424" s="4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>
        <v>162</v>
      </c>
      <c r="I425" s="4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>
        <v>83</v>
      </c>
      <c r="I426" s="4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>
        <v>92</v>
      </c>
      <c r="I427" s="4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>
        <v>219</v>
      </c>
      <c r="I428" s="4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>
        <v>2526</v>
      </c>
      <c r="I429" s="4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>
        <v>747</v>
      </c>
      <c r="I430" s="4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>
        <v>2138</v>
      </c>
      <c r="I431" s="4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>
        <v>84</v>
      </c>
      <c r="I432" s="4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>
        <v>94</v>
      </c>
      <c r="I433" s="4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>
        <v>91</v>
      </c>
      <c r="I434" s="4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>
        <v>792</v>
      </c>
      <c r="I435" s="4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>
        <v>10</v>
      </c>
      <c r="I436" s="4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>
        <v>1713</v>
      </c>
      <c r="I437" s="4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>
        <v>249</v>
      </c>
      <c r="I438" s="4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>
        <v>192</v>
      </c>
      <c r="I439" s="4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>
        <v>247</v>
      </c>
      <c r="I440" s="4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>
        <v>2293</v>
      </c>
      <c r="I441" s="4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>
        <v>3131</v>
      </c>
      <c r="I442" s="4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>
        <v>32</v>
      </c>
      <c r="I443" s="4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>
        <v>143</v>
      </c>
      <c r="I444" s="4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>
        <v>90</v>
      </c>
      <c r="I445" s="4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>
        <v>296</v>
      </c>
      <c r="I446" s="4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>
        <v>170</v>
      </c>
      <c r="I447" s="4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>
        <v>186</v>
      </c>
      <c r="I448" s="4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>
        <v>439</v>
      </c>
      <c r="I449" s="4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42">(E450/D450)*100</f>
        <v>50.482758620689658</v>
      </c>
      <c r="G450" t="s">
        <v>14</v>
      </c>
      <c r="H450">
        <v>605</v>
      </c>
      <c r="I450" s="4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ref="N450:N513" si="43">(((L450/60)/60)/24)+DATE(1970,1,1)</f>
        <v>41378.208333333336</v>
      </c>
      <c r="O450" s="8">
        <f t="shared" ref="O450:O513" si="44">(((M450/60)/60)/24)+DATE(1970,1,1)</f>
        <v>41380.208333333336</v>
      </c>
      <c r="P450" t="b">
        <v>0</v>
      </c>
      <c r="Q450" t="b">
        <v>1</v>
      </c>
      <c r="R450" t="s">
        <v>89</v>
      </c>
      <c r="S450" t="str">
        <f t="shared" ref="S450:S513" si="45">LEFT(R450, FIND("/", R450)-1)</f>
        <v>games</v>
      </c>
      <c r="T450" t="str">
        <f t="shared" ref="T450:T513" si="46">MID(R450, FIND("/", R450) +1, LEN(R450)- FIND("/",R450))</f>
        <v>video games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42"/>
        <v>967</v>
      </c>
      <c r="G451" t="s">
        <v>20</v>
      </c>
      <c r="H451">
        <v>86</v>
      </c>
      <c r="I451" s="4">
        <f t="shared" ref="I451:I514" si="47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si="43"/>
        <v>43530.25</v>
      </c>
      <c r="O451" s="8">
        <f t="shared" si="44"/>
        <v>43547.208333333328</v>
      </c>
      <c r="P451" t="b">
        <v>0</v>
      </c>
      <c r="Q451" t="b">
        <v>0</v>
      </c>
      <c r="R451" t="s">
        <v>89</v>
      </c>
      <c r="S451" t="str">
        <f t="shared" si="45"/>
        <v>games</v>
      </c>
      <c r="T451" t="str">
        <f t="shared" si="46"/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>
        <v>1</v>
      </c>
      <c r="I452" s="4">
        <f t="shared" si="47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>
        <v>6286</v>
      </c>
      <c r="I453" s="4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>
        <v>31</v>
      </c>
      <c r="I454" s="4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>
        <v>1181</v>
      </c>
      <c r="I455" s="4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>
        <v>39</v>
      </c>
      <c r="I456" s="4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>
        <v>3727</v>
      </c>
      <c r="I457" s="4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>
        <v>1605</v>
      </c>
      <c r="I458" s="4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>
        <v>46</v>
      </c>
      <c r="I459" s="4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>
        <v>2120</v>
      </c>
      <c r="I460" s="4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>
        <v>105</v>
      </c>
      <c r="I461" s="4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>
        <v>50</v>
      </c>
      <c r="I462" s="4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>
        <v>2080</v>
      </c>
      <c r="I463" s="4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>
        <v>535</v>
      </c>
      <c r="I464" s="4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>
        <v>2105</v>
      </c>
      <c r="I465" s="4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>
        <v>2436</v>
      </c>
      <c r="I466" s="4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>
        <v>80</v>
      </c>
      <c r="I467" s="4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>
        <v>42</v>
      </c>
      <c r="I468" s="4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>
        <v>139</v>
      </c>
      <c r="I469" s="4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>
        <v>16</v>
      </c>
      <c r="I470" s="4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>
        <v>159</v>
      </c>
      <c r="I471" s="4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>
        <v>381</v>
      </c>
      <c r="I472" s="4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>
        <v>194</v>
      </c>
      <c r="I473" s="4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>
        <v>575</v>
      </c>
      <c r="I474" s="4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>
        <v>106</v>
      </c>
      <c r="I475" s="4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>
        <v>142</v>
      </c>
      <c r="I476" s="4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>
        <v>211</v>
      </c>
      <c r="I477" s="4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>
        <v>1120</v>
      </c>
      <c r="I478" s="4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>
        <v>113</v>
      </c>
      <c r="I479" s="4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>
        <v>2756</v>
      </c>
      <c r="I480" s="4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>
        <v>173</v>
      </c>
      <c r="I481" s="4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>
        <v>87</v>
      </c>
      <c r="I482" s="4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>
        <v>1538</v>
      </c>
      <c r="I483" s="4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>
        <v>9</v>
      </c>
      <c r="I484" s="4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>
        <v>554</v>
      </c>
      <c r="I485" s="4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>
        <v>1572</v>
      </c>
      <c r="I486" s="4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>
        <v>648</v>
      </c>
      <c r="I487" s="4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>
        <v>21</v>
      </c>
      <c r="I488" s="4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>
        <v>2346</v>
      </c>
      <c r="I489" s="4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>
        <v>115</v>
      </c>
      <c r="I490" s="4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>
        <v>85</v>
      </c>
      <c r="I491" s="4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>
        <v>144</v>
      </c>
      <c r="I492" s="4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>
        <v>2443</v>
      </c>
      <c r="I493" s="4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>
        <v>595</v>
      </c>
      <c r="I494" s="4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>
        <v>64</v>
      </c>
      <c r="I495" s="4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>
        <v>268</v>
      </c>
      <c r="I496" s="4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>
        <v>195</v>
      </c>
      <c r="I497" s="4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>
        <v>54</v>
      </c>
      <c r="I498" s="4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>
        <v>120</v>
      </c>
      <c r="I499" s="4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>
        <v>579</v>
      </c>
      <c r="I500" s="4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>
        <v>2072</v>
      </c>
      <c r="I501" s="4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4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>
        <v>1796</v>
      </c>
      <c r="I503" s="4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>
        <v>186</v>
      </c>
      <c r="I504" s="4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>
        <v>460</v>
      </c>
      <c r="I505" s="4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>
        <v>62</v>
      </c>
      <c r="I506" s="4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>
        <v>347</v>
      </c>
      <c r="I507" s="4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>
        <v>2528</v>
      </c>
      <c r="I508" s="4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>
        <v>19</v>
      </c>
      <c r="I509" s="4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>
        <v>3657</v>
      </c>
      <c r="I510" s="4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>
        <v>1258</v>
      </c>
      <c r="I511" s="4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>
        <v>131</v>
      </c>
      <c r="I512" s="4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>
        <v>362</v>
      </c>
      <c r="I513" s="4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48">(E514/D514)*100</f>
        <v>139.31868131868131</v>
      </c>
      <c r="G514" t="s">
        <v>20</v>
      </c>
      <c r="H514">
        <v>239</v>
      </c>
      <c r="I514" s="4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ref="N514:N577" si="49">(((L514/60)/60)/24)+DATE(1970,1,1)</f>
        <v>41825.208333333336</v>
      </c>
      <c r="O514" s="8">
        <f t="shared" ref="O514:O577" si="50">(((M514/60)/60)/24)+DATE(1970,1,1)</f>
        <v>41826.208333333336</v>
      </c>
      <c r="P514" t="b">
        <v>0</v>
      </c>
      <c r="Q514" t="b">
        <v>1</v>
      </c>
      <c r="R514" t="s">
        <v>89</v>
      </c>
      <c r="S514" t="str">
        <f t="shared" ref="S514:S577" si="51">LEFT(R514, FIND("/", R514)-1)</f>
        <v>games</v>
      </c>
      <c r="T514" t="str">
        <f t="shared" ref="T514:T577" si="52">MID(R514, FIND("/", R514) +1, LEN(R514)- FIND("/",R514))</f>
        <v>video games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48"/>
        <v>39.277108433734945</v>
      </c>
      <c r="G515" t="s">
        <v>74</v>
      </c>
      <c r="H515">
        <v>35</v>
      </c>
      <c r="I515" s="4">
        <f t="shared" ref="I515:I578" si="53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si="49"/>
        <v>40430.208333333336</v>
      </c>
      <c r="O515" s="8">
        <f t="shared" si="50"/>
        <v>40432.208333333336</v>
      </c>
      <c r="P515" t="b">
        <v>0</v>
      </c>
      <c r="Q515" t="b">
        <v>0</v>
      </c>
      <c r="R515" t="s">
        <v>269</v>
      </c>
      <c r="S515" t="str">
        <f t="shared" si="51"/>
        <v>film &amp; video</v>
      </c>
      <c r="T515" t="str">
        <f t="shared" si="52"/>
        <v>television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>
        <v>528</v>
      </c>
      <c r="I516" s="4">
        <f t="shared" si="5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>
        <v>133</v>
      </c>
      <c r="I517" s="4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>
        <v>846</v>
      </c>
      <c r="I518" s="4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>
        <v>78</v>
      </c>
      <c r="I519" s="4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>
        <v>10</v>
      </c>
      <c r="I520" s="4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>
        <v>1773</v>
      </c>
      <c r="I521" s="4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>
        <v>32</v>
      </c>
      <c r="I522" s="4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>
        <v>369</v>
      </c>
      <c r="I523" s="4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>
        <v>191</v>
      </c>
      <c r="I524" s="4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>
        <v>89</v>
      </c>
      <c r="I525" s="4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>
        <v>1979</v>
      </c>
      <c r="I526" s="4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>
        <v>63</v>
      </c>
      <c r="I527" s="4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>
        <v>147</v>
      </c>
      <c r="I528" s="4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>
        <v>6080</v>
      </c>
      <c r="I529" s="4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>
        <v>80</v>
      </c>
      <c r="I530" s="4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>
        <v>9</v>
      </c>
      <c r="I531" s="4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>
        <v>1784</v>
      </c>
      <c r="I532" s="4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>
        <v>3640</v>
      </c>
      <c r="I533" s="4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>
        <v>126</v>
      </c>
      <c r="I534" s="4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>
        <v>2218</v>
      </c>
      <c r="I535" s="4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>
        <v>243</v>
      </c>
      <c r="I536" s="4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>
        <v>202</v>
      </c>
      <c r="I537" s="4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>
        <v>140</v>
      </c>
      <c r="I538" s="4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>
        <v>1052</v>
      </c>
      <c r="I539" s="4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>
        <v>1296</v>
      </c>
      <c r="I540" s="4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>
        <v>77</v>
      </c>
      <c r="I541" s="4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>
        <v>247</v>
      </c>
      <c r="I542" s="4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>
        <v>395</v>
      </c>
      <c r="I543" s="4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>
        <v>49</v>
      </c>
      <c r="I544" s="4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>
        <v>180</v>
      </c>
      <c r="I545" s="4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>
        <v>84</v>
      </c>
      <c r="I546" s="4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>
        <v>2690</v>
      </c>
      <c r="I547" s="4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>
        <v>88</v>
      </c>
      <c r="I548" s="4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>
        <v>156</v>
      </c>
      <c r="I549" s="4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>
        <v>2985</v>
      </c>
      <c r="I550" s="4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>
        <v>762</v>
      </c>
      <c r="I551" s="4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>
        <v>1</v>
      </c>
      <c r="I552" s="4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>
        <v>2779</v>
      </c>
      <c r="I553" s="4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>
        <v>92</v>
      </c>
      <c r="I554" s="4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>
        <v>1028</v>
      </c>
      <c r="I555" s="4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>
        <v>554</v>
      </c>
      <c r="I556" s="4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>
        <v>135</v>
      </c>
      <c r="I557" s="4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>
        <v>122</v>
      </c>
      <c r="I558" s="4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>
        <v>221</v>
      </c>
      <c r="I559" s="4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>
        <v>126</v>
      </c>
      <c r="I560" s="4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>
        <v>1022</v>
      </c>
      <c r="I561" s="4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>
        <v>3177</v>
      </c>
      <c r="I562" s="4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>
        <v>198</v>
      </c>
      <c r="I563" s="4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>
        <v>26</v>
      </c>
      <c r="I564" s="4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>
        <v>85</v>
      </c>
      <c r="I565" s="4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>
        <v>1790</v>
      </c>
      <c r="I566" s="4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>
        <v>3596</v>
      </c>
      <c r="I567" s="4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>
        <v>37</v>
      </c>
      <c r="I568" s="4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>
        <v>244</v>
      </c>
      <c r="I569" s="4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>
        <v>5180</v>
      </c>
      <c r="I570" s="4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>
        <v>589</v>
      </c>
      <c r="I571" s="4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>
        <v>2725</v>
      </c>
      <c r="I572" s="4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>
        <v>35</v>
      </c>
      <c r="I573" s="4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>
        <v>94</v>
      </c>
      <c r="I574" s="4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>
        <v>300</v>
      </c>
      <c r="I575" s="4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>
        <v>144</v>
      </c>
      <c r="I576" s="4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>
        <v>558</v>
      </c>
      <c r="I577" s="4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54">(E578/D578)*100</f>
        <v>64.927835051546396</v>
      </c>
      <c r="G578" t="s">
        <v>14</v>
      </c>
      <c r="H578">
        <v>64</v>
      </c>
      <c r="I578" s="4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ref="N578:N641" si="55">(((L578/60)/60)/24)+DATE(1970,1,1)</f>
        <v>43040.208333333328</v>
      </c>
      <c r="O578" s="8">
        <f t="shared" ref="O578:O641" si="56">(((M578/60)/60)/24)+DATE(1970,1,1)</f>
        <v>43057.25</v>
      </c>
      <c r="P578" t="b">
        <v>0</v>
      </c>
      <c r="Q578" t="b">
        <v>0</v>
      </c>
      <c r="R578" t="s">
        <v>33</v>
      </c>
      <c r="S578" t="str">
        <f t="shared" ref="S578:S641" si="57">LEFT(R578, FIND("/", R578)-1)</f>
        <v>theater</v>
      </c>
      <c r="T578" t="str">
        <f t="shared" ref="T578:T641" si="58">MID(R578, FIND("/", R578) +1, LEN(R578)- FIND("/",R578))</f>
        <v>plays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54"/>
        <v>18.853658536585368</v>
      </c>
      <c r="G579" t="s">
        <v>74</v>
      </c>
      <c r="H579">
        <v>37</v>
      </c>
      <c r="I579" s="4">
        <f t="shared" ref="I579:I642" si="59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si="55"/>
        <v>40613.25</v>
      </c>
      <c r="O579" s="8">
        <f t="shared" si="56"/>
        <v>40639.208333333336</v>
      </c>
      <c r="P579" t="b">
        <v>0</v>
      </c>
      <c r="Q579" t="b">
        <v>0</v>
      </c>
      <c r="R579" t="s">
        <v>159</v>
      </c>
      <c r="S579" t="str">
        <f t="shared" si="57"/>
        <v>music</v>
      </c>
      <c r="T579" t="str">
        <f t="shared" si="58"/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>
        <v>245</v>
      </c>
      <c r="I580" s="4">
        <f t="shared" si="5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>
        <v>87</v>
      </c>
      <c r="I581" s="4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>
        <v>3116</v>
      </c>
      <c r="I582" s="4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>
        <v>71</v>
      </c>
      <c r="I583" s="4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>
        <v>42</v>
      </c>
      <c r="I584" s="4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>
        <v>909</v>
      </c>
      <c r="I585" s="4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>
        <v>1613</v>
      </c>
      <c r="I586" s="4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>
        <v>136</v>
      </c>
      <c r="I587" s="4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>
        <v>130</v>
      </c>
      <c r="I588" s="4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>
        <v>156</v>
      </c>
      <c r="I589" s="4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>
        <v>1368</v>
      </c>
      <c r="I590" s="4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>
        <v>102</v>
      </c>
      <c r="I591" s="4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>
        <v>86</v>
      </c>
      <c r="I592" s="4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>
        <v>102</v>
      </c>
      <c r="I593" s="4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>
        <v>253</v>
      </c>
      <c r="I594" s="4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>
        <v>4006</v>
      </c>
      <c r="I595" s="4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>
        <v>157</v>
      </c>
      <c r="I596" s="4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>
        <v>1629</v>
      </c>
      <c r="I597" s="4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>
        <v>183</v>
      </c>
      <c r="I598" s="4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>
        <v>2188</v>
      </c>
      <c r="I599" s="4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>
        <v>2409</v>
      </c>
      <c r="I600" s="4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>
        <v>82</v>
      </c>
      <c r="I601" s="4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>
        <v>1</v>
      </c>
      <c r="I602" s="4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>
        <v>194</v>
      </c>
      <c r="I603" s="4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>
        <v>1140</v>
      </c>
      <c r="I604" s="4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>
        <v>102</v>
      </c>
      <c r="I605" s="4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>
        <v>2857</v>
      </c>
      <c r="I606" s="4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>
        <v>107</v>
      </c>
      <c r="I607" s="4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>
        <v>160</v>
      </c>
      <c r="I608" s="4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>
        <v>2230</v>
      </c>
      <c r="I609" s="4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>
        <v>316</v>
      </c>
      <c r="I610" s="4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>
        <v>117</v>
      </c>
      <c r="I611" s="4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>
        <v>6406</v>
      </c>
      <c r="I612" s="4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>
        <v>15</v>
      </c>
      <c r="I613" s="4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>
        <v>192</v>
      </c>
      <c r="I614" s="4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>
        <v>26</v>
      </c>
      <c r="I615" s="4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>
        <v>723</v>
      </c>
      <c r="I616" s="4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>
        <v>170</v>
      </c>
      <c r="I617" s="4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>
        <v>238</v>
      </c>
      <c r="I618" s="4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>
        <v>55</v>
      </c>
      <c r="I619" s="4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>
        <v>1198</v>
      </c>
      <c r="I620" s="4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>
        <v>648</v>
      </c>
      <c r="I621" s="4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>
        <v>128</v>
      </c>
      <c r="I622" s="4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>
        <v>2144</v>
      </c>
      <c r="I623" s="4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>
        <v>64</v>
      </c>
      <c r="I624" s="4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>
        <v>2693</v>
      </c>
      <c r="I625" s="4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>
        <v>432</v>
      </c>
      <c r="I626" s="4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>
        <v>62</v>
      </c>
      <c r="I627" s="4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>
        <v>189</v>
      </c>
      <c r="I628" s="4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>
        <v>154</v>
      </c>
      <c r="I629" s="4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>
        <v>96</v>
      </c>
      <c r="I630" s="4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>
        <v>750</v>
      </c>
      <c r="I631" s="4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>
        <v>87</v>
      </c>
      <c r="I632" s="4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>
        <v>3063</v>
      </c>
      <c r="I633" s="4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>
        <v>278</v>
      </c>
      <c r="I634" s="4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>
        <v>105</v>
      </c>
      <c r="I635" s="4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>
        <v>1658</v>
      </c>
      <c r="I636" s="4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>
        <v>2266</v>
      </c>
      <c r="I637" s="4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>
        <v>2604</v>
      </c>
      <c r="I638" s="4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>
        <v>65</v>
      </c>
      <c r="I639" s="4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>
        <v>94</v>
      </c>
      <c r="I640" s="4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>
        <v>45</v>
      </c>
      <c r="I641" s="4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60">(E642/D642)*100</f>
        <v>16.501669449081803</v>
      </c>
      <c r="G642" t="s">
        <v>14</v>
      </c>
      <c r="H642">
        <v>257</v>
      </c>
      <c r="I642" s="4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ref="N642:N705" si="61">(((L642/60)/60)/24)+DATE(1970,1,1)</f>
        <v>42387.25</v>
      </c>
      <c r="O642" s="8">
        <f t="shared" ref="O642:O705" si="62">(((M642/60)/60)/24)+DATE(1970,1,1)</f>
        <v>42390.25</v>
      </c>
      <c r="P642" t="b">
        <v>0</v>
      </c>
      <c r="Q642" t="b">
        <v>0</v>
      </c>
      <c r="R642" t="s">
        <v>33</v>
      </c>
      <c r="S642" t="str">
        <f t="shared" ref="S642:S705" si="63">LEFT(R642, FIND("/", R642)-1)</f>
        <v>theater</v>
      </c>
      <c r="T642" t="str">
        <f t="shared" ref="T642:T705" si="64">MID(R642, FIND("/", R642) +1, LEN(R642)- FIND("/",R642))</f>
        <v>plays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60"/>
        <v>119.96808510638297</v>
      </c>
      <c r="G643" t="s">
        <v>20</v>
      </c>
      <c r="H643">
        <v>194</v>
      </c>
      <c r="I643" s="4">
        <f t="shared" ref="I643:I706" si="65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si="61"/>
        <v>42786.25</v>
      </c>
      <c r="O643" s="8">
        <f t="shared" si="62"/>
        <v>42814.208333333328</v>
      </c>
      <c r="P643" t="b">
        <v>0</v>
      </c>
      <c r="Q643" t="b">
        <v>0</v>
      </c>
      <c r="R643" t="s">
        <v>33</v>
      </c>
      <c r="S643" t="str">
        <f t="shared" si="63"/>
        <v>theater</v>
      </c>
      <c r="T643" t="str">
        <f t="shared" si="64"/>
        <v>plays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>
        <v>129</v>
      </c>
      <c r="I644" s="4">
        <f t="shared" si="65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>
        <v>375</v>
      </c>
      <c r="I645" s="4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>
        <v>2928</v>
      </c>
      <c r="I646" s="4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>
        <v>4697</v>
      </c>
      <c r="I647" s="4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>
        <v>2915</v>
      </c>
      <c r="I648" s="4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>
        <v>18</v>
      </c>
      <c r="I649" s="4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>
        <v>723</v>
      </c>
      <c r="I650" s="4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>
        <v>602</v>
      </c>
      <c r="I651" s="4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>
        <v>1</v>
      </c>
      <c r="I652" s="4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>
        <v>3868</v>
      </c>
      <c r="I653" s="4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>
        <v>409</v>
      </c>
      <c r="I654" s="4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>
        <v>234</v>
      </c>
      <c r="I655" s="4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>
        <v>3016</v>
      </c>
      <c r="I656" s="4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>
        <v>264</v>
      </c>
      <c r="I657" s="4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>
        <v>504</v>
      </c>
      <c r="I658" s="4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>
        <v>14</v>
      </c>
      <c r="I659" s="4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>
        <v>390</v>
      </c>
      <c r="I660" s="4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>
        <v>750</v>
      </c>
      <c r="I661" s="4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>
        <v>77</v>
      </c>
      <c r="I662" s="4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>
        <v>752</v>
      </c>
      <c r="I663" s="4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>
        <v>131</v>
      </c>
      <c r="I664" s="4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>
        <v>87</v>
      </c>
      <c r="I665" s="4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>
        <v>1063</v>
      </c>
      <c r="I666" s="4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>
        <v>272</v>
      </c>
      <c r="I667" s="4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>
        <v>25</v>
      </c>
      <c r="I668" s="4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>
        <v>419</v>
      </c>
      <c r="I669" s="4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>
        <v>76</v>
      </c>
      <c r="I670" s="4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>
        <v>1621</v>
      </c>
      <c r="I671" s="4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>
        <v>1101</v>
      </c>
      <c r="I672" s="4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>
        <v>1073</v>
      </c>
      <c r="I673" s="4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>
        <v>4428</v>
      </c>
      <c r="I674" s="4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>
        <v>58</v>
      </c>
      <c r="I675" s="4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>
        <v>1218</v>
      </c>
      <c r="I676" s="4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>
        <v>331</v>
      </c>
      <c r="I677" s="4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>
        <v>1170</v>
      </c>
      <c r="I678" s="4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>
        <v>111</v>
      </c>
      <c r="I679" s="4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>
        <v>215</v>
      </c>
      <c r="I680" s="4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>
        <v>363</v>
      </c>
      <c r="I681" s="4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>
        <v>2955</v>
      </c>
      <c r="I682" s="4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>
        <v>1657</v>
      </c>
      <c r="I683" s="4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>
        <v>103</v>
      </c>
      <c r="I684" s="4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>
        <v>147</v>
      </c>
      <c r="I685" s="4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>
        <v>110</v>
      </c>
      <c r="I686" s="4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>
        <v>926</v>
      </c>
      <c r="I687" s="4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>
        <v>134</v>
      </c>
      <c r="I688" s="4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>
        <v>269</v>
      </c>
      <c r="I689" s="4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>
        <v>175</v>
      </c>
      <c r="I690" s="4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>
        <v>69</v>
      </c>
      <c r="I691" s="4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>
        <v>190</v>
      </c>
      <c r="I692" s="4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>
        <v>237</v>
      </c>
      <c r="I693" s="4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>
        <v>77</v>
      </c>
      <c r="I694" s="4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>
        <v>1748</v>
      </c>
      <c r="I695" s="4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>
        <v>79</v>
      </c>
      <c r="I696" s="4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>
        <v>196</v>
      </c>
      <c r="I697" s="4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>
        <v>889</v>
      </c>
      <c r="I698" s="4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>
        <v>7295</v>
      </c>
      <c r="I699" s="4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>
        <v>2893</v>
      </c>
      <c r="I700" s="4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>
        <v>56</v>
      </c>
      <c r="I701" s="4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>
        <v>1</v>
      </c>
      <c r="I702" s="4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>
        <v>820</v>
      </c>
      <c r="I703" s="4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>
        <v>83</v>
      </c>
      <c r="I704" s="4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>
        <v>2038</v>
      </c>
      <c r="I705" s="4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66">(E706/D706)*100</f>
        <v>122.78160919540231</v>
      </c>
      <c r="G706" t="s">
        <v>20</v>
      </c>
      <c r="H706">
        <v>116</v>
      </c>
      <c r="I706" s="4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ref="N706:N769" si="67">(((L706/60)/60)/24)+DATE(1970,1,1)</f>
        <v>42555.208333333328</v>
      </c>
      <c r="O706" s="8">
        <f t="shared" ref="O706:O769" si="68">(((M706/60)/60)/24)+DATE(1970,1,1)</f>
        <v>42570.208333333328</v>
      </c>
      <c r="P706" t="b">
        <v>0</v>
      </c>
      <c r="Q706" t="b">
        <v>0</v>
      </c>
      <c r="R706" t="s">
        <v>71</v>
      </c>
      <c r="S706" t="str">
        <f t="shared" ref="S706:S769" si="69">LEFT(R706, FIND("/", R706)-1)</f>
        <v>film &amp; video</v>
      </c>
      <c r="T706" t="str">
        <f t="shared" ref="T706:T769" si="70">MID(R706, FIND("/", R706) +1, LEN(R706)- FIND("/",R706))</f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66"/>
        <v>99.026517383618156</v>
      </c>
      <c r="G707" t="s">
        <v>14</v>
      </c>
      <c r="H707">
        <v>2025</v>
      </c>
      <c r="I707" s="4">
        <f t="shared" ref="I707:I770" si="71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si="67"/>
        <v>41619.25</v>
      </c>
      <c r="O707" s="8">
        <f t="shared" si="68"/>
        <v>41623.25</v>
      </c>
      <c r="P707" t="b">
        <v>0</v>
      </c>
      <c r="Q707" t="b">
        <v>0</v>
      </c>
      <c r="R707" t="s">
        <v>68</v>
      </c>
      <c r="S707" t="str">
        <f t="shared" si="69"/>
        <v>publishing</v>
      </c>
      <c r="T707" t="str">
        <f t="shared" si="70"/>
        <v>nonfiction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>
        <v>1345</v>
      </c>
      <c r="I708" s="4">
        <f t="shared" si="71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>
        <v>168</v>
      </c>
      <c r="I709" s="4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>
        <v>137</v>
      </c>
      <c r="I710" s="4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>
        <v>186</v>
      </c>
      <c r="I711" s="4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>
        <v>125</v>
      </c>
      <c r="I712" s="4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>
        <v>14</v>
      </c>
      <c r="I713" s="4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>
        <v>202</v>
      </c>
      <c r="I714" s="4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>
        <v>103</v>
      </c>
      <c r="I715" s="4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>
        <v>1785</v>
      </c>
      <c r="I716" s="4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>
        <v>656</v>
      </c>
      <c r="I717" s="4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>
        <v>157</v>
      </c>
      <c r="I718" s="4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>
        <v>555</v>
      </c>
      <c r="I719" s="4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>
        <v>297</v>
      </c>
      <c r="I720" s="4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>
        <v>123</v>
      </c>
      <c r="I721" s="4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>
        <v>38</v>
      </c>
      <c r="I722" s="4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>
        <v>60</v>
      </c>
      <c r="I723" s="4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>
        <v>3036</v>
      </c>
      <c r="I724" s="4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>
        <v>144</v>
      </c>
      <c r="I725" s="4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>
        <v>121</v>
      </c>
      <c r="I726" s="4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>
        <v>1596</v>
      </c>
      <c r="I727" s="4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>
        <v>524</v>
      </c>
      <c r="I728" s="4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>
        <v>181</v>
      </c>
      <c r="I729" s="4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>
        <v>10</v>
      </c>
      <c r="I730" s="4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>
        <v>122</v>
      </c>
      <c r="I731" s="4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>
        <v>1071</v>
      </c>
      <c r="I732" s="4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>
        <v>219</v>
      </c>
      <c r="I733" s="4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>
        <v>1121</v>
      </c>
      <c r="I734" s="4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>
        <v>980</v>
      </c>
      <c r="I735" s="4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>
        <v>536</v>
      </c>
      <c r="I736" s="4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>
        <v>1991</v>
      </c>
      <c r="I737" s="4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>
        <v>29</v>
      </c>
      <c r="I738" s="4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>
        <v>180</v>
      </c>
      <c r="I739" s="4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>
        <v>15</v>
      </c>
      <c r="I740" s="4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>
        <v>191</v>
      </c>
      <c r="I741" s="4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>
        <v>16</v>
      </c>
      <c r="I742" s="4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>
        <v>130</v>
      </c>
      <c r="I743" s="4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>
        <v>122</v>
      </c>
      <c r="I744" s="4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>
        <v>17</v>
      </c>
      <c r="I745" s="4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>
        <v>140</v>
      </c>
      <c r="I746" s="4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>
        <v>34</v>
      </c>
      <c r="I747" s="4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>
        <v>3388</v>
      </c>
      <c r="I748" s="4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>
        <v>280</v>
      </c>
      <c r="I749" s="4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>
        <v>614</v>
      </c>
      <c r="I750" s="4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>
        <v>366</v>
      </c>
      <c r="I751" s="4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>
        <v>1</v>
      </c>
      <c r="I752" s="4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>
        <v>270</v>
      </c>
      <c r="I753" s="4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>
        <v>114</v>
      </c>
      <c r="I754" s="4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>
        <v>137</v>
      </c>
      <c r="I755" s="4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>
        <v>3205</v>
      </c>
      <c r="I756" s="4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>
        <v>288</v>
      </c>
      <c r="I757" s="4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>
        <v>148</v>
      </c>
      <c r="I758" s="4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>
        <v>114</v>
      </c>
      <c r="I759" s="4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>
        <v>1518</v>
      </c>
      <c r="I760" s="4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>
        <v>1274</v>
      </c>
      <c r="I761" s="4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>
        <v>210</v>
      </c>
      <c r="I762" s="4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>
        <v>166</v>
      </c>
      <c r="I763" s="4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>
        <v>100</v>
      </c>
      <c r="I764" s="4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>
        <v>235</v>
      </c>
      <c r="I765" s="4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>
        <v>148</v>
      </c>
      <c r="I766" s="4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>
        <v>198</v>
      </c>
      <c r="I767" s="4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>
        <v>248</v>
      </c>
      <c r="I768" s="4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>
        <v>513</v>
      </c>
      <c r="I769" s="4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72">(E770/D770)*100</f>
        <v>231</v>
      </c>
      <c r="G770" t="s">
        <v>20</v>
      </c>
      <c r="H770">
        <v>150</v>
      </c>
      <c r="I770" s="4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ref="N770:N833" si="73">(((L770/60)/60)/24)+DATE(1970,1,1)</f>
        <v>41619.25</v>
      </c>
      <c r="O770" s="8">
        <f t="shared" ref="O770:O833" si="74">(((M770/60)/60)/24)+DATE(1970,1,1)</f>
        <v>41634.25</v>
      </c>
      <c r="P770" t="b">
        <v>0</v>
      </c>
      <c r="Q770" t="b">
        <v>0</v>
      </c>
      <c r="R770" t="s">
        <v>33</v>
      </c>
      <c r="S770" t="str">
        <f t="shared" ref="S770:S833" si="75">LEFT(R770, FIND("/", R770)-1)</f>
        <v>theater</v>
      </c>
      <c r="T770" t="str">
        <f t="shared" ref="T770:T833" si="76">MID(R770, FIND("/", R770) +1, LEN(R770)- FIND("/",R770))</f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72"/>
        <v>86.867834394904463</v>
      </c>
      <c r="G771" t="s">
        <v>14</v>
      </c>
      <c r="H771">
        <v>3410</v>
      </c>
      <c r="I771" s="4">
        <f t="shared" ref="I771:I834" si="77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si="73"/>
        <v>41501.208333333336</v>
      </c>
      <c r="O771" s="8">
        <f t="shared" si="74"/>
        <v>41527.208333333336</v>
      </c>
      <c r="P771" t="b">
        <v>0</v>
      </c>
      <c r="Q771" t="b">
        <v>0</v>
      </c>
      <c r="R771" t="s">
        <v>89</v>
      </c>
      <c r="S771" t="str">
        <f t="shared" si="75"/>
        <v>games</v>
      </c>
      <c r="T771" t="str">
        <f t="shared" si="76"/>
        <v>video games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>
        <v>216</v>
      </c>
      <c r="I772" s="4">
        <f t="shared" si="7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>
        <v>26</v>
      </c>
      <c r="I773" s="4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>
        <v>5139</v>
      </c>
      <c r="I774" s="4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>
        <v>2353</v>
      </c>
      <c r="I775" s="4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>
        <v>78</v>
      </c>
      <c r="I776" s="4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>
        <v>10</v>
      </c>
      <c r="I777" s="4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>
        <v>2201</v>
      </c>
      <c r="I778" s="4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>
        <v>676</v>
      </c>
      <c r="I779" s="4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>
        <v>174</v>
      </c>
      <c r="I780" s="4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>
        <v>831</v>
      </c>
      <c r="I781" s="4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>
        <v>164</v>
      </c>
      <c r="I782" s="4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>
        <v>56</v>
      </c>
      <c r="I783" s="4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>
        <v>161</v>
      </c>
      <c r="I784" s="4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>
        <v>138</v>
      </c>
      <c r="I785" s="4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>
        <v>3308</v>
      </c>
      <c r="I786" s="4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>
        <v>127</v>
      </c>
      <c r="I787" s="4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>
        <v>207</v>
      </c>
      <c r="I788" s="4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>
        <v>859</v>
      </c>
      <c r="I789" s="4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>
        <v>31</v>
      </c>
      <c r="I790" s="4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>
        <v>45</v>
      </c>
      <c r="I791" s="4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>
        <v>1113</v>
      </c>
      <c r="I792" s="4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>
        <v>6</v>
      </c>
      <c r="I793" s="4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>
        <v>7</v>
      </c>
      <c r="I794" s="4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>
        <v>181</v>
      </c>
      <c r="I795" s="4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>
        <v>110</v>
      </c>
      <c r="I796" s="4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>
        <v>31</v>
      </c>
      <c r="I797" s="4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>
        <v>78</v>
      </c>
      <c r="I798" s="4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>
        <v>185</v>
      </c>
      <c r="I799" s="4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>
        <v>121</v>
      </c>
      <c r="I800" s="4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>
        <v>1225</v>
      </c>
      <c r="I801" s="4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>
        <v>1</v>
      </c>
      <c r="I802" s="4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>
        <v>106</v>
      </c>
      <c r="I803" s="4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>
        <v>142</v>
      </c>
      <c r="I804" s="4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>
        <v>233</v>
      </c>
      <c r="I805" s="4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>
        <v>218</v>
      </c>
      <c r="I806" s="4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>
        <v>67</v>
      </c>
      <c r="I807" s="4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>
        <v>76</v>
      </c>
      <c r="I808" s="4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>
        <v>43</v>
      </c>
      <c r="I809" s="4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>
        <v>19</v>
      </c>
      <c r="I810" s="4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>
        <v>2108</v>
      </c>
      <c r="I811" s="4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>
        <v>221</v>
      </c>
      <c r="I812" s="4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>
        <v>679</v>
      </c>
      <c r="I813" s="4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>
        <v>2805</v>
      </c>
      <c r="I814" s="4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>
        <v>68</v>
      </c>
      <c r="I815" s="4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>
        <v>36</v>
      </c>
      <c r="I816" s="4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>
        <v>183</v>
      </c>
      <c r="I817" s="4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>
        <v>133</v>
      </c>
      <c r="I818" s="4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>
        <v>2489</v>
      </c>
      <c r="I819" s="4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>
        <v>69</v>
      </c>
      <c r="I820" s="4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>
        <v>47</v>
      </c>
      <c r="I821" s="4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>
        <v>279</v>
      </c>
      <c r="I822" s="4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>
        <v>210</v>
      </c>
      <c r="I823" s="4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>
        <v>2100</v>
      </c>
      <c r="I824" s="4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>
        <v>252</v>
      </c>
      <c r="I825" s="4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>
        <v>1280</v>
      </c>
      <c r="I826" s="4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>
        <v>157</v>
      </c>
      <c r="I827" s="4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>
        <v>194</v>
      </c>
      <c r="I828" s="4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>
        <v>82</v>
      </c>
      <c r="I829" s="4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>
        <v>70</v>
      </c>
      <c r="I830" s="4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>
        <v>154</v>
      </c>
      <c r="I831" s="4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>
        <v>22</v>
      </c>
      <c r="I832" s="4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>
        <v>4233</v>
      </c>
      <c r="I833" s="4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78">(E834/D834)*100</f>
        <v>315.17592592592592</v>
      </c>
      <c r="G834" t="s">
        <v>20</v>
      </c>
      <c r="H834">
        <v>1297</v>
      </c>
      <c r="I834" s="4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ref="N834:N897" si="79">(((L834/60)/60)/24)+DATE(1970,1,1)</f>
        <v>42299.208333333328</v>
      </c>
      <c r="O834" s="8">
        <f t="shared" ref="O834:O897" si="80">(((M834/60)/60)/24)+DATE(1970,1,1)</f>
        <v>42333.25</v>
      </c>
      <c r="P834" t="b">
        <v>1</v>
      </c>
      <c r="Q834" t="b">
        <v>0</v>
      </c>
      <c r="R834" t="s">
        <v>206</v>
      </c>
      <c r="S834" t="str">
        <f t="shared" ref="S834:S897" si="81">LEFT(R834, FIND("/", R834)-1)</f>
        <v>publishing</v>
      </c>
      <c r="T834" t="str">
        <f t="shared" ref="T834:T897" si="82">MID(R834, FIND("/", R834) +1, LEN(R834)- FIND("/",R834))</f>
        <v>translations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78"/>
        <v>157.69117647058823</v>
      </c>
      <c r="G835" t="s">
        <v>20</v>
      </c>
      <c r="H835">
        <v>165</v>
      </c>
      <c r="I835" s="4">
        <f t="shared" ref="I835:I898" si="83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si="79"/>
        <v>40588.25</v>
      </c>
      <c r="O835" s="8">
        <f t="shared" si="80"/>
        <v>40599.25</v>
      </c>
      <c r="P835" t="b">
        <v>0</v>
      </c>
      <c r="Q835" t="b">
        <v>0</v>
      </c>
      <c r="R835" t="s">
        <v>206</v>
      </c>
      <c r="S835" t="str">
        <f t="shared" si="81"/>
        <v>publishing</v>
      </c>
      <c r="T835" t="str">
        <f t="shared" si="82"/>
        <v>translations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>
        <v>119</v>
      </c>
      <c r="I836" s="4">
        <f t="shared" si="8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>
        <v>1758</v>
      </c>
      <c r="I837" s="4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>
        <v>94</v>
      </c>
      <c r="I838" s="4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>
        <v>1797</v>
      </c>
      <c r="I839" s="4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>
        <v>261</v>
      </c>
      <c r="I840" s="4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>
        <v>157</v>
      </c>
      <c r="I841" s="4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>
        <v>3533</v>
      </c>
      <c r="I842" s="4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>
        <v>155</v>
      </c>
      <c r="I843" s="4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>
        <v>132</v>
      </c>
      <c r="I844" s="4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>
        <v>33</v>
      </c>
      <c r="I845" s="4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>
        <v>94</v>
      </c>
      <c r="I846" s="4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>
        <v>1354</v>
      </c>
      <c r="I847" s="4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>
        <v>48</v>
      </c>
      <c r="I848" s="4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>
        <v>110</v>
      </c>
      <c r="I849" s="4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>
        <v>172</v>
      </c>
      <c r="I850" s="4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>
        <v>307</v>
      </c>
      <c r="I851" s="4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>
        <v>1</v>
      </c>
      <c r="I852" s="4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>
        <v>160</v>
      </c>
      <c r="I853" s="4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>
        <v>31</v>
      </c>
      <c r="I854" s="4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>
        <v>1467</v>
      </c>
      <c r="I855" s="4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>
        <v>2662</v>
      </c>
      <c r="I856" s="4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>
        <v>452</v>
      </c>
      <c r="I857" s="4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>
        <v>158</v>
      </c>
      <c r="I858" s="4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>
        <v>225</v>
      </c>
      <c r="I859" s="4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>
        <v>35</v>
      </c>
      <c r="I860" s="4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>
        <v>63</v>
      </c>
      <c r="I861" s="4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>
        <v>65</v>
      </c>
      <c r="I862" s="4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>
        <v>163</v>
      </c>
      <c r="I863" s="4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>
        <v>85</v>
      </c>
      <c r="I864" s="4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>
        <v>217</v>
      </c>
      <c r="I865" s="4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>
        <v>150</v>
      </c>
      <c r="I866" s="4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>
        <v>3272</v>
      </c>
      <c r="I867" s="4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>
        <v>898</v>
      </c>
      <c r="I868" s="4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>
        <v>300</v>
      </c>
      <c r="I869" s="4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>
        <v>126</v>
      </c>
      <c r="I870" s="4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>
        <v>526</v>
      </c>
      <c r="I871" s="4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>
        <v>121</v>
      </c>
      <c r="I872" s="4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>
        <v>2320</v>
      </c>
      <c r="I873" s="4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>
        <v>81</v>
      </c>
      <c r="I874" s="4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>
        <v>1887</v>
      </c>
      <c r="I875" s="4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>
        <v>4358</v>
      </c>
      <c r="I876" s="4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>
        <v>67</v>
      </c>
      <c r="I877" s="4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>
        <v>57</v>
      </c>
      <c r="I878" s="4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>
        <v>1229</v>
      </c>
      <c r="I879" s="4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>
        <v>12</v>
      </c>
      <c r="I880" s="4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>
        <v>53</v>
      </c>
      <c r="I881" s="4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>
        <v>2414</v>
      </c>
      <c r="I882" s="4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>
        <v>452</v>
      </c>
      <c r="I883" s="4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>
        <v>80</v>
      </c>
      <c r="I884" s="4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>
        <v>193</v>
      </c>
      <c r="I885" s="4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>
        <v>1886</v>
      </c>
      <c r="I886" s="4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>
        <v>52</v>
      </c>
      <c r="I887" s="4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>
        <v>1825</v>
      </c>
      <c r="I888" s="4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>
        <v>31</v>
      </c>
      <c r="I889" s="4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>
        <v>290</v>
      </c>
      <c r="I890" s="4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>
        <v>122</v>
      </c>
      <c r="I891" s="4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>
        <v>1470</v>
      </c>
      <c r="I892" s="4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>
        <v>165</v>
      </c>
      <c r="I893" s="4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>
        <v>182</v>
      </c>
      <c r="I894" s="4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>
        <v>199</v>
      </c>
      <c r="I895" s="4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>
        <v>56</v>
      </c>
      <c r="I896" s="4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>
        <v>107</v>
      </c>
      <c r="I897" s="4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84">(E898/D898)*100</f>
        <v>774.43434343434342</v>
      </c>
      <c r="G898" t="s">
        <v>20</v>
      </c>
      <c r="H898">
        <v>1460</v>
      </c>
      <c r="I898" s="4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ref="N898:N961" si="85">(((L898/60)/60)/24)+DATE(1970,1,1)</f>
        <v>40738.208333333336</v>
      </c>
      <c r="O898" s="8">
        <f t="shared" ref="O898:O961" si="86">(((M898/60)/60)/24)+DATE(1970,1,1)</f>
        <v>40741.208333333336</v>
      </c>
      <c r="P898" t="b">
        <v>0</v>
      </c>
      <c r="Q898" t="b">
        <v>1</v>
      </c>
      <c r="R898" t="s">
        <v>17</v>
      </c>
      <c r="S898" t="str">
        <f t="shared" ref="S898:S961" si="87">LEFT(R898, FIND("/", R898)-1)</f>
        <v>food</v>
      </c>
      <c r="T898" t="str">
        <f t="shared" ref="T898:T961" si="88">MID(R898, FIND("/", R898) +1, LEN(R898)- FIND("/",R898))</f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84"/>
        <v>27.693181818181817</v>
      </c>
      <c r="G899" t="s">
        <v>14</v>
      </c>
      <c r="H899">
        <v>27</v>
      </c>
      <c r="I899" s="4">
        <f t="shared" ref="I899:I962" si="89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si="85"/>
        <v>43583.208333333328</v>
      </c>
      <c r="O899" s="8">
        <f t="shared" si="86"/>
        <v>43585.208333333328</v>
      </c>
      <c r="P899" t="b">
        <v>0</v>
      </c>
      <c r="Q899" t="b">
        <v>0</v>
      </c>
      <c r="R899" t="s">
        <v>33</v>
      </c>
      <c r="S899" t="str">
        <f t="shared" si="87"/>
        <v>theater</v>
      </c>
      <c r="T899" t="str">
        <f t="shared" si="88"/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>
        <v>1221</v>
      </c>
      <c r="I900" s="4">
        <f t="shared" si="8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>
        <v>123</v>
      </c>
      <c r="I901" s="4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>
        <v>1</v>
      </c>
      <c r="I902" s="4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>
        <v>159</v>
      </c>
      <c r="I903" s="4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>
        <v>110</v>
      </c>
      <c r="I904" s="4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>
        <v>14</v>
      </c>
      <c r="I905" s="4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>
        <v>16</v>
      </c>
      <c r="I906" s="4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>
        <v>236</v>
      </c>
      <c r="I907" s="4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>
        <v>191</v>
      </c>
      <c r="I908" s="4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>
        <v>41</v>
      </c>
      <c r="I909" s="4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>
        <v>3934</v>
      </c>
      <c r="I910" s="4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>
        <v>80</v>
      </c>
      <c r="I911" s="4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>
        <v>296</v>
      </c>
      <c r="I912" s="4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>
        <v>462</v>
      </c>
      <c r="I913" s="4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>
        <v>179</v>
      </c>
      <c r="I914" s="4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>
        <v>523</v>
      </c>
      <c r="I915" s="4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>
        <v>141</v>
      </c>
      <c r="I916" s="4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>
        <v>1866</v>
      </c>
      <c r="I917" s="4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>
        <v>52</v>
      </c>
      <c r="I918" s="4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>
        <v>27</v>
      </c>
      <c r="I919" s="4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>
        <v>156</v>
      </c>
      <c r="I920" s="4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>
        <v>225</v>
      </c>
      <c r="I921" s="4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>
        <v>255</v>
      </c>
      <c r="I922" s="4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>
        <v>38</v>
      </c>
      <c r="I923" s="4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>
        <v>2261</v>
      </c>
      <c r="I924" s="4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>
        <v>40</v>
      </c>
      <c r="I925" s="4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>
        <v>2289</v>
      </c>
      <c r="I926" s="4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>
        <v>65</v>
      </c>
      <c r="I927" s="4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>
        <v>15</v>
      </c>
      <c r="I928" s="4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>
        <v>37</v>
      </c>
      <c r="I929" s="4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>
        <v>3777</v>
      </c>
      <c r="I930" s="4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>
        <v>184</v>
      </c>
      <c r="I931" s="4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>
        <v>85</v>
      </c>
      <c r="I932" s="4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>
        <v>112</v>
      </c>
      <c r="I933" s="4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>
        <v>144</v>
      </c>
      <c r="I934" s="4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>
        <v>1902</v>
      </c>
      <c r="I935" s="4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>
        <v>105</v>
      </c>
      <c r="I936" s="4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>
        <v>132</v>
      </c>
      <c r="I937" s="4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>
        <v>21</v>
      </c>
      <c r="I938" s="4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>
        <v>976</v>
      </c>
      <c r="I939" s="4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>
        <v>96</v>
      </c>
      <c r="I940" s="4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>
        <v>67</v>
      </c>
      <c r="I941" s="4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>
        <v>66</v>
      </c>
      <c r="I942" s="4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>
        <v>78</v>
      </c>
      <c r="I943" s="4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>
        <v>67</v>
      </c>
      <c r="I944" s="4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>
        <v>114</v>
      </c>
      <c r="I945" s="4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>
        <v>263</v>
      </c>
      <c r="I946" s="4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>
        <v>1691</v>
      </c>
      <c r="I947" s="4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>
        <v>181</v>
      </c>
      <c r="I948" s="4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>
        <v>13</v>
      </c>
      <c r="I949" s="4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>
        <v>160</v>
      </c>
      <c r="I950" s="4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>
        <v>203</v>
      </c>
      <c r="I951" s="4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>
        <v>1</v>
      </c>
      <c r="I952" s="4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>
        <v>1559</v>
      </c>
      <c r="I953" s="4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>
        <v>2266</v>
      </c>
      <c r="I954" s="4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>
        <v>21</v>
      </c>
      <c r="I955" s="4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>
        <v>1548</v>
      </c>
      <c r="I956" s="4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>
        <v>80</v>
      </c>
      <c r="I957" s="4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>
        <v>830</v>
      </c>
      <c r="I958" s="4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>
        <v>131</v>
      </c>
      <c r="I959" s="4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>
        <v>112</v>
      </c>
      <c r="I960" s="4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>
        <v>130</v>
      </c>
      <c r="I961" s="4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90">(E962/D962)*100</f>
        <v>85.054545454545448</v>
      </c>
      <c r="G962" t="s">
        <v>14</v>
      </c>
      <c r="H962">
        <v>55</v>
      </c>
      <c r="I962" s="4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ref="N962:N1001" si="91">(((L962/60)/60)/24)+DATE(1970,1,1)</f>
        <v>42408.25</v>
      </c>
      <c r="O962" s="8">
        <f t="shared" ref="O962:O1001" si="92">(((M962/60)/60)/24)+DATE(1970,1,1)</f>
        <v>42445.208333333328</v>
      </c>
      <c r="P962" t="b">
        <v>0</v>
      </c>
      <c r="Q962" t="b">
        <v>0</v>
      </c>
      <c r="R962" t="s">
        <v>28</v>
      </c>
      <c r="S962" t="str">
        <f t="shared" ref="S962:S1001" si="93">LEFT(R962, FIND("/", R962)-1)</f>
        <v>technology</v>
      </c>
      <c r="T962" t="str">
        <f t="shared" ref="T962:T1001" si="94">MID(R962, FIND("/", R962) +1, LEN(R962)- FIND("/",R962))</f>
        <v>web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90"/>
        <v>119.29824561403508</v>
      </c>
      <c r="G963" t="s">
        <v>20</v>
      </c>
      <c r="H963">
        <v>155</v>
      </c>
      <c r="I963" s="4">
        <f t="shared" ref="I963:I1001" si="95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si="91"/>
        <v>40591.25</v>
      </c>
      <c r="O963" s="8">
        <f t="shared" si="92"/>
        <v>40595.25</v>
      </c>
      <c r="P963" t="b">
        <v>0</v>
      </c>
      <c r="Q963" t="b">
        <v>0</v>
      </c>
      <c r="R963" t="s">
        <v>206</v>
      </c>
      <c r="S963" t="str">
        <f t="shared" si="93"/>
        <v>publishing</v>
      </c>
      <c r="T963" t="str">
        <f t="shared" si="94"/>
        <v>translations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>
        <v>266</v>
      </c>
      <c r="I964" s="4">
        <f t="shared" si="95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>
        <v>114</v>
      </c>
      <c r="I965" s="4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>
        <v>155</v>
      </c>
      <c r="I966" s="4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>
        <v>207</v>
      </c>
      <c r="I967" s="4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>
        <v>245</v>
      </c>
      <c r="I968" s="4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>
        <v>1573</v>
      </c>
      <c r="I969" s="4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>
        <v>114</v>
      </c>
      <c r="I970" s="4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>
        <v>93</v>
      </c>
      <c r="I971" s="4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>
        <v>594</v>
      </c>
      <c r="I972" s="4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>
        <v>24</v>
      </c>
      <c r="I973" s="4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>
        <v>1681</v>
      </c>
      <c r="I974" s="4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>
        <v>252</v>
      </c>
      <c r="I975" s="4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>
        <v>32</v>
      </c>
      <c r="I976" s="4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>
        <v>135</v>
      </c>
      <c r="I977" s="4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>
        <v>140</v>
      </c>
      <c r="I978" s="4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>
        <v>67</v>
      </c>
      <c r="I979" s="4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>
        <v>92</v>
      </c>
      <c r="I980" s="4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>
        <v>1015</v>
      </c>
      <c r="I981" s="4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>
        <v>742</v>
      </c>
      <c r="I982" s="4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>
        <v>323</v>
      </c>
      <c r="I983" s="4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>
        <v>75</v>
      </c>
      <c r="I984" s="4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>
        <v>2326</v>
      </c>
      <c r="I985" s="4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>
        <v>381</v>
      </c>
      <c r="I986" s="4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>
        <v>4405</v>
      </c>
      <c r="I987" s="4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>
        <v>92</v>
      </c>
      <c r="I988" s="4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>
        <v>480</v>
      </c>
      <c r="I989" s="4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>
        <v>64</v>
      </c>
      <c r="I990" s="4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>
        <v>226</v>
      </c>
      <c r="I991" s="4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>
        <v>64</v>
      </c>
      <c r="I992" s="4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>
        <v>241</v>
      </c>
      <c r="I993" s="4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>
        <v>132</v>
      </c>
      <c r="I994" s="4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>
        <v>75</v>
      </c>
      <c r="I995" s="4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>
        <v>842</v>
      </c>
      <c r="I996" s="4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>
        <v>2043</v>
      </c>
      <c r="I997" s="4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>
        <v>112</v>
      </c>
      <c r="I998" s="4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>
        <v>139</v>
      </c>
      <c r="I999" s="4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>
        <v>374</v>
      </c>
      <c r="I1000" s="4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>
        <v>1122</v>
      </c>
      <c r="I1001" s="4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autoFilter ref="A1:T1001" xr:uid="{00000000-0001-0000-0000-000000000000}">
    <filterColumn colId="6">
      <filters>
        <filter val="failed"/>
      </filters>
    </filterColumn>
  </autoFilter>
  <sortState xmlns:xlrd2="http://schemas.microsoft.com/office/spreadsheetml/2017/richdata2" ref="A2:T1001">
    <sortCondition ref="A1:A1001"/>
  </sortState>
  <conditionalFormatting sqref="F1">
    <cfRule type="colorScale" priority="1">
      <colorScale>
        <cfvo type="min"/>
        <cfvo type="percentile" val="100"/>
        <cfvo type="max"/>
        <color rgb="FFBD2721"/>
        <color theme="9" tint="0.39997558519241921"/>
        <color rgb="FF00B0F0"/>
      </colorScale>
    </cfRule>
  </conditionalFormatting>
  <conditionalFormatting sqref="F2:F1001">
    <cfRule type="colorScale" priority="2">
      <colorScale>
        <cfvo type="min"/>
        <cfvo type="percentile" val="50"/>
        <cfvo type="percentile" val="80"/>
        <color rgb="FFC00000"/>
        <color rgb="FF92D050"/>
        <color theme="8" tint="-0.249977111117893"/>
      </colorScale>
    </cfRule>
  </conditionalFormatting>
  <conditionalFormatting sqref="G2:G1001">
    <cfRule type="expression" dxfId="11" priority="3">
      <formula>$G2="live"</formula>
    </cfRule>
    <cfRule type="expression" dxfId="10" priority="4">
      <formula>$G2="successful"</formula>
    </cfRule>
    <cfRule type="expression" dxfId="9" priority="5">
      <formula>$G2="canceled"</formula>
    </cfRule>
    <cfRule type="expression" dxfId="8" priority="6">
      <formula>$G2="failed"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B94E-AD35-A040-B35D-0323A05D1DA7}">
  <sheetPr codeName="Sheet2"/>
  <dimension ref="A3:F14"/>
  <sheetViews>
    <sheetView workbookViewId="0">
      <selection activeCell="P29" sqref="P29"/>
    </sheetView>
  </sheetViews>
  <sheetFormatPr baseColWidth="10" defaultRowHeight="16" x14ac:dyDescent="0.2"/>
  <cols>
    <col min="1" max="1" width="22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9.5" bestFit="1" customWidth="1"/>
    <col min="9" max="9" width="10.1640625" bestFit="1" customWidth="1"/>
    <col min="10" max="10" width="7.1640625" bestFit="1" customWidth="1"/>
    <col min="11" max="11" width="7" bestFit="1" customWidth="1"/>
  </cols>
  <sheetData>
    <row r="3" spans="1:6" x14ac:dyDescent="0.2">
      <c r="A3" s="6" t="s">
        <v>2045</v>
      </c>
      <c r="B3" s="6" t="s">
        <v>2033</v>
      </c>
    </row>
    <row r="4" spans="1:6" x14ac:dyDescent="0.2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2039</v>
      </c>
      <c r="E8">
        <v>4</v>
      </c>
      <c r="F8">
        <v>4</v>
      </c>
    </row>
    <row r="9" spans="1:6" x14ac:dyDescent="0.2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9D7F-2552-A54C-8194-1C582C11C66F}">
  <sheetPr codeName="Sheet3"/>
  <dimension ref="A1:F27"/>
  <sheetViews>
    <sheetView workbookViewId="0">
      <selection activeCell="N5" sqref="N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2070</v>
      </c>
      <c r="B1" s="6" t="s">
        <v>2033</v>
      </c>
    </row>
    <row r="2" spans="1:6" x14ac:dyDescent="0.2">
      <c r="A2" s="6" t="s">
        <v>2035</v>
      </c>
      <c r="B2" t="s">
        <v>74</v>
      </c>
      <c r="C2" t="s">
        <v>14</v>
      </c>
      <c r="D2" t="s">
        <v>47</v>
      </c>
      <c r="E2" t="s">
        <v>20</v>
      </c>
      <c r="F2" t="s">
        <v>2034</v>
      </c>
    </row>
    <row r="3" spans="1:6" x14ac:dyDescent="0.2">
      <c r="A3" s="7" t="s">
        <v>2046</v>
      </c>
      <c r="B3">
        <v>1</v>
      </c>
      <c r="C3">
        <v>10</v>
      </c>
      <c r="D3">
        <v>2</v>
      </c>
      <c r="E3">
        <v>21</v>
      </c>
      <c r="F3">
        <v>34</v>
      </c>
    </row>
    <row r="4" spans="1:6" x14ac:dyDescent="0.2">
      <c r="A4" s="7" t="s">
        <v>2047</v>
      </c>
      <c r="E4">
        <v>4</v>
      </c>
      <c r="F4">
        <v>4</v>
      </c>
    </row>
    <row r="5" spans="1:6" x14ac:dyDescent="0.2">
      <c r="A5" s="7" t="s">
        <v>2048</v>
      </c>
      <c r="B5">
        <v>4</v>
      </c>
      <c r="C5">
        <v>21</v>
      </c>
      <c r="D5">
        <v>1</v>
      </c>
      <c r="E5">
        <v>34</v>
      </c>
      <c r="F5">
        <v>60</v>
      </c>
    </row>
    <row r="6" spans="1:6" x14ac:dyDescent="0.2">
      <c r="A6" s="7" t="s">
        <v>2049</v>
      </c>
      <c r="B6">
        <v>2</v>
      </c>
      <c r="C6">
        <v>12</v>
      </c>
      <c r="D6">
        <v>1</v>
      </c>
      <c r="E6">
        <v>22</v>
      </c>
      <c r="F6">
        <v>37</v>
      </c>
    </row>
    <row r="7" spans="1:6" x14ac:dyDescent="0.2">
      <c r="A7" s="7" t="s">
        <v>2050</v>
      </c>
      <c r="C7">
        <v>8</v>
      </c>
      <c r="E7">
        <v>10</v>
      </c>
      <c r="F7">
        <v>18</v>
      </c>
    </row>
    <row r="8" spans="1:6" x14ac:dyDescent="0.2">
      <c r="A8" s="7" t="s">
        <v>2051</v>
      </c>
      <c r="B8">
        <v>1</v>
      </c>
      <c r="C8">
        <v>7</v>
      </c>
      <c r="E8">
        <v>9</v>
      </c>
      <c r="F8">
        <v>17</v>
      </c>
    </row>
    <row r="9" spans="1:6" x14ac:dyDescent="0.2">
      <c r="A9" s="7" t="s">
        <v>2052</v>
      </c>
      <c r="B9">
        <v>4</v>
      </c>
      <c r="C9">
        <v>20</v>
      </c>
      <c r="E9">
        <v>22</v>
      </c>
      <c r="F9">
        <v>46</v>
      </c>
    </row>
    <row r="10" spans="1:6" x14ac:dyDescent="0.2">
      <c r="A10" s="7" t="s">
        <v>2053</v>
      </c>
      <c r="B10">
        <v>3</v>
      </c>
      <c r="C10">
        <v>19</v>
      </c>
      <c r="E10">
        <v>23</v>
      </c>
      <c r="F10">
        <v>45</v>
      </c>
    </row>
    <row r="11" spans="1:6" x14ac:dyDescent="0.2">
      <c r="A11" s="7" t="s">
        <v>2054</v>
      </c>
      <c r="B11">
        <v>1</v>
      </c>
      <c r="C11">
        <v>6</v>
      </c>
      <c r="E11">
        <v>10</v>
      </c>
      <c r="F11">
        <v>17</v>
      </c>
    </row>
    <row r="12" spans="1:6" x14ac:dyDescent="0.2">
      <c r="A12" s="7" t="s">
        <v>2055</v>
      </c>
      <c r="C12">
        <v>3</v>
      </c>
      <c r="E12">
        <v>4</v>
      </c>
      <c r="F12">
        <v>7</v>
      </c>
    </row>
    <row r="13" spans="1:6" x14ac:dyDescent="0.2">
      <c r="A13" s="7" t="s">
        <v>2056</v>
      </c>
      <c r="C13">
        <v>8</v>
      </c>
      <c r="D13">
        <v>1</v>
      </c>
      <c r="E13">
        <v>4</v>
      </c>
      <c r="F13">
        <v>13</v>
      </c>
    </row>
    <row r="14" spans="1:6" x14ac:dyDescent="0.2">
      <c r="A14" s="7" t="s">
        <v>2057</v>
      </c>
      <c r="B14">
        <v>1</v>
      </c>
      <c r="C14">
        <v>6</v>
      </c>
      <c r="D14">
        <v>1</v>
      </c>
      <c r="E14">
        <v>13</v>
      </c>
      <c r="F14">
        <v>21</v>
      </c>
    </row>
    <row r="15" spans="1:6" x14ac:dyDescent="0.2">
      <c r="A15" s="7" t="s">
        <v>2058</v>
      </c>
      <c r="B15">
        <v>4</v>
      </c>
      <c r="C15">
        <v>11</v>
      </c>
      <c r="D15">
        <v>1</v>
      </c>
      <c r="E15">
        <v>26</v>
      </c>
      <c r="F15">
        <v>42</v>
      </c>
    </row>
    <row r="16" spans="1:6" x14ac:dyDescent="0.2">
      <c r="A16" s="7" t="s">
        <v>2059</v>
      </c>
      <c r="B16">
        <v>23</v>
      </c>
      <c r="C16">
        <v>132</v>
      </c>
      <c r="D16">
        <v>2</v>
      </c>
      <c r="E16">
        <v>187</v>
      </c>
      <c r="F16">
        <v>344</v>
      </c>
    </row>
    <row r="17" spans="1:6" x14ac:dyDescent="0.2">
      <c r="A17" s="7" t="s">
        <v>2060</v>
      </c>
      <c r="C17">
        <v>4</v>
      </c>
      <c r="E17">
        <v>4</v>
      </c>
      <c r="F17">
        <v>8</v>
      </c>
    </row>
    <row r="18" spans="1:6" x14ac:dyDescent="0.2">
      <c r="A18" s="7" t="s">
        <v>2061</v>
      </c>
      <c r="B18">
        <v>6</v>
      </c>
      <c r="C18">
        <v>30</v>
      </c>
      <c r="E18">
        <v>49</v>
      </c>
      <c r="F18">
        <v>85</v>
      </c>
    </row>
    <row r="19" spans="1:6" x14ac:dyDescent="0.2">
      <c r="A19" s="7" t="s">
        <v>2062</v>
      </c>
      <c r="C19">
        <v>9</v>
      </c>
      <c r="E19">
        <v>5</v>
      </c>
      <c r="F19">
        <v>14</v>
      </c>
    </row>
    <row r="20" spans="1:6" x14ac:dyDescent="0.2">
      <c r="A20" s="7" t="s">
        <v>2063</v>
      </c>
      <c r="B20">
        <v>1</v>
      </c>
      <c r="C20">
        <v>5</v>
      </c>
      <c r="D20">
        <v>1</v>
      </c>
      <c r="E20">
        <v>9</v>
      </c>
      <c r="F20">
        <v>16</v>
      </c>
    </row>
    <row r="21" spans="1:6" x14ac:dyDescent="0.2">
      <c r="A21" s="7" t="s">
        <v>2064</v>
      </c>
      <c r="B21">
        <v>3</v>
      </c>
      <c r="C21">
        <v>3</v>
      </c>
      <c r="E21">
        <v>11</v>
      </c>
      <c r="F21">
        <v>17</v>
      </c>
    </row>
    <row r="22" spans="1:6" x14ac:dyDescent="0.2">
      <c r="A22" s="7" t="s">
        <v>2065</v>
      </c>
      <c r="C22">
        <v>7</v>
      </c>
      <c r="E22">
        <v>14</v>
      </c>
      <c r="F22">
        <v>21</v>
      </c>
    </row>
    <row r="23" spans="1:6" x14ac:dyDescent="0.2">
      <c r="A23" s="7" t="s">
        <v>2066</v>
      </c>
      <c r="B23">
        <v>1</v>
      </c>
      <c r="C23">
        <v>15</v>
      </c>
      <c r="D23">
        <v>2</v>
      </c>
      <c r="E23">
        <v>17</v>
      </c>
      <c r="F23">
        <v>35</v>
      </c>
    </row>
    <row r="24" spans="1:6" x14ac:dyDescent="0.2">
      <c r="A24" s="7" t="s">
        <v>2067</v>
      </c>
      <c r="C24">
        <v>16</v>
      </c>
      <c r="D24">
        <v>1</v>
      </c>
      <c r="E24">
        <v>28</v>
      </c>
      <c r="F24">
        <v>45</v>
      </c>
    </row>
    <row r="25" spans="1:6" x14ac:dyDescent="0.2">
      <c r="A25" s="7" t="s">
        <v>2068</v>
      </c>
      <c r="B25">
        <v>2</v>
      </c>
      <c r="C25">
        <v>12</v>
      </c>
      <c r="D25">
        <v>1</v>
      </c>
      <c r="E25">
        <v>36</v>
      </c>
      <c r="F25">
        <v>51</v>
      </c>
    </row>
    <row r="26" spans="1:6" x14ac:dyDescent="0.2">
      <c r="A26" s="7" t="s">
        <v>2069</v>
      </c>
      <c r="E26">
        <v>3</v>
      </c>
      <c r="F26">
        <v>3</v>
      </c>
    </row>
    <row r="27" spans="1:6" x14ac:dyDescent="0.2">
      <c r="A27" s="7" t="s">
        <v>2034</v>
      </c>
      <c r="B27">
        <v>57</v>
      </c>
      <c r="C27">
        <v>364</v>
      </c>
      <c r="D27">
        <v>14</v>
      </c>
      <c r="E27">
        <v>565</v>
      </c>
      <c r="F2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CFF3-76CE-7040-ADC7-3303A82BC4B0}">
  <sheetPr codeName="Sheet4"/>
  <dimension ref="A1:F10"/>
  <sheetViews>
    <sheetView workbookViewId="0">
      <selection activeCell="B9" sqref="B9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2031</v>
      </c>
      <c r="B1" t="s">
        <v>2073</v>
      </c>
    </row>
    <row r="2" spans="1:6" x14ac:dyDescent="0.2">
      <c r="A2" s="6" t="s">
        <v>2078</v>
      </c>
      <c r="B2" t="s">
        <v>2073</v>
      </c>
    </row>
    <row r="4" spans="1:6" x14ac:dyDescent="0.2">
      <c r="A4" s="6" t="s">
        <v>2070</v>
      </c>
      <c r="B4" s="6" t="s">
        <v>2033</v>
      </c>
    </row>
    <row r="5" spans="1:6" x14ac:dyDescent="0.2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2074</v>
      </c>
      <c r="B6">
        <v>17</v>
      </c>
      <c r="C6">
        <v>97</v>
      </c>
      <c r="D6">
        <v>1</v>
      </c>
      <c r="E6">
        <v>142</v>
      </c>
      <c r="F6">
        <v>257</v>
      </c>
    </row>
    <row r="7" spans="1:6" x14ac:dyDescent="0.2">
      <c r="A7" s="7" t="s">
        <v>2075</v>
      </c>
      <c r="B7">
        <v>7</v>
      </c>
      <c r="C7">
        <v>93</v>
      </c>
      <c r="D7">
        <v>4</v>
      </c>
      <c r="E7">
        <v>147</v>
      </c>
      <c r="F7">
        <v>251</v>
      </c>
    </row>
    <row r="8" spans="1:6" x14ac:dyDescent="0.2">
      <c r="A8" s="7" t="s">
        <v>2076</v>
      </c>
      <c r="B8">
        <v>17</v>
      </c>
      <c r="C8">
        <v>89</v>
      </c>
      <c r="D8">
        <v>2</v>
      </c>
      <c r="E8">
        <v>144</v>
      </c>
      <c r="F8">
        <v>252</v>
      </c>
    </row>
    <row r="9" spans="1:6" x14ac:dyDescent="0.2">
      <c r="A9" s="7" t="s">
        <v>2077</v>
      </c>
      <c r="B9">
        <v>16</v>
      </c>
      <c r="C9">
        <v>85</v>
      </c>
      <c r="D9">
        <v>7</v>
      </c>
      <c r="E9">
        <v>132</v>
      </c>
      <c r="F9">
        <v>240</v>
      </c>
    </row>
    <row r="10" spans="1:6" x14ac:dyDescent="0.2">
      <c r="A10" s="7" t="s">
        <v>2034</v>
      </c>
      <c r="B10">
        <v>57</v>
      </c>
      <c r="C10">
        <v>364</v>
      </c>
      <c r="D10">
        <v>14</v>
      </c>
      <c r="E10">
        <v>565</v>
      </c>
      <c r="F1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FCD7-D1EC-C04B-A430-8A04C4735910}">
  <dimension ref="A1:H13"/>
  <sheetViews>
    <sheetView workbookViewId="0">
      <selection activeCell="C30" sqref="C30"/>
    </sheetView>
  </sheetViews>
  <sheetFormatPr baseColWidth="10" defaultRowHeight="16" x14ac:dyDescent="0.2"/>
  <cols>
    <col min="1" max="1" width="26" customWidth="1"/>
    <col min="2" max="2" width="16.1640625" customWidth="1"/>
    <col min="3" max="3" width="16.33203125" customWidth="1"/>
    <col min="4" max="4" width="16.83203125" customWidth="1"/>
    <col min="5" max="5" width="14.1640625" customWidth="1"/>
    <col min="6" max="6" width="20.5" customWidth="1"/>
    <col min="7" max="7" width="15.6640625" customWidth="1"/>
    <col min="8" max="8" width="18" customWidth="1"/>
  </cols>
  <sheetData>
    <row r="1" spans="1:8" x14ac:dyDescent="0.2">
      <c r="A1" s="1" t="s">
        <v>2079</v>
      </c>
      <c r="B1" s="9" t="s">
        <v>2080</v>
      </c>
      <c r="C1" s="9" t="s">
        <v>2081</v>
      </c>
      <c r="D1" s="9" t="s">
        <v>2082</v>
      </c>
      <c r="E1" s="9" t="s">
        <v>2083</v>
      </c>
      <c r="F1" s="9" t="s">
        <v>2084</v>
      </c>
      <c r="G1" s="9" t="s">
        <v>2085</v>
      </c>
      <c r="H1" s="9" t="s">
        <v>2086</v>
      </c>
    </row>
    <row r="2" spans="1:8" x14ac:dyDescent="0.2">
      <c r="A2" t="s">
        <v>2087</v>
      </c>
      <c r="B2">
        <f>COUNTIFS(Crowdfunding!D2:D1001, "&lt;1000", Crowdfunding!G2:G1001, "Successful")</f>
        <v>30</v>
      </c>
      <c r="C2">
        <f>COUNTIFS(Crowdfunding!D2:D1001, "&lt;1000", Crowdfunding!G2:G1001, "failed")</f>
        <v>20</v>
      </c>
      <c r="D2">
        <f>COUNTIFS(Crowdfunding!D2:D1001, "&lt;1000", Crowdfunding!G2:G1001, "Canceled" )</f>
        <v>1</v>
      </c>
      <c r="E2">
        <f>SUM(B2:D2)</f>
        <v>51</v>
      </c>
      <c r="F2" s="11">
        <f>SUM(B2/E2)</f>
        <v>0.58823529411764708</v>
      </c>
      <c r="G2" s="11">
        <f>SUM(C2/E2)</f>
        <v>0.39215686274509803</v>
      </c>
      <c r="H2" s="11">
        <f>SUM(D2/E2)</f>
        <v>1.9607843137254902E-2</v>
      </c>
    </row>
    <row r="3" spans="1:8" x14ac:dyDescent="0.2">
      <c r="A3" t="s">
        <v>2088</v>
      </c>
      <c r="B3">
        <f>COUNTIFS(Crowdfunding!D2:D1001, "&gt;=1000", Crowdfunding!D2:D1001, "&lt;=4999", Crowdfunding!G2:G1001, "Successful" )</f>
        <v>191</v>
      </c>
      <c r="C3">
        <f>COUNTIFS(Crowdfunding!D2:D1001, "&gt;=1000", Crowdfunding!D2:D1001, "&lt;=4999", Crowdfunding!G2:G1001, "failed")</f>
        <v>38</v>
      </c>
      <c r="D3">
        <f>COUNTIFS(Crowdfunding!D2:D1001, "&gt;=1000", Crowdfunding!D2:D1001, "&lt;=4999", Crowdfunding!G2:G1001, "Canceled" )</f>
        <v>2</v>
      </c>
      <c r="E3">
        <f t="shared" ref="E3:E13" si="0">SUM(B3:D3)</f>
        <v>231</v>
      </c>
      <c r="F3" s="11">
        <f t="shared" ref="F3:F13" si="1">SUM(B3/E3)</f>
        <v>0.82683982683982682</v>
      </c>
      <c r="G3" s="11">
        <f t="shared" ref="G3:G13" si="2">SUM(C3/E3)</f>
        <v>0.16450216450216451</v>
      </c>
      <c r="H3" s="11">
        <f t="shared" ref="H3:H13" si="3">SUM(D3/E3)</f>
        <v>8.658008658008658E-3</v>
      </c>
    </row>
    <row r="4" spans="1:8" x14ac:dyDescent="0.2">
      <c r="A4" t="s">
        <v>2089</v>
      </c>
      <c r="B4">
        <f>COUNTIFS(Crowdfunding!D2:D1001, "&gt;=5000", Crowdfunding!D2:D1001, "&lt;=9999", Crowdfunding!G2:G1001, "Successful" )</f>
        <v>164</v>
      </c>
      <c r="C4">
        <f>COUNTIFS(Crowdfunding!D2:D1001, "&gt;=5000", Crowdfunding!D2:D1001, "&lt;=9999", Crowdfunding!G2:G1001, "failed")</f>
        <v>126</v>
      </c>
      <c r="D4">
        <f>COUNTIFS(Crowdfunding!D2:D1001, "&gt;=5000", Crowdfunding!D2:D1001, "&lt;=9999", Crowdfunding!G2:G1001, "Canceled" 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2090</v>
      </c>
      <c r="B5">
        <f>COUNTIFS(Crowdfunding!D2:D1001, "&gt;=10000", Crowdfunding!D2:D1001, "&lt;=14999", Crowdfunding!G2:G1001, "Successful" )</f>
        <v>4</v>
      </c>
      <c r="C5">
        <f>COUNTIFS(Crowdfunding!D2:D1001, "&gt;=10000", Crowdfunding!D2:D1001, "&lt;=14999", Crowdfunding!G2:G1001, "failed")</f>
        <v>5</v>
      </c>
      <c r="D5">
        <f>COUNTIFS(Crowdfunding!D2:D1001, "&gt;=10000", Crowdfunding!D2:D1001, "&lt;=4999", Crowdfunding!G2:G1001, "Canceled" 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s="10" t="s">
        <v>2091</v>
      </c>
      <c r="B6">
        <f>COUNTIFS(Crowdfunding!D2:D1001, "&gt;=15000", Crowdfunding!D2:D1001, "&lt;=19999", Crowdfunding!G2:G1001, "Successful" )</f>
        <v>10</v>
      </c>
      <c r="C6">
        <f>COUNTIFS(Crowdfunding!D2:D1001, "&gt;=15000", Crowdfunding!D2:D1001, "&lt;=19999", Crowdfunding!G2:G1001, "failed")</f>
        <v>0</v>
      </c>
      <c r="D6">
        <f>COUNTIFS(Crowdfunding!D2:D1001, "&gt;=15000", Crowdfunding!D2:D1001, "&lt;=19999", Crowdfunding!G2:G1001, "Canceled" 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s="10" t="s">
        <v>2092</v>
      </c>
      <c r="B7">
        <f>COUNTIFS(Crowdfunding!D2:D1001, "&gt;=20000", Crowdfunding!D2:D1001, "&lt;=24999", Crowdfunding!G2:G1001, "Successful" )</f>
        <v>7</v>
      </c>
      <c r="C7">
        <f>COUNTIFS(Crowdfunding!D2:D1001, "&gt;=20000", Crowdfunding!D2:D1001, "&lt;=24999", Crowdfunding!G2:G1001, "failed")</f>
        <v>0</v>
      </c>
      <c r="D7">
        <f>COUNTIFS(Crowdfunding!D2:D1001, "&gt;=20000", Crowdfunding!D2:D1001, "&lt;=24999", Crowdfunding!G2:G1001, "Canceled" 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2093</v>
      </c>
      <c r="B8">
        <f>COUNTIFS(Crowdfunding!D2:D1001, "&gt;=25000", Crowdfunding!D2:D1001, "&lt;=29999", Crowdfunding!G2:G1001, "Successful" )</f>
        <v>11</v>
      </c>
      <c r="C8">
        <f>COUNTIFS(Crowdfunding!D2:D1001, "&gt;=25000", Crowdfunding!D2:D1001, "&lt;=29999", Crowdfunding!G2:G1001, "failed")</f>
        <v>3</v>
      </c>
      <c r="D8">
        <f>COUNTIFS(Crowdfunding!D2:D1001, "&gt;=25000", Crowdfunding!D2:D1001, "&lt;=29999", Crowdfunding!G2:G1001, "Canceled" 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s="10" t="s">
        <v>2094</v>
      </c>
      <c r="B9">
        <f>COUNTIFS(Crowdfunding!D2:D1001, "&gt;=30000", Crowdfunding!D2:D1001, "&lt;=34999", Crowdfunding!G2:G1001, "Successful" )</f>
        <v>7</v>
      </c>
      <c r="C9">
        <f>COUNTIFS(Crowdfunding!E2:E1001, "&gt;=30000", Crowdfunding!E2:E1001, "&lt;=34999", Crowdfunding!H2:H1001, "Successful" )</f>
        <v>0</v>
      </c>
      <c r="D9">
        <f>COUNTIFS(Crowdfunding!D2:D1001, "&gt;=30000", Crowdfunding!D2:D1001, "&lt;=34999", Crowdfunding!G2:G1001, "Canceled" 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s="10" t="s">
        <v>2095</v>
      </c>
      <c r="B10">
        <f>COUNTIFS(Crowdfunding!D2:D1001, "&gt;=35000", Crowdfunding!D2:D1001, "&lt;=39999", Crowdfunding!G2:G1001, "Successful" )</f>
        <v>8</v>
      </c>
      <c r="C10">
        <f>COUNTIFS(Crowdfunding!D2:D1001, "&gt;=35000", Crowdfunding!D2:D1001, "&lt;=39999", Crowdfunding!G2:G1001, "failed")</f>
        <v>3</v>
      </c>
      <c r="D10">
        <f>COUNTIFS(Crowdfunding!D2:D1001, "&gt;=35000", Crowdfunding!D2:D1001, "&lt;=39999", Crowdfunding!G2:G1001, "Canceled" 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s="10" t="s">
        <v>2096</v>
      </c>
      <c r="B11">
        <f>COUNTIFS(Crowdfunding!D2:D1001, "&gt;=40000", Crowdfunding!D2:D1001, "&lt;=44999", Crowdfunding!G2:G1001, "Successful" )</f>
        <v>11</v>
      </c>
      <c r="C11">
        <f>COUNTIFS(Crowdfunding!D2:D1001, "&gt;=40000", Crowdfunding!D2:D1001, "&lt;=44999", Crowdfunding!G2:G1001, "failed")</f>
        <v>3</v>
      </c>
      <c r="D11">
        <f>COUNTIFS(Crowdfunding!D2:D1001, "&gt;=40000", Crowdfunding!D2:D1001, "&lt;=44999", Crowdfunding!G2:G1001, "Canceled" 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s="10" t="s">
        <v>2097</v>
      </c>
      <c r="B12">
        <f>COUNTIFS(Crowdfunding!D2:D1001, "&gt;=45000", Crowdfunding!D2:D1001, "&lt;=49999", Crowdfunding!G2:G1001, "Successful" )</f>
        <v>8</v>
      </c>
      <c r="C12">
        <f>COUNTIFS(Crowdfunding!D2:D1001, "&gt;=45000", Crowdfunding!D2:D1001, "&lt;=49999", Crowdfunding!G2:G1001, "failed")</f>
        <v>3</v>
      </c>
      <c r="D12">
        <f>COUNTIFS(Crowdfunding!D2:D1001, "&gt;=45000", Crowdfunding!D2:D1001, "&lt;=49999", Crowdfunding!G2:G1001, "Canceled" 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s="10" t="s">
        <v>2098</v>
      </c>
      <c r="B13">
        <f>COUNTIFS(Crowdfunding!D2:D1001, "&gt;=50000", Crowdfunding!G2:G1001, "Successful" )</f>
        <v>114</v>
      </c>
      <c r="C13">
        <f>COUNTIFS(Crowdfunding!D2:D1001, "&gt;=50000", Crowdfunding!G2:G1001, "failed")</f>
        <v>163</v>
      </c>
      <c r="D13">
        <f>COUNTIFS(Crowdfunding!D2:D1001, "&gt;=50000", Crowdfunding!G2:G1001, "Canceled" 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ignoredErrors>
    <ignoredError sqref="C5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2718-0033-5849-ABF0-F4F5065C6760}">
  <dimension ref="A1:J18"/>
  <sheetViews>
    <sheetView tabSelected="1" workbookViewId="0">
      <selection activeCell="D7" sqref="D7"/>
    </sheetView>
  </sheetViews>
  <sheetFormatPr baseColWidth="10" defaultRowHeight="16" x14ac:dyDescent="0.2"/>
  <cols>
    <col min="2" max="2" width="12.5" customWidth="1"/>
  </cols>
  <sheetData>
    <row r="1" spans="1:10" ht="34" x14ac:dyDescent="0.2">
      <c r="A1" s="16"/>
      <c r="B1" s="17"/>
      <c r="C1" s="18"/>
      <c r="F1" s="12" t="s">
        <v>2099</v>
      </c>
      <c r="G1" s="12" t="s">
        <v>2100</v>
      </c>
      <c r="H1" s="12" t="s">
        <v>2101</v>
      </c>
      <c r="I1" s="12" t="s">
        <v>2105</v>
      </c>
      <c r="J1" s="12" t="s">
        <v>2102</v>
      </c>
    </row>
    <row r="2" spans="1:10" x14ac:dyDescent="0.2">
      <c r="A2" s="19"/>
      <c r="B2" s="20"/>
      <c r="C2" s="21"/>
      <c r="F2" t="s">
        <v>2103</v>
      </c>
      <c r="G2">
        <f ca="1">SUMIF(Crowdfunding!G1:G1001, "Failed", Crowdfunding!H2:H1001)</f>
        <v>280341</v>
      </c>
      <c r="H2">
        <f>_xlfn.MINIFS(Crowdfunding!H2:H1001, Crowdfunding!G2:G1001, "Successful")</f>
        <v>16</v>
      </c>
      <c r="I2" s="5">
        <f>AVERAGEIF(Crowdfunding!G2:G1001, "successful", Crowdfunding!H2:H1001)</f>
        <v>851.14690265486729</v>
      </c>
      <c r="J2">
        <f>_xlfn.MAXIFS(Crowdfunding!H2:H1001, Crowdfunding!G2:G1001, "failed")</f>
        <v>6080</v>
      </c>
    </row>
    <row r="3" spans="1:10" x14ac:dyDescent="0.2">
      <c r="A3" s="19"/>
      <c r="B3" s="20"/>
      <c r="C3" s="21"/>
      <c r="F3" t="s">
        <v>2104</v>
      </c>
      <c r="G3">
        <f ca="1">SUMIF(Crowdfunding!G2:G1002, "successful", Crowdfunding!H3:H1002)</f>
        <v>397012</v>
      </c>
      <c r="H3">
        <f>_xlfn.MINIFS(Crowdfunding!H2:H1001, Crowdfunding!G2:G1001, "Failed" )</f>
        <v>0</v>
      </c>
      <c r="I3" s="5">
        <f>AVERAGEIF(Crowdfunding!G3:G1002, "Failed", Crowdfunding!H3:H1002)</f>
        <v>587.22865013774106</v>
      </c>
      <c r="J3">
        <f>_xlfn.MAXIFS(Crowdfunding!H3:H1002, Crowdfunding!G3:G1002, "successful")</f>
        <v>7295</v>
      </c>
    </row>
    <row r="4" spans="1:10" x14ac:dyDescent="0.2">
      <c r="A4" s="19"/>
      <c r="B4" s="20"/>
      <c r="C4" s="21"/>
    </row>
    <row r="5" spans="1:10" x14ac:dyDescent="0.2">
      <c r="A5" s="19"/>
      <c r="B5" s="20"/>
      <c r="C5" s="21"/>
    </row>
    <row r="6" spans="1:10" x14ac:dyDescent="0.2">
      <c r="A6" s="19"/>
      <c r="B6" s="20"/>
      <c r="C6" s="21"/>
    </row>
    <row r="7" spans="1:10" x14ac:dyDescent="0.2">
      <c r="A7" s="19"/>
      <c r="B7" s="20"/>
      <c r="C7" s="21"/>
    </row>
    <row r="8" spans="1:10" x14ac:dyDescent="0.2">
      <c r="A8" s="19"/>
      <c r="B8" s="20"/>
      <c r="C8" s="21"/>
    </row>
    <row r="9" spans="1:10" x14ac:dyDescent="0.2">
      <c r="A9" s="19"/>
      <c r="B9" s="20"/>
      <c r="C9" s="21"/>
    </row>
    <row r="10" spans="1:10" x14ac:dyDescent="0.2">
      <c r="A10" s="19"/>
      <c r="B10" s="20"/>
      <c r="C10" s="21"/>
    </row>
    <row r="11" spans="1:10" x14ac:dyDescent="0.2">
      <c r="A11" s="19"/>
      <c r="B11" s="20"/>
      <c r="C11" s="21"/>
    </row>
    <row r="12" spans="1:10" x14ac:dyDescent="0.2">
      <c r="A12" s="19"/>
      <c r="B12" s="20"/>
      <c r="C12" s="21"/>
    </row>
    <row r="13" spans="1:10" x14ac:dyDescent="0.2">
      <c r="A13" s="19"/>
      <c r="B13" s="20"/>
      <c r="C13" s="21"/>
    </row>
    <row r="14" spans="1:10" x14ac:dyDescent="0.2">
      <c r="A14" s="19"/>
      <c r="B14" s="20"/>
      <c r="C14" s="21"/>
    </row>
    <row r="15" spans="1:10" x14ac:dyDescent="0.2">
      <c r="A15" s="19"/>
      <c r="B15" s="20"/>
      <c r="C15" s="21"/>
    </row>
    <row r="16" spans="1:10" x14ac:dyDescent="0.2">
      <c r="A16" s="19"/>
      <c r="B16" s="20"/>
      <c r="C16" s="21"/>
    </row>
    <row r="17" spans="1:3" x14ac:dyDescent="0.2">
      <c r="A17" s="19"/>
      <c r="B17" s="20"/>
      <c r="C17" s="21"/>
    </row>
    <row r="18" spans="1:3" x14ac:dyDescent="0.2">
      <c r="A18" s="22"/>
      <c r="B18" s="23"/>
      <c r="C18" s="24"/>
    </row>
  </sheetData>
  <conditionalFormatting sqref="A19:A1001">
    <cfRule type="expression" dxfId="7" priority="1">
      <formula>$G19="live"</formula>
    </cfRule>
    <cfRule type="expression" dxfId="6" priority="2">
      <formula>$G19="successful"</formula>
    </cfRule>
    <cfRule type="expression" dxfId="5" priority="3">
      <formula>$G19="canceled"</formula>
    </cfRule>
    <cfRule type="expression" dxfId="4" priority="4">
      <formula>$G19="failed"</formula>
    </cfRule>
  </conditionalFormatting>
  <pageMargins left="0.7" right="0.7" top="0.75" bottom="0.75" header="0.3" footer="0.3"/>
  <ignoredErrors>
    <ignoredError sqref="I3:J3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C302-68AC-BF4A-BDB8-ECC75D438392}">
  <dimension ref="A1:J566"/>
  <sheetViews>
    <sheetView workbookViewId="0">
      <selection activeCell="L10" sqref="L10"/>
    </sheetView>
  </sheetViews>
  <sheetFormatPr baseColWidth="10" defaultRowHeight="16" x14ac:dyDescent="0.2"/>
  <cols>
    <col min="9" max="9" width="15.6640625" bestFit="1" customWidth="1"/>
    <col min="10" max="10" width="14.6640625" bestFit="1" customWidth="1"/>
  </cols>
  <sheetData>
    <row r="1" spans="1:10" x14ac:dyDescent="0.2">
      <c r="A1" t="s">
        <v>2099</v>
      </c>
      <c r="B1" t="s">
        <v>2106</v>
      </c>
      <c r="D1" t="s">
        <v>2099</v>
      </c>
      <c r="E1" t="s">
        <v>2107</v>
      </c>
      <c r="I1" s="9" t="s">
        <v>2103</v>
      </c>
      <c r="J1" s="9" t="s">
        <v>2104</v>
      </c>
    </row>
    <row r="2" spans="1:10" x14ac:dyDescent="0.2">
      <c r="A2" s="14" t="s">
        <v>20</v>
      </c>
      <c r="B2" s="13">
        <v>158</v>
      </c>
      <c r="D2" s="15" t="s">
        <v>14</v>
      </c>
      <c r="E2">
        <v>0</v>
      </c>
      <c r="H2" s="9" t="s">
        <v>2113</v>
      </c>
      <c r="I2" s="5">
        <f>AVERAGE(B2:B566)</f>
        <v>851.14690265486729</v>
      </c>
      <c r="J2" s="5">
        <f>AVERAGE(E2:E365)</f>
        <v>585.61538461538464</v>
      </c>
    </row>
    <row r="3" spans="1:10" x14ac:dyDescent="0.2">
      <c r="A3" s="14" t="s">
        <v>20</v>
      </c>
      <c r="B3" s="13">
        <v>1425</v>
      </c>
      <c r="D3" s="15" t="s">
        <v>14</v>
      </c>
      <c r="E3">
        <v>24</v>
      </c>
      <c r="H3" s="9" t="s">
        <v>2112</v>
      </c>
      <c r="I3" s="5">
        <f>MEDIAN(B2:B566)</f>
        <v>201</v>
      </c>
      <c r="J3" s="5">
        <f>MEDIAN(E2:E365)</f>
        <v>114.5</v>
      </c>
    </row>
    <row r="4" spans="1:10" x14ac:dyDescent="0.2">
      <c r="A4" s="14" t="s">
        <v>20</v>
      </c>
      <c r="B4" s="13">
        <v>174</v>
      </c>
      <c r="D4" s="15" t="s">
        <v>14</v>
      </c>
      <c r="E4">
        <v>53</v>
      </c>
      <c r="H4" s="9" t="s">
        <v>2111</v>
      </c>
      <c r="I4" s="5">
        <f>MIN(B2:B566)</f>
        <v>16</v>
      </c>
      <c r="J4" s="5">
        <f>MIN(E2:E365)</f>
        <v>0</v>
      </c>
    </row>
    <row r="5" spans="1:10" x14ac:dyDescent="0.2">
      <c r="A5" s="14" t="s">
        <v>20</v>
      </c>
      <c r="B5" s="13">
        <v>227</v>
      </c>
      <c r="D5" s="15" t="s">
        <v>14</v>
      </c>
      <c r="E5">
        <v>18</v>
      </c>
      <c r="H5" s="9" t="s">
        <v>2110</v>
      </c>
      <c r="I5" s="5">
        <f>MAX(B2:B566)</f>
        <v>7295</v>
      </c>
      <c r="J5" s="5">
        <f>MAX(E2:E365)</f>
        <v>6080</v>
      </c>
    </row>
    <row r="6" spans="1:10" x14ac:dyDescent="0.2">
      <c r="A6" s="14" t="s">
        <v>20</v>
      </c>
      <c r="B6" s="13">
        <v>220</v>
      </c>
      <c r="D6" s="15" t="s">
        <v>14</v>
      </c>
      <c r="E6">
        <v>44</v>
      </c>
      <c r="H6" s="9" t="s">
        <v>2109</v>
      </c>
      <c r="I6" s="5">
        <f>_xlfn.VAR.S(B2:B566)</f>
        <v>1606216.5936295739</v>
      </c>
      <c r="J6" s="5">
        <f>_xlfn.VAR.S(E2:E365)</f>
        <v>924113.45496927318</v>
      </c>
    </row>
    <row r="7" spans="1:10" x14ac:dyDescent="0.2">
      <c r="A7" s="14" t="s">
        <v>20</v>
      </c>
      <c r="B7" s="13">
        <v>98</v>
      </c>
      <c r="D7" s="15" t="s">
        <v>14</v>
      </c>
      <c r="E7">
        <v>27</v>
      </c>
      <c r="H7" s="9" t="s">
        <v>2108</v>
      </c>
      <c r="I7" s="5">
        <f>STDEV(B2:B566)</f>
        <v>1267.366006183523</v>
      </c>
      <c r="J7" s="5">
        <f>STDEV(E2:E365)</f>
        <v>961.30819978260524</v>
      </c>
    </row>
    <row r="8" spans="1:10" x14ac:dyDescent="0.2">
      <c r="A8" s="14" t="s">
        <v>20</v>
      </c>
      <c r="B8" s="13">
        <v>100</v>
      </c>
      <c r="D8" s="15" t="s">
        <v>14</v>
      </c>
      <c r="E8">
        <v>55</v>
      </c>
    </row>
    <row r="9" spans="1:10" x14ac:dyDescent="0.2">
      <c r="A9" s="14" t="s">
        <v>20</v>
      </c>
      <c r="B9" s="13">
        <v>1249</v>
      </c>
      <c r="D9" s="15" t="s">
        <v>14</v>
      </c>
      <c r="E9">
        <v>200</v>
      </c>
    </row>
    <row r="10" spans="1:10" x14ac:dyDescent="0.2">
      <c r="A10" s="14" t="s">
        <v>20</v>
      </c>
      <c r="B10" s="13">
        <v>1396</v>
      </c>
      <c r="D10" s="15" t="s">
        <v>14</v>
      </c>
      <c r="E10">
        <v>452</v>
      </c>
    </row>
    <row r="11" spans="1:10" x14ac:dyDescent="0.2">
      <c r="A11" s="14" t="s">
        <v>20</v>
      </c>
      <c r="B11" s="13">
        <v>890</v>
      </c>
      <c r="D11" s="15" t="s">
        <v>14</v>
      </c>
      <c r="E11">
        <v>674</v>
      </c>
    </row>
    <row r="12" spans="1:10" x14ac:dyDescent="0.2">
      <c r="A12" s="14" t="s">
        <v>20</v>
      </c>
      <c r="B12" s="13">
        <v>142</v>
      </c>
      <c r="D12" s="15" t="s">
        <v>14</v>
      </c>
      <c r="E12">
        <v>558</v>
      </c>
    </row>
    <row r="13" spans="1:10" x14ac:dyDescent="0.2">
      <c r="A13" s="14" t="s">
        <v>20</v>
      </c>
      <c r="B13" s="13">
        <v>2673</v>
      </c>
      <c r="D13" s="15" t="s">
        <v>14</v>
      </c>
      <c r="E13">
        <v>15</v>
      </c>
    </row>
    <row r="14" spans="1:10" x14ac:dyDescent="0.2">
      <c r="A14" s="14" t="s">
        <v>20</v>
      </c>
      <c r="B14" s="13">
        <v>163</v>
      </c>
      <c r="D14" s="15" t="s">
        <v>14</v>
      </c>
      <c r="E14">
        <v>2307</v>
      </c>
    </row>
    <row r="15" spans="1:10" x14ac:dyDescent="0.2">
      <c r="A15" s="14" t="s">
        <v>20</v>
      </c>
      <c r="B15" s="13">
        <v>2220</v>
      </c>
      <c r="D15" s="15" t="s">
        <v>14</v>
      </c>
      <c r="E15">
        <v>88</v>
      </c>
    </row>
    <row r="16" spans="1:10" x14ac:dyDescent="0.2">
      <c r="A16" s="14" t="s">
        <v>20</v>
      </c>
      <c r="B16" s="13">
        <v>1606</v>
      </c>
      <c r="D16" s="15" t="s">
        <v>14</v>
      </c>
      <c r="E16">
        <v>48</v>
      </c>
    </row>
    <row r="17" spans="1:5" x14ac:dyDescent="0.2">
      <c r="A17" s="14" t="s">
        <v>20</v>
      </c>
      <c r="B17" s="13">
        <v>129</v>
      </c>
      <c r="D17" s="15" t="s">
        <v>14</v>
      </c>
      <c r="E17">
        <v>1</v>
      </c>
    </row>
    <row r="18" spans="1:5" x14ac:dyDescent="0.2">
      <c r="A18" s="14" t="s">
        <v>20</v>
      </c>
      <c r="B18" s="13">
        <v>226</v>
      </c>
      <c r="D18" s="15" t="s">
        <v>14</v>
      </c>
      <c r="E18">
        <v>1467</v>
      </c>
    </row>
    <row r="19" spans="1:5" x14ac:dyDescent="0.2">
      <c r="A19" s="14" t="s">
        <v>20</v>
      </c>
      <c r="B19" s="13">
        <v>5419</v>
      </c>
      <c r="D19" s="15" t="s">
        <v>14</v>
      </c>
      <c r="E19">
        <v>75</v>
      </c>
    </row>
    <row r="20" spans="1:5" x14ac:dyDescent="0.2">
      <c r="A20" s="14" t="s">
        <v>20</v>
      </c>
      <c r="B20" s="13">
        <v>165</v>
      </c>
      <c r="D20" s="15" t="s">
        <v>14</v>
      </c>
      <c r="E20">
        <v>120</v>
      </c>
    </row>
    <row r="21" spans="1:5" x14ac:dyDescent="0.2">
      <c r="A21" s="14" t="s">
        <v>20</v>
      </c>
      <c r="B21" s="13">
        <v>1965</v>
      </c>
      <c r="D21" s="15" t="s">
        <v>14</v>
      </c>
      <c r="E21">
        <v>2253</v>
      </c>
    </row>
    <row r="22" spans="1:5" x14ac:dyDescent="0.2">
      <c r="A22" s="14" t="s">
        <v>20</v>
      </c>
      <c r="B22" s="13">
        <v>16</v>
      </c>
      <c r="D22" s="15" t="s">
        <v>14</v>
      </c>
      <c r="E22">
        <v>5</v>
      </c>
    </row>
    <row r="23" spans="1:5" x14ac:dyDescent="0.2">
      <c r="A23" s="14" t="s">
        <v>20</v>
      </c>
      <c r="B23" s="13">
        <v>107</v>
      </c>
      <c r="D23" s="15" t="s">
        <v>14</v>
      </c>
      <c r="E23">
        <v>38</v>
      </c>
    </row>
    <row r="24" spans="1:5" x14ac:dyDescent="0.2">
      <c r="A24" s="14" t="s">
        <v>20</v>
      </c>
      <c r="B24" s="13">
        <v>134</v>
      </c>
      <c r="D24" s="15" t="s">
        <v>14</v>
      </c>
      <c r="E24">
        <v>12</v>
      </c>
    </row>
    <row r="25" spans="1:5" x14ac:dyDescent="0.2">
      <c r="A25" s="14" t="s">
        <v>20</v>
      </c>
      <c r="B25" s="13">
        <v>198</v>
      </c>
      <c r="D25" s="15" t="s">
        <v>14</v>
      </c>
      <c r="E25">
        <v>1684</v>
      </c>
    </row>
    <row r="26" spans="1:5" x14ac:dyDescent="0.2">
      <c r="A26" s="14" t="s">
        <v>20</v>
      </c>
      <c r="B26" s="13">
        <v>111</v>
      </c>
      <c r="D26" s="15" t="s">
        <v>14</v>
      </c>
      <c r="E26">
        <v>56</v>
      </c>
    </row>
    <row r="27" spans="1:5" x14ac:dyDescent="0.2">
      <c r="A27" s="14" t="s">
        <v>20</v>
      </c>
      <c r="B27" s="13">
        <v>222</v>
      </c>
      <c r="D27" s="15" t="s">
        <v>14</v>
      </c>
      <c r="E27">
        <v>838</v>
      </c>
    </row>
    <row r="28" spans="1:5" x14ac:dyDescent="0.2">
      <c r="A28" s="14" t="s">
        <v>20</v>
      </c>
      <c r="B28" s="13">
        <v>6212</v>
      </c>
      <c r="D28" s="15" t="s">
        <v>14</v>
      </c>
      <c r="E28">
        <v>1000</v>
      </c>
    </row>
    <row r="29" spans="1:5" x14ac:dyDescent="0.2">
      <c r="A29" s="14" t="s">
        <v>20</v>
      </c>
      <c r="B29" s="13">
        <v>98</v>
      </c>
      <c r="D29" s="15" t="s">
        <v>14</v>
      </c>
      <c r="E29">
        <v>1482</v>
      </c>
    </row>
    <row r="30" spans="1:5" x14ac:dyDescent="0.2">
      <c r="A30" s="14" t="s">
        <v>20</v>
      </c>
      <c r="B30" s="13">
        <v>92</v>
      </c>
      <c r="D30" s="15" t="s">
        <v>14</v>
      </c>
      <c r="E30">
        <v>106</v>
      </c>
    </row>
    <row r="31" spans="1:5" x14ac:dyDescent="0.2">
      <c r="A31" s="14" t="s">
        <v>20</v>
      </c>
      <c r="B31" s="13">
        <v>149</v>
      </c>
      <c r="D31" s="15" t="s">
        <v>14</v>
      </c>
      <c r="E31">
        <v>679</v>
      </c>
    </row>
    <row r="32" spans="1:5" x14ac:dyDescent="0.2">
      <c r="A32" s="14" t="s">
        <v>20</v>
      </c>
      <c r="B32" s="13">
        <v>2431</v>
      </c>
      <c r="D32" s="15" t="s">
        <v>14</v>
      </c>
      <c r="E32">
        <v>1220</v>
      </c>
    </row>
    <row r="33" spans="1:5" x14ac:dyDescent="0.2">
      <c r="A33" s="14" t="s">
        <v>20</v>
      </c>
      <c r="B33" s="13">
        <v>303</v>
      </c>
      <c r="D33" s="15" t="s">
        <v>14</v>
      </c>
      <c r="E33">
        <v>1</v>
      </c>
    </row>
    <row r="34" spans="1:5" x14ac:dyDescent="0.2">
      <c r="A34" s="14" t="s">
        <v>20</v>
      </c>
      <c r="B34" s="13">
        <v>209</v>
      </c>
      <c r="D34" s="15" t="s">
        <v>14</v>
      </c>
      <c r="E34">
        <v>37</v>
      </c>
    </row>
    <row r="35" spans="1:5" x14ac:dyDescent="0.2">
      <c r="A35" s="14" t="s">
        <v>20</v>
      </c>
      <c r="B35" s="13">
        <v>131</v>
      </c>
      <c r="D35" s="15" t="s">
        <v>14</v>
      </c>
      <c r="E35">
        <v>60</v>
      </c>
    </row>
    <row r="36" spans="1:5" x14ac:dyDescent="0.2">
      <c r="A36" s="14" t="s">
        <v>20</v>
      </c>
      <c r="B36" s="13">
        <v>164</v>
      </c>
      <c r="D36" s="15" t="s">
        <v>14</v>
      </c>
      <c r="E36">
        <v>296</v>
      </c>
    </row>
    <row r="37" spans="1:5" x14ac:dyDescent="0.2">
      <c r="A37" s="14" t="s">
        <v>20</v>
      </c>
      <c r="B37" s="13">
        <v>201</v>
      </c>
      <c r="D37" s="15" t="s">
        <v>14</v>
      </c>
      <c r="E37">
        <v>3304</v>
      </c>
    </row>
    <row r="38" spans="1:5" x14ac:dyDescent="0.2">
      <c r="A38" s="14" t="s">
        <v>20</v>
      </c>
      <c r="B38" s="13">
        <v>211</v>
      </c>
      <c r="D38" s="15" t="s">
        <v>14</v>
      </c>
      <c r="E38">
        <v>73</v>
      </c>
    </row>
    <row r="39" spans="1:5" x14ac:dyDescent="0.2">
      <c r="A39" s="14" t="s">
        <v>20</v>
      </c>
      <c r="B39" s="13">
        <v>128</v>
      </c>
      <c r="D39" s="15" t="s">
        <v>14</v>
      </c>
      <c r="E39">
        <v>3387</v>
      </c>
    </row>
    <row r="40" spans="1:5" x14ac:dyDescent="0.2">
      <c r="A40" s="14" t="s">
        <v>20</v>
      </c>
      <c r="B40" s="13">
        <v>1600</v>
      </c>
      <c r="D40" s="15" t="s">
        <v>14</v>
      </c>
      <c r="E40">
        <v>662</v>
      </c>
    </row>
    <row r="41" spans="1:5" x14ac:dyDescent="0.2">
      <c r="A41" s="14" t="s">
        <v>20</v>
      </c>
      <c r="B41" s="13">
        <v>249</v>
      </c>
      <c r="D41" s="15" t="s">
        <v>14</v>
      </c>
      <c r="E41">
        <v>774</v>
      </c>
    </row>
    <row r="42" spans="1:5" x14ac:dyDescent="0.2">
      <c r="A42" s="14" t="s">
        <v>20</v>
      </c>
      <c r="B42" s="13">
        <v>236</v>
      </c>
      <c r="D42" s="15" t="s">
        <v>14</v>
      </c>
      <c r="E42">
        <v>672</v>
      </c>
    </row>
    <row r="43" spans="1:5" x14ac:dyDescent="0.2">
      <c r="A43" s="14" t="s">
        <v>20</v>
      </c>
      <c r="B43" s="13">
        <v>4065</v>
      </c>
      <c r="D43" s="15" t="s">
        <v>14</v>
      </c>
      <c r="E43">
        <v>940</v>
      </c>
    </row>
    <row r="44" spans="1:5" x14ac:dyDescent="0.2">
      <c r="A44" s="14" t="s">
        <v>20</v>
      </c>
      <c r="B44" s="13">
        <v>246</v>
      </c>
      <c r="D44" s="15" t="s">
        <v>14</v>
      </c>
      <c r="E44">
        <v>117</v>
      </c>
    </row>
    <row r="45" spans="1:5" x14ac:dyDescent="0.2">
      <c r="A45" s="14" t="s">
        <v>20</v>
      </c>
      <c r="B45" s="13">
        <v>2475</v>
      </c>
      <c r="D45" s="15" t="s">
        <v>14</v>
      </c>
      <c r="E45">
        <v>115</v>
      </c>
    </row>
    <row r="46" spans="1:5" x14ac:dyDescent="0.2">
      <c r="A46" s="14" t="s">
        <v>20</v>
      </c>
      <c r="B46" s="13">
        <v>76</v>
      </c>
      <c r="D46" s="15" t="s">
        <v>14</v>
      </c>
      <c r="E46">
        <v>326</v>
      </c>
    </row>
    <row r="47" spans="1:5" x14ac:dyDescent="0.2">
      <c r="A47" s="14" t="s">
        <v>20</v>
      </c>
      <c r="B47" s="13">
        <v>54</v>
      </c>
      <c r="D47" s="15" t="s">
        <v>14</v>
      </c>
      <c r="E47">
        <v>1</v>
      </c>
    </row>
    <row r="48" spans="1:5" x14ac:dyDescent="0.2">
      <c r="A48" s="14" t="s">
        <v>20</v>
      </c>
      <c r="B48" s="13">
        <v>88</v>
      </c>
      <c r="D48" s="15" t="s">
        <v>14</v>
      </c>
      <c r="E48">
        <v>1467</v>
      </c>
    </row>
    <row r="49" spans="1:5" x14ac:dyDescent="0.2">
      <c r="A49" s="14" t="s">
        <v>20</v>
      </c>
      <c r="B49" s="13">
        <v>85</v>
      </c>
      <c r="D49" s="15" t="s">
        <v>14</v>
      </c>
      <c r="E49">
        <v>5681</v>
      </c>
    </row>
    <row r="50" spans="1:5" x14ac:dyDescent="0.2">
      <c r="A50" s="14" t="s">
        <v>20</v>
      </c>
      <c r="B50" s="13">
        <v>170</v>
      </c>
      <c r="D50" s="15" t="s">
        <v>14</v>
      </c>
      <c r="E50">
        <v>1059</v>
      </c>
    </row>
    <row r="51" spans="1:5" x14ac:dyDescent="0.2">
      <c r="A51" s="14" t="s">
        <v>20</v>
      </c>
      <c r="B51" s="13">
        <v>330</v>
      </c>
      <c r="D51" s="15" t="s">
        <v>14</v>
      </c>
      <c r="E51">
        <v>1194</v>
      </c>
    </row>
    <row r="52" spans="1:5" x14ac:dyDescent="0.2">
      <c r="A52" s="14" t="s">
        <v>20</v>
      </c>
      <c r="B52" s="13">
        <v>127</v>
      </c>
      <c r="D52" s="15" t="s">
        <v>14</v>
      </c>
      <c r="E52">
        <v>30</v>
      </c>
    </row>
    <row r="53" spans="1:5" x14ac:dyDescent="0.2">
      <c r="A53" s="14" t="s">
        <v>20</v>
      </c>
      <c r="B53" s="13">
        <v>411</v>
      </c>
      <c r="D53" s="15" t="s">
        <v>14</v>
      </c>
      <c r="E53">
        <v>75</v>
      </c>
    </row>
    <row r="54" spans="1:5" x14ac:dyDescent="0.2">
      <c r="A54" s="14" t="s">
        <v>20</v>
      </c>
      <c r="B54" s="13">
        <v>180</v>
      </c>
      <c r="D54" s="15" t="s">
        <v>14</v>
      </c>
      <c r="E54">
        <v>955</v>
      </c>
    </row>
    <row r="55" spans="1:5" x14ac:dyDescent="0.2">
      <c r="A55" s="14" t="s">
        <v>20</v>
      </c>
      <c r="B55" s="13">
        <v>374</v>
      </c>
      <c r="D55" s="15" t="s">
        <v>14</v>
      </c>
      <c r="E55">
        <v>67</v>
      </c>
    </row>
    <row r="56" spans="1:5" x14ac:dyDescent="0.2">
      <c r="A56" s="14" t="s">
        <v>20</v>
      </c>
      <c r="B56" s="13">
        <v>71</v>
      </c>
      <c r="D56" s="15" t="s">
        <v>14</v>
      </c>
      <c r="E56">
        <v>5</v>
      </c>
    </row>
    <row r="57" spans="1:5" x14ac:dyDescent="0.2">
      <c r="A57" s="14" t="s">
        <v>20</v>
      </c>
      <c r="B57" s="13">
        <v>203</v>
      </c>
      <c r="D57" s="15" t="s">
        <v>14</v>
      </c>
      <c r="E57">
        <v>26</v>
      </c>
    </row>
    <row r="58" spans="1:5" x14ac:dyDescent="0.2">
      <c r="A58" s="14" t="s">
        <v>20</v>
      </c>
      <c r="B58" s="13">
        <v>113</v>
      </c>
      <c r="D58" s="15" t="s">
        <v>14</v>
      </c>
      <c r="E58">
        <v>1130</v>
      </c>
    </row>
    <row r="59" spans="1:5" x14ac:dyDescent="0.2">
      <c r="A59" s="14" t="s">
        <v>20</v>
      </c>
      <c r="B59" s="13">
        <v>96</v>
      </c>
      <c r="D59" s="15" t="s">
        <v>14</v>
      </c>
      <c r="E59">
        <v>782</v>
      </c>
    </row>
    <row r="60" spans="1:5" x14ac:dyDescent="0.2">
      <c r="A60" s="14" t="s">
        <v>20</v>
      </c>
      <c r="B60" s="13">
        <v>498</v>
      </c>
      <c r="D60" s="15" t="s">
        <v>14</v>
      </c>
      <c r="E60">
        <v>210</v>
      </c>
    </row>
    <row r="61" spans="1:5" x14ac:dyDescent="0.2">
      <c r="A61" s="14" t="s">
        <v>20</v>
      </c>
      <c r="B61" s="13">
        <v>180</v>
      </c>
      <c r="D61" s="15" t="s">
        <v>14</v>
      </c>
      <c r="E61">
        <v>136</v>
      </c>
    </row>
    <row r="62" spans="1:5" x14ac:dyDescent="0.2">
      <c r="A62" s="14" t="s">
        <v>20</v>
      </c>
      <c r="B62" s="13">
        <v>27</v>
      </c>
      <c r="D62" s="15" t="s">
        <v>14</v>
      </c>
      <c r="E62">
        <v>86</v>
      </c>
    </row>
    <row r="63" spans="1:5" x14ac:dyDescent="0.2">
      <c r="A63" s="14" t="s">
        <v>20</v>
      </c>
      <c r="B63" s="13">
        <v>2331</v>
      </c>
      <c r="D63" s="15" t="s">
        <v>14</v>
      </c>
      <c r="E63">
        <v>19</v>
      </c>
    </row>
    <row r="64" spans="1:5" x14ac:dyDescent="0.2">
      <c r="A64" s="14" t="s">
        <v>20</v>
      </c>
      <c r="B64" s="13">
        <v>113</v>
      </c>
      <c r="D64" s="15" t="s">
        <v>14</v>
      </c>
      <c r="E64">
        <v>886</v>
      </c>
    </row>
    <row r="65" spans="1:5" x14ac:dyDescent="0.2">
      <c r="A65" s="14" t="s">
        <v>20</v>
      </c>
      <c r="B65" s="13">
        <v>164</v>
      </c>
      <c r="D65" s="15" t="s">
        <v>14</v>
      </c>
      <c r="E65">
        <v>35</v>
      </c>
    </row>
    <row r="66" spans="1:5" x14ac:dyDescent="0.2">
      <c r="A66" s="14" t="s">
        <v>20</v>
      </c>
      <c r="B66" s="13">
        <v>164</v>
      </c>
      <c r="D66" s="15" t="s">
        <v>14</v>
      </c>
      <c r="E66">
        <v>24</v>
      </c>
    </row>
    <row r="67" spans="1:5" x14ac:dyDescent="0.2">
      <c r="A67" s="14" t="s">
        <v>20</v>
      </c>
      <c r="B67" s="13">
        <v>336</v>
      </c>
      <c r="D67" s="15" t="s">
        <v>14</v>
      </c>
      <c r="E67">
        <v>86</v>
      </c>
    </row>
    <row r="68" spans="1:5" x14ac:dyDescent="0.2">
      <c r="A68" s="14" t="s">
        <v>20</v>
      </c>
      <c r="B68" s="13">
        <v>1917</v>
      </c>
      <c r="D68" s="15" t="s">
        <v>14</v>
      </c>
      <c r="E68">
        <v>243</v>
      </c>
    </row>
    <row r="69" spans="1:5" x14ac:dyDescent="0.2">
      <c r="A69" s="14" t="s">
        <v>20</v>
      </c>
      <c r="B69" s="13">
        <v>95</v>
      </c>
      <c r="D69" s="15" t="s">
        <v>14</v>
      </c>
      <c r="E69">
        <v>65</v>
      </c>
    </row>
    <row r="70" spans="1:5" x14ac:dyDescent="0.2">
      <c r="A70" s="14" t="s">
        <v>20</v>
      </c>
      <c r="B70" s="13">
        <v>147</v>
      </c>
      <c r="D70" s="15" t="s">
        <v>14</v>
      </c>
      <c r="E70">
        <v>100</v>
      </c>
    </row>
    <row r="71" spans="1:5" x14ac:dyDescent="0.2">
      <c r="A71" s="14" t="s">
        <v>20</v>
      </c>
      <c r="B71" s="13">
        <v>86</v>
      </c>
      <c r="D71" s="15" t="s">
        <v>14</v>
      </c>
      <c r="E71">
        <v>168</v>
      </c>
    </row>
    <row r="72" spans="1:5" x14ac:dyDescent="0.2">
      <c r="A72" s="14" t="s">
        <v>20</v>
      </c>
      <c r="B72" s="13">
        <v>83</v>
      </c>
      <c r="D72" s="15" t="s">
        <v>14</v>
      </c>
      <c r="E72">
        <v>13</v>
      </c>
    </row>
    <row r="73" spans="1:5" x14ac:dyDescent="0.2">
      <c r="A73" s="14" t="s">
        <v>20</v>
      </c>
      <c r="B73" s="13">
        <v>676</v>
      </c>
      <c r="D73" s="15" t="s">
        <v>14</v>
      </c>
      <c r="E73">
        <v>1</v>
      </c>
    </row>
    <row r="74" spans="1:5" x14ac:dyDescent="0.2">
      <c r="A74" s="14" t="s">
        <v>20</v>
      </c>
      <c r="B74" s="13">
        <v>361</v>
      </c>
      <c r="D74" s="15" t="s">
        <v>14</v>
      </c>
      <c r="E74">
        <v>40</v>
      </c>
    </row>
    <row r="75" spans="1:5" x14ac:dyDescent="0.2">
      <c r="A75" s="14" t="s">
        <v>20</v>
      </c>
      <c r="B75" s="13">
        <v>131</v>
      </c>
      <c r="D75" s="15" t="s">
        <v>14</v>
      </c>
      <c r="E75">
        <v>226</v>
      </c>
    </row>
    <row r="76" spans="1:5" x14ac:dyDescent="0.2">
      <c r="A76" s="14" t="s">
        <v>20</v>
      </c>
      <c r="B76" s="13">
        <v>126</v>
      </c>
      <c r="D76" s="15" t="s">
        <v>14</v>
      </c>
      <c r="E76">
        <v>1625</v>
      </c>
    </row>
    <row r="77" spans="1:5" x14ac:dyDescent="0.2">
      <c r="A77" s="14" t="s">
        <v>20</v>
      </c>
      <c r="B77" s="13">
        <v>275</v>
      </c>
      <c r="D77" s="15" t="s">
        <v>14</v>
      </c>
      <c r="E77">
        <v>143</v>
      </c>
    </row>
    <row r="78" spans="1:5" x14ac:dyDescent="0.2">
      <c r="A78" s="14" t="s">
        <v>20</v>
      </c>
      <c r="B78" s="13">
        <v>67</v>
      </c>
      <c r="D78" s="15" t="s">
        <v>14</v>
      </c>
      <c r="E78">
        <v>934</v>
      </c>
    </row>
    <row r="79" spans="1:5" x14ac:dyDescent="0.2">
      <c r="A79" s="14" t="s">
        <v>20</v>
      </c>
      <c r="B79" s="13">
        <v>154</v>
      </c>
      <c r="D79" s="15" t="s">
        <v>14</v>
      </c>
      <c r="E79">
        <v>17</v>
      </c>
    </row>
    <row r="80" spans="1:5" x14ac:dyDescent="0.2">
      <c r="A80" s="14" t="s">
        <v>20</v>
      </c>
      <c r="B80" s="13">
        <v>1782</v>
      </c>
      <c r="D80" s="15" t="s">
        <v>14</v>
      </c>
      <c r="E80">
        <v>2179</v>
      </c>
    </row>
    <row r="81" spans="1:5" x14ac:dyDescent="0.2">
      <c r="A81" s="14" t="s">
        <v>20</v>
      </c>
      <c r="B81" s="13">
        <v>903</v>
      </c>
      <c r="D81" s="15" t="s">
        <v>14</v>
      </c>
      <c r="E81">
        <v>931</v>
      </c>
    </row>
    <row r="82" spans="1:5" x14ac:dyDescent="0.2">
      <c r="A82" s="14" t="s">
        <v>20</v>
      </c>
      <c r="B82" s="13">
        <v>94</v>
      </c>
      <c r="D82" s="15" t="s">
        <v>14</v>
      </c>
      <c r="E82">
        <v>92</v>
      </c>
    </row>
    <row r="83" spans="1:5" x14ac:dyDescent="0.2">
      <c r="A83" s="14" t="s">
        <v>20</v>
      </c>
      <c r="B83" s="13">
        <v>180</v>
      </c>
      <c r="D83" s="15" t="s">
        <v>14</v>
      </c>
      <c r="E83">
        <v>57</v>
      </c>
    </row>
    <row r="84" spans="1:5" x14ac:dyDescent="0.2">
      <c r="A84" s="14" t="s">
        <v>20</v>
      </c>
      <c r="B84" s="13">
        <v>533</v>
      </c>
      <c r="D84" s="15" t="s">
        <v>14</v>
      </c>
      <c r="E84">
        <v>41</v>
      </c>
    </row>
    <row r="85" spans="1:5" x14ac:dyDescent="0.2">
      <c r="A85" s="14" t="s">
        <v>20</v>
      </c>
      <c r="B85" s="13">
        <v>2443</v>
      </c>
      <c r="D85" s="15" t="s">
        <v>14</v>
      </c>
      <c r="E85">
        <v>1</v>
      </c>
    </row>
    <row r="86" spans="1:5" x14ac:dyDescent="0.2">
      <c r="A86" s="14" t="s">
        <v>20</v>
      </c>
      <c r="B86" s="13">
        <v>89</v>
      </c>
      <c r="D86" s="15" t="s">
        <v>14</v>
      </c>
      <c r="E86">
        <v>101</v>
      </c>
    </row>
    <row r="87" spans="1:5" x14ac:dyDescent="0.2">
      <c r="A87" s="14" t="s">
        <v>20</v>
      </c>
      <c r="B87" s="13">
        <v>159</v>
      </c>
      <c r="D87" s="15" t="s">
        <v>14</v>
      </c>
      <c r="E87">
        <v>1335</v>
      </c>
    </row>
    <row r="88" spans="1:5" x14ac:dyDescent="0.2">
      <c r="A88" s="14" t="s">
        <v>20</v>
      </c>
      <c r="B88" s="13">
        <v>50</v>
      </c>
      <c r="D88" s="15" t="s">
        <v>14</v>
      </c>
      <c r="E88">
        <v>15</v>
      </c>
    </row>
    <row r="89" spans="1:5" x14ac:dyDescent="0.2">
      <c r="A89" s="14" t="s">
        <v>20</v>
      </c>
      <c r="B89" s="13">
        <v>186</v>
      </c>
      <c r="D89" s="15" t="s">
        <v>14</v>
      </c>
      <c r="E89">
        <v>454</v>
      </c>
    </row>
    <row r="90" spans="1:5" x14ac:dyDescent="0.2">
      <c r="A90" s="14" t="s">
        <v>20</v>
      </c>
      <c r="B90" s="13">
        <v>1071</v>
      </c>
      <c r="D90" s="15" t="s">
        <v>14</v>
      </c>
      <c r="E90">
        <v>3182</v>
      </c>
    </row>
    <row r="91" spans="1:5" x14ac:dyDescent="0.2">
      <c r="A91" s="14" t="s">
        <v>20</v>
      </c>
      <c r="B91" s="13">
        <v>117</v>
      </c>
      <c r="D91" s="15" t="s">
        <v>14</v>
      </c>
      <c r="E91">
        <v>15</v>
      </c>
    </row>
    <row r="92" spans="1:5" x14ac:dyDescent="0.2">
      <c r="A92" s="14" t="s">
        <v>20</v>
      </c>
      <c r="B92" s="13">
        <v>70</v>
      </c>
      <c r="D92" s="15" t="s">
        <v>14</v>
      </c>
      <c r="E92">
        <v>133</v>
      </c>
    </row>
    <row r="93" spans="1:5" x14ac:dyDescent="0.2">
      <c r="A93" s="14" t="s">
        <v>20</v>
      </c>
      <c r="B93" s="13">
        <v>135</v>
      </c>
      <c r="D93" s="15" t="s">
        <v>14</v>
      </c>
      <c r="E93">
        <v>2062</v>
      </c>
    </row>
    <row r="94" spans="1:5" x14ac:dyDescent="0.2">
      <c r="A94" s="14" t="s">
        <v>20</v>
      </c>
      <c r="B94" s="13">
        <v>768</v>
      </c>
      <c r="D94" s="15" t="s">
        <v>14</v>
      </c>
      <c r="E94">
        <v>29</v>
      </c>
    </row>
    <row r="95" spans="1:5" x14ac:dyDescent="0.2">
      <c r="A95" s="14" t="s">
        <v>20</v>
      </c>
      <c r="B95" s="13">
        <v>199</v>
      </c>
      <c r="D95" s="15" t="s">
        <v>14</v>
      </c>
      <c r="E95">
        <v>132</v>
      </c>
    </row>
    <row r="96" spans="1:5" x14ac:dyDescent="0.2">
      <c r="A96" s="14" t="s">
        <v>20</v>
      </c>
      <c r="B96" s="13">
        <v>107</v>
      </c>
      <c r="D96" s="15" t="s">
        <v>14</v>
      </c>
      <c r="E96">
        <v>137</v>
      </c>
    </row>
    <row r="97" spans="1:5" x14ac:dyDescent="0.2">
      <c r="A97" s="14" t="s">
        <v>20</v>
      </c>
      <c r="B97" s="13">
        <v>195</v>
      </c>
      <c r="D97" s="15" t="s">
        <v>14</v>
      </c>
      <c r="E97">
        <v>908</v>
      </c>
    </row>
    <row r="98" spans="1:5" x14ac:dyDescent="0.2">
      <c r="A98" s="14" t="s">
        <v>20</v>
      </c>
      <c r="B98" s="13">
        <v>3376</v>
      </c>
      <c r="D98" s="15" t="s">
        <v>14</v>
      </c>
      <c r="E98">
        <v>10</v>
      </c>
    </row>
    <row r="99" spans="1:5" x14ac:dyDescent="0.2">
      <c r="A99" s="14" t="s">
        <v>20</v>
      </c>
      <c r="B99" s="13">
        <v>41</v>
      </c>
      <c r="D99" s="15" t="s">
        <v>14</v>
      </c>
      <c r="E99">
        <v>1910</v>
      </c>
    </row>
    <row r="100" spans="1:5" x14ac:dyDescent="0.2">
      <c r="A100" s="14" t="s">
        <v>20</v>
      </c>
      <c r="B100" s="13">
        <v>1821</v>
      </c>
      <c r="D100" s="15" t="s">
        <v>14</v>
      </c>
      <c r="E100">
        <v>38</v>
      </c>
    </row>
    <row r="101" spans="1:5" x14ac:dyDescent="0.2">
      <c r="A101" s="14" t="s">
        <v>20</v>
      </c>
      <c r="B101" s="13">
        <v>164</v>
      </c>
      <c r="D101" s="15" t="s">
        <v>14</v>
      </c>
      <c r="E101">
        <v>104</v>
      </c>
    </row>
    <row r="102" spans="1:5" x14ac:dyDescent="0.2">
      <c r="A102" s="14" t="s">
        <v>20</v>
      </c>
      <c r="B102" s="13">
        <v>157</v>
      </c>
      <c r="D102" s="15" t="s">
        <v>14</v>
      </c>
      <c r="E102">
        <v>49</v>
      </c>
    </row>
    <row r="103" spans="1:5" x14ac:dyDescent="0.2">
      <c r="A103" s="14" t="s">
        <v>20</v>
      </c>
      <c r="B103" s="13">
        <v>246</v>
      </c>
      <c r="D103" s="15" t="s">
        <v>14</v>
      </c>
      <c r="E103">
        <v>1</v>
      </c>
    </row>
    <row r="104" spans="1:5" x14ac:dyDescent="0.2">
      <c r="A104" s="14" t="s">
        <v>20</v>
      </c>
      <c r="B104" s="13">
        <v>1396</v>
      </c>
      <c r="D104" s="15" t="s">
        <v>14</v>
      </c>
      <c r="E104">
        <v>245</v>
      </c>
    </row>
    <row r="105" spans="1:5" x14ac:dyDescent="0.2">
      <c r="A105" s="14" t="s">
        <v>20</v>
      </c>
      <c r="B105" s="13">
        <v>2506</v>
      </c>
      <c r="D105" s="15" t="s">
        <v>14</v>
      </c>
      <c r="E105">
        <v>32</v>
      </c>
    </row>
    <row r="106" spans="1:5" x14ac:dyDescent="0.2">
      <c r="A106" s="14" t="s">
        <v>20</v>
      </c>
      <c r="B106" s="13">
        <v>244</v>
      </c>
      <c r="D106" s="15" t="s">
        <v>14</v>
      </c>
      <c r="E106">
        <v>7</v>
      </c>
    </row>
    <row r="107" spans="1:5" x14ac:dyDescent="0.2">
      <c r="A107" s="14" t="s">
        <v>20</v>
      </c>
      <c r="B107" s="13">
        <v>146</v>
      </c>
      <c r="D107" s="15" t="s">
        <v>14</v>
      </c>
      <c r="E107">
        <v>803</v>
      </c>
    </row>
    <row r="108" spans="1:5" x14ac:dyDescent="0.2">
      <c r="A108" s="14" t="s">
        <v>20</v>
      </c>
      <c r="B108" s="13">
        <v>1267</v>
      </c>
      <c r="D108" s="15" t="s">
        <v>14</v>
      </c>
      <c r="E108">
        <v>16</v>
      </c>
    </row>
    <row r="109" spans="1:5" x14ac:dyDescent="0.2">
      <c r="A109" s="14" t="s">
        <v>20</v>
      </c>
      <c r="B109" s="13">
        <v>1561</v>
      </c>
      <c r="D109" s="15" t="s">
        <v>14</v>
      </c>
      <c r="E109">
        <v>31</v>
      </c>
    </row>
    <row r="110" spans="1:5" x14ac:dyDescent="0.2">
      <c r="A110" s="14" t="s">
        <v>20</v>
      </c>
      <c r="B110" s="13">
        <v>48</v>
      </c>
      <c r="D110" s="15" t="s">
        <v>14</v>
      </c>
      <c r="E110">
        <v>108</v>
      </c>
    </row>
    <row r="111" spans="1:5" x14ac:dyDescent="0.2">
      <c r="A111" s="14" t="s">
        <v>20</v>
      </c>
      <c r="B111" s="13">
        <v>2739</v>
      </c>
      <c r="D111" s="15" t="s">
        <v>14</v>
      </c>
      <c r="E111">
        <v>30</v>
      </c>
    </row>
    <row r="112" spans="1:5" x14ac:dyDescent="0.2">
      <c r="A112" s="14" t="s">
        <v>20</v>
      </c>
      <c r="B112" s="13">
        <v>3537</v>
      </c>
      <c r="D112" s="15" t="s">
        <v>14</v>
      </c>
      <c r="E112">
        <v>17</v>
      </c>
    </row>
    <row r="113" spans="1:5" x14ac:dyDescent="0.2">
      <c r="A113" s="14" t="s">
        <v>20</v>
      </c>
      <c r="B113" s="13">
        <v>2107</v>
      </c>
      <c r="D113" s="15" t="s">
        <v>14</v>
      </c>
      <c r="E113">
        <v>80</v>
      </c>
    </row>
    <row r="114" spans="1:5" x14ac:dyDescent="0.2">
      <c r="A114" s="14" t="s">
        <v>20</v>
      </c>
      <c r="B114" s="13">
        <v>3318</v>
      </c>
      <c r="D114" s="15" t="s">
        <v>14</v>
      </c>
      <c r="E114">
        <v>2468</v>
      </c>
    </row>
    <row r="115" spans="1:5" x14ac:dyDescent="0.2">
      <c r="A115" s="14" t="s">
        <v>20</v>
      </c>
      <c r="B115" s="13">
        <v>340</v>
      </c>
      <c r="D115" s="15" t="s">
        <v>14</v>
      </c>
      <c r="E115">
        <v>26</v>
      </c>
    </row>
    <row r="116" spans="1:5" x14ac:dyDescent="0.2">
      <c r="A116" s="14" t="s">
        <v>20</v>
      </c>
      <c r="B116" s="13">
        <v>1442</v>
      </c>
      <c r="D116" s="15" t="s">
        <v>14</v>
      </c>
      <c r="E116">
        <v>73</v>
      </c>
    </row>
    <row r="117" spans="1:5" x14ac:dyDescent="0.2">
      <c r="A117" s="14" t="s">
        <v>20</v>
      </c>
      <c r="B117" s="13">
        <v>126</v>
      </c>
      <c r="D117" s="15" t="s">
        <v>14</v>
      </c>
      <c r="E117">
        <v>128</v>
      </c>
    </row>
    <row r="118" spans="1:5" x14ac:dyDescent="0.2">
      <c r="A118" s="14" t="s">
        <v>20</v>
      </c>
      <c r="B118" s="13">
        <v>524</v>
      </c>
      <c r="D118" s="15" t="s">
        <v>14</v>
      </c>
      <c r="E118">
        <v>33</v>
      </c>
    </row>
    <row r="119" spans="1:5" x14ac:dyDescent="0.2">
      <c r="A119" s="14" t="s">
        <v>20</v>
      </c>
      <c r="B119" s="13">
        <v>1989</v>
      </c>
      <c r="D119" s="15" t="s">
        <v>14</v>
      </c>
      <c r="E119">
        <v>1072</v>
      </c>
    </row>
    <row r="120" spans="1:5" x14ac:dyDescent="0.2">
      <c r="A120" s="14" t="s">
        <v>20</v>
      </c>
      <c r="B120" s="13">
        <v>157</v>
      </c>
      <c r="D120" s="15" t="s">
        <v>14</v>
      </c>
      <c r="E120">
        <v>393</v>
      </c>
    </row>
    <row r="121" spans="1:5" x14ac:dyDescent="0.2">
      <c r="A121" s="14" t="s">
        <v>20</v>
      </c>
      <c r="B121" s="13">
        <v>4498</v>
      </c>
      <c r="D121" s="15" t="s">
        <v>14</v>
      </c>
      <c r="E121">
        <v>1257</v>
      </c>
    </row>
    <row r="122" spans="1:5" x14ac:dyDescent="0.2">
      <c r="A122" s="14" t="s">
        <v>20</v>
      </c>
      <c r="B122" s="13">
        <v>80</v>
      </c>
      <c r="D122" s="15" t="s">
        <v>14</v>
      </c>
      <c r="E122">
        <v>328</v>
      </c>
    </row>
    <row r="123" spans="1:5" x14ac:dyDescent="0.2">
      <c r="A123" s="14" t="s">
        <v>20</v>
      </c>
      <c r="B123" s="13">
        <v>43</v>
      </c>
      <c r="D123" s="15" t="s">
        <v>14</v>
      </c>
      <c r="E123">
        <v>147</v>
      </c>
    </row>
    <row r="124" spans="1:5" x14ac:dyDescent="0.2">
      <c r="A124" s="14" t="s">
        <v>20</v>
      </c>
      <c r="B124" s="13">
        <v>2053</v>
      </c>
      <c r="D124" s="15" t="s">
        <v>14</v>
      </c>
      <c r="E124">
        <v>830</v>
      </c>
    </row>
    <row r="125" spans="1:5" x14ac:dyDescent="0.2">
      <c r="A125" s="14" t="s">
        <v>20</v>
      </c>
      <c r="B125" s="13">
        <v>168</v>
      </c>
      <c r="D125" s="15" t="s">
        <v>14</v>
      </c>
      <c r="E125">
        <v>331</v>
      </c>
    </row>
    <row r="126" spans="1:5" x14ac:dyDescent="0.2">
      <c r="A126" s="14" t="s">
        <v>20</v>
      </c>
      <c r="B126" s="13">
        <v>4289</v>
      </c>
      <c r="D126" s="15" t="s">
        <v>14</v>
      </c>
      <c r="E126">
        <v>25</v>
      </c>
    </row>
    <row r="127" spans="1:5" x14ac:dyDescent="0.2">
      <c r="A127" s="14" t="s">
        <v>20</v>
      </c>
      <c r="B127" s="13">
        <v>165</v>
      </c>
      <c r="D127" s="15" t="s">
        <v>14</v>
      </c>
      <c r="E127">
        <v>3483</v>
      </c>
    </row>
    <row r="128" spans="1:5" x14ac:dyDescent="0.2">
      <c r="A128" s="14" t="s">
        <v>20</v>
      </c>
      <c r="B128" s="13">
        <v>1815</v>
      </c>
      <c r="D128" s="15" t="s">
        <v>14</v>
      </c>
      <c r="E128">
        <v>923</v>
      </c>
    </row>
    <row r="129" spans="1:5" x14ac:dyDescent="0.2">
      <c r="A129" s="14" t="s">
        <v>20</v>
      </c>
      <c r="B129" s="13">
        <v>397</v>
      </c>
      <c r="D129" s="15" t="s">
        <v>14</v>
      </c>
      <c r="E129">
        <v>1</v>
      </c>
    </row>
    <row r="130" spans="1:5" x14ac:dyDescent="0.2">
      <c r="A130" s="14" t="s">
        <v>20</v>
      </c>
      <c r="B130" s="13">
        <v>1539</v>
      </c>
      <c r="D130" s="15" t="s">
        <v>14</v>
      </c>
      <c r="E130">
        <v>33</v>
      </c>
    </row>
    <row r="131" spans="1:5" x14ac:dyDescent="0.2">
      <c r="A131" s="14" t="s">
        <v>20</v>
      </c>
      <c r="B131" s="13">
        <v>138</v>
      </c>
      <c r="D131" s="15" t="s">
        <v>14</v>
      </c>
      <c r="E131">
        <v>40</v>
      </c>
    </row>
    <row r="132" spans="1:5" x14ac:dyDescent="0.2">
      <c r="A132" s="14" t="s">
        <v>20</v>
      </c>
      <c r="B132" s="13">
        <v>3594</v>
      </c>
      <c r="D132" s="15" t="s">
        <v>14</v>
      </c>
      <c r="E132">
        <v>23</v>
      </c>
    </row>
    <row r="133" spans="1:5" x14ac:dyDescent="0.2">
      <c r="A133" s="14" t="s">
        <v>20</v>
      </c>
      <c r="B133" s="13">
        <v>5880</v>
      </c>
      <c r="D133" s="15" t="s">
        <v>14</v>
      </c>
      <c r="E133">
        <v>75</v>
      </c>
    </row>
    <row r="134" spans="1:5" x14ac:dyDescent="0.2">
      <c r="A134" s="14" t="s">
        <v>20</v>
      </c>
      <c r="B134" s="13">
        <v>112</v>
      </c>
      <c r="D134" s="15" t="s">
        <v>14</v>
      </c>
      <c r="E134">
        <v>2176</v>
      </c>
    </row>
    <row r="135" spans="1:5" x14ac:dyDescent="0.2">
      <c r="A135" s="14" t="s">
        <v>20</v>
      </c>
      <c r="B135" s="13">
        <v>943</v>
      </c>
      <c r="D135" s="15" t="s">
        <v>14</v>
      </c>
      <c r="E135">
        <v>441</v>
      </c>
    </row>
    <row r="136" spans="1:5" x14ac:dyDescent="0.2">
      <c r="A136" s="14" t="s">
        <v>20</v>
      </c>
      <c r="B136" s="13">
        <v>2468</v>
      </c>
      <c r="D136" s="15" t="s">
        <v>14</v>
      </c>
      <c r="E136">
        <v>25</v>
      </c>
    </row>
    <row r="137" spans="1:5" x14ac:dyDescent="0.2">
      <c r="A137" s="14" t="s">
        <v>20</v>
      </c>
      <c r="B137" s="13">
        <v>2551</v>
      </c>
      <c r="D137" s="15" t="s">
        <v>14</v>
      </c>
      <c r="E137">
        <v>127</v>
      </c>
    </row>
    <row r="138" spans="1:5" x14ac:dyDescent="0.2">
      <c r="A138" s="14" t="s">
        <v>20</v>
      </c>
      <c r="B138" s="13">
        <v>101</v>
      </c>
      <c r="D138" s="15" t="s">
        <v>14</v>
      </c>
      <c r="E138">
        <v>355</v>
      </c>
    </row>
    <row r="139" spans="1:5" x14ac:dyDescent="0.2">
      <c r="A139" s="14" t="s">
        <v>20</v>
      </c>
      <c r="B139" s="13">
        <v>92</v>
      </c>
      <c r="D139" s="15" t="s">
        <v>14</v>
      </c>
      <c r="E139">
        <v>44</v>
      </c>
    </row>
    <row r="140" spans="1:5" x14ac:dyDescent="0.2">
      <c r="A140" s="14" t="s">
        <v>20</v>
      </c>
      <c r="B140" s="13">
        <v>62</v>
      </c>
      <c r="D140" s="15" t="s">
        <v>14</v>
      </c>
      <c r="E140">
        <v>67</v>
      </c>
    </row>
    <row r="141" spans="1:5" x14ac:dyDescent="0.2">
      <c r="A141" s="14" t="s">
        <v>20</v>
      </c>
      <c r="B141" s="13">
        <v>149</v>
      </c>
      <c r="D141" s="15" t="s">
        <v>14</v>
      </c>
      <c r="E141">
        <v>1068</v>
      </c>
    </row>
    <row r="142" spans="1:5" x14ac:dyDescent="0.2">
      <c r="A142" s="14" t="s">
        <v>20</v>
      </c>
      <c r="B142" s="13">
        <v>329</v>
      </c>
      <c r="D142" s="15" t="s">
        <v>14</v>
      </c>
      <c r="E142">
        <v>424</v>
      </c>
    </row>
    <row r="143" spans="1:5" x14ac:dyDescent="0.2">
      <c r="A143" s="14" t="s">
        <v>20</v>
      </c>
      <c r="B143" s="13">
        <v>97</v>
      </c>
      <c r="D143" s="15" t="s">
        <v>14</v>
      </c>
      <c r="E143">
        <v>151</v>
      </c>
    </row>
    <row r="144" spans="1:5" x14ac:dyDescent="0.2">
      <c r="A144" s="14" t="s">
        <v>20</v>
      </c>
      <c r="B144" s="13">
        <v>1784</v>
      </c>
      <c r="D144" s="15" t="s">
        <v>14</v>
      </c>
      <c r="E144">
        <v>1608</v>
      </c>
    </row>
    <row r="145" spans="1:5" x14ac:dyDescent="0.2">
      <c r="A145" s="14" t="s">
        <v>20</v>
      </c>
      <c r="B145" s="13">
        <v>1684</v>
      </c>
      <c r="D145" s="15" t="s">
        <v>14</v>
      </c>
      <c r="E145">
        <v>941</v>
      </c>
    </row>
    <row r="146" spans="1:5" x14ac:dyDescent="0.2">
      <c r="A146" s="14" t="s">
        <v>20</v>
      </c>
      <c r="B146" s="13">
        <v>250</v>
      </c>
      <c r="D146" s="15" t="s">
        <v>14</v>
      </c>
      <c r="E146">
        <v>1</v>
      </c>
    </row>
    <row r="147" spans="1:5" x14ac:dyDescent="0.2">
      <c r="A147" s="14" t="s">
        <v>20</v>
      </c>
      <c r="B147" s="13">
        <v>238</v>
      </c>
      <c r="D147" s="15" t="s">
        <v>14</v>
      </c>
      <c r="E147">
        <v>40</v>
      </c>
    </row>
    <row r="148" spans="1:5" x14ac:dyDescent="0.2">
      <c r="A148" s="14" t="s">
        <v>20</v>
      </c>
      <c r="B148" s="13">
        <v>53</v>
      </c>
      <c r="D148" s="15" t="s">
        <v>14</v>
      </c>
      <c r="E148">
        <v>3015</v>
      </c>
    </row>
    <row r="149" spans="1:5" x14ac:dyDescent="0.2">
      <c r="A149" s="14" t="s">
        <v>20</v>
      </c>
      <c r="B149" s="13">
        <v>214</v>
      </c>
      <c r="D149" s="15" t="s">
        <v>14</v>
      </c>
      <c r="E149">
        <v>435</v>
      </c>
    </row>
    <row r="150" spans="1:5" x14ac:dyDescent="0.2">
      <c r="A150" s="14" t="s">
        <v>20</v>
      </c>
      <c r="B150" s="13">
        <v>222</v>
      </c>
      <c r="D150" s="15" t="s">
        <v>14</v>
      </c>
      <c r="E150">
        <v>714</v>
      </c>
    </row>
    <row r="151" spans="1:5" x14ac:dyDescent="0.2">
      <c r="A151" s="14" t="s">
        <v>20</v>
      </c>
      <c r="B151" s="13">
        <v>1884</v>
      </c>
      <c r="D151" s="15" t="s">
        <v>14</v>
      </c>
      <c r="E151">
        <v>5497</v>
      </c>
    </row>
    <row r="152" spans="1:5" x14ac:dyDescent="0.2">
      <c r="A152" s="14" t="s">
        <v>20</v>
      </c>
      <c r="B152" s="13">
        <v>218</v>
      </c>
      <c r="D152" s="15" t="s">
        <v>14</v>
      </c>
      <c r="E152">
        <v>418</v>
      </c>
    </row>
    <row r="153" spans="1:5" x14ac:dyDescent="0.2">
      <c r="A153" s="14" t="s">
        <v>20</v>
      </c>
      <c r="B153" s="13">
        <v>6465</v>
      </c>
      <c r="D153" s="15" t="s">
        <v>14</v>
      </c>
      <c r="E153">
        <v>1439</v>
      </c>
    </row>
    <row r="154" spans="1:5" x14ac:dyDescent="0.2">
      <c r="A154" s="14" t="s">
        <v>20</v>
      </c>
      <c r="B154" s="13">
        <v>59</v>
      </c>
      <c r="D154" s="15" t="s">
        <v>14</v>
      </c>
      <c r="E154">
        <v>15</v>
      </c>
    </row>
    <row r="155" spans="1:5" x14ac:dyDescent="0.2">
      <c r="A155" s="14" t="s">
        <v>20</v>
      </c>
      <c r="B155" s="13">
        <v>88</v>
      </c>
      <c r="D155" s="15" t="s">
        <v>14</v>
      </c>
      <c r="E155">
        <v>1999</v>
      </c>
    </row>
    <row r="156" spans="1:5" x14ac:dyDescent="0.2">
      <c r="A156" s="14" t="s">
        <v>20</v>
      </c>
      <c r="B156" s="13">
        <v>1697</v>
      </c>
      <c r="D156" s="15" t="s">
        <v>14</v>
      </c>
      <c r="E156">
        <v>118</v>
      </c>
    </row>
    <row r="157" spans="1:5" x14ac:dyDescent="0.2">
      <c r="A157" s="14" t="s">
        <v>20</v>
      </c>
      <c r="B157" s="13">
        <v>92</v>
      </c>
      <c r="D157" s="15" t="s">
        <v>14</v>
      </c>
      <c r="E157">
        <v>162</v>
      </c>
    </row>
    <row r="158" spans="1:5" x14ac:dyDescent="0.2">
      <c r="A158" s="14" t="s">
        <v>20</v>
      </c>
      <c r="B158" s="13">
        <v>186</v>
      </c>
      <c r="D158" s="15" t="s">
        <v>14</v>
      </c>
      <c r="E158">
        <v>83</v>
      </c>
    </row>
    <row r="159" spans="1:5" x14ac:dyDescent="0.2">
      <c r="A159" s="14" t="s">
        <v>20</v>
      </c>
      <c r="B159" s="13">
        <v>138</v>
      </c>
      <c r="D159" s="15" t="s">
        <v>14</v>
      </c>
      <c r="E159">
        <v>747</v>
      </c>
    </row>
    <row r="160" spans="1:5" x14ac:dyDescent="0.2">
      <c r="A160" s="14" t="s">
        <v>20</v>
      </c>
      <c r="B160" s="13">
        <v>261</v>
      </c>
      <c r="D160" s="15" t="s">
        <v>14</v>
      </c>
      <c r="E160">
        <v>84</v>
      </c>
    </row>
    <row r="161" spans="1:5" x14ac:dyDescent="0.2">
      <c r="A161" s="14" t="s">
        <v>20</v>
      </c>
      <c r="B161" s="13">
        <v>107</v>
      </c>
      <c r="D161" s="15" t="s">
        <v>14</v>
      </c>
      <c r="E161">
        <v>91</v>
      </c>
    </row>
    <row r="162" spans="1:5" x14ac:dyDescent="0.2">
      <c r="A162" s="14" t="s">
        <v>20</v>
      </c>
      <c r="B162" s="13">
        <v>199</v>
      </c>
      <c r="D162" s="15" t="s">
        <v>14</v>
      </c>
      <c r="E162">
        <v>792</v>
      </c>
    </row>
    <row r="163" spans="1:5" x14ac:dyDescent="0.2">
      <c r="A163" s="14" t="s">
        <v>20</v>
      </c>
      <c r="B163" s="13">
        <v>5512</v>
      </c>
      <c r="D163" s="15" t="s">
        <v>14</v>
      </c>
      <c r="E163">
        <v>32</v>
      </c>
    </row>
    <row r="164" spans="1:5" x14ac:dyDescent="0.2">
      <c r="A164" s="14" t="s">
        <v>20</v>
      </c>
      <c r="B164" s="13">
        <v>86</v>
      </c>
      <c r="D164" s="15" t="s">
        <v>14</v>
      </c>
      <c r="E164">
        <v>186</v>
      </c>
    </row>
    <row r="165" spans="1:5" x14ac:dyDescent="0.2">
      <c r="A165" s="14" t="s">
        <v>20</v>
      </c>
      <c r="B165" s="13">
        <v>2768</v>
      </c>
      <c r="D165" s="15" t="s">
        <v>14</v>
      </c>
      <c r="E165">
        <v>605</v>
      </c>
    </row>
    <row r="166" spans="1:5" x14ac:dyDescent="0.2">
      <c r="A166" s="14" t="s">
        <v>20</v>
      </c>
      <c r="B166" s="13">
        <v>48</v>
      </c>
      <c r="D166" s="15" t="s">
        <v>14</v>
      </c>
      <c r="E166">
        <v>1</v>
      </c>
    </row>
    <row r="167" spans="1:5" x14ac:dyDescent="0.2">
      <c r="A167" s="14" t="s">
        <v>20</v>
      </c>
      <c r="B167" s="13">
        <v>87</v>
      </c>
      <c r="D167" s="15" t="s">
        <v>14</v>
      </c>
      <c r="E167">
        <v>31</v>
      </c>
    </row>
    <row r="168" spans="1:5" x14ac:dyDescent="0.2">
      <c r="A168" s="14" t="s">
        <v>20</v>
      </c>
      <c r="B168" s="13">
        <v>1894</v>
      </c>
      <c r="D168" s="15" t="s">
        <v>14</v>
      </c>
      <c r="E168">
        <v>1181</v>
      </c>
    </row>
    <row r="169" spans="1:5" x14ac:dyDescent="0.2">
      <c r="A169" s="14" t="s">
        <v>20</v>
      </c>
      <c r="B169" s="13">
        <v>282</v>
      </c>
      <c r="D169" s="15" t="s">
        <v>14</v>
      </c>
      <c r="E169">
        <v>39</v>
      </c>
    </row>
    <row r="170" spans="1:5" x14ac:dyDescent="0.2">
      <c r="A170" s="14" t="s">
        <v>20</v>
      </c>
      <c r="B170" s="13">
        <v>116</v>
      </c>
      <c r="D170" s="15" t="s">
        <v>14</v>
      </c>
      <c r="E170">
        <v>46</v>
      </c>
    </row>
    <row r="171" spans="1:5" x14ac:dyDescent="0.2">
      <c r="A171" s="14" t="s">
        <v>20</v>
      </c>
      <c r="B171" s="13">
        <v>83</v>
      </c>
      <c r="D171" s="15" t="s">
        <v>14</v>
      </c>
      <c r="E171">
        <v>105</v>
      </c>
    </row>
    <row r="172" spans="1:5" x14ac:dyDescent="0.2">
      <c r="A172" s="14" t="s">
        <v>20</v>
      </c>
      <c r="B172" s="13">
        <v>91</v>
      </c>
      <c r="D172" s="15" t="s">
        <v>14</v>
      </c>
      <c r="E172">
        <v>535</v>
      </c>
    </row>
    <row r="173" spans="1:5" x14ac:dyDescent="0.2">
      <c r="A173" s="14" t="s">
        <v>20</v>
      </c>
      <c r="B173" s="13">
        <v>546</v>
      </c>
      <c r="D173" s="15" t="s">
        <v>14</v>
      </c>
      <c r="E173">
        <v>16</v>
      </c>
    </row>
    <row r="174" spans="1:5" x14ac:dyDescent="0.2">
      <c r="A174" s="14" t="s">
        <v>20</v>
      </c>
      <c r="B174" s="13">
        <v>393</v>
      </c>
      <c r="D174" s="15" t="s">
        <v>14</v>
      </c>
      <c r="E174">
        <v>575</v>
      </c>
    </row>
    <row r="175" spans="1:5" x14ac:dyDescent="0.2">
      <c r="A175" s="14" t="s">
        <v>20</v>
      </c>
      <c r="B175" s="13">
        <v>133</v>
      </c>
      <c r="D175" s="15" t="s">
        <v>14</v>
      </c>
      <c r="E175">
        <v>1120</v>
      </c>
    </row>
    <row r="176" spans="1:5" x14ac:dyDescent="0.2">
      <c r="A176" s="14" t="s">
        <v>20</v>
      </c>
      <c r="B176" s="13">
        <v>254</v>
      </c>
      <c r="D176" s="15" t="s">
        <v>14</v>
      </c>
      <c r="E176">
        <v>113</v>
      </c>
    </row>
    <row r="177" spans="1:5" x14ac:dyDescent="0.2">
      <c r="A177" s="14" t="s">
        <v>20</v>
      </c>
      <c r="B177" s="13">
        <v>176</v>
      </c>
      <c r="D177" s="15" t="s">
        <v>14</v>
      </c>
      <c r="E177">
        <v>1538</v>
      </c>
    </row>
    <row r="178" spans="1:5" x14ac:dyDescent="0.2">
      <c r="A178" s="14" t="s">
        <v>20</v>
      </c>
      <c r="B178" s="13">
        <v>337</v>
      </c>
      <c r="D178" s="15" t="s">
        <v>14</v>
      </c>
      <c r="E178">
        <v>9</v>
      </c>
    </row>
    <row r="179" spans="1:5" x14ac:dyDescent="0.2">
      <c r="A179" s="14" t="s">
        <v>20</v>
      </c>
      <c r="B179" s="13">
        <v>107</v>
      </c>
      <c r="D179" s="15" t="s">
        <v>14</v>
      </c>
      <c r="E179">
        <v>554</v>
      </c>
    </row>
    <row r="180" spans="1:5" x14ac:dyDescent="0.2">
      <c r="A180" s="14" t="s">
        <v>20</v>
      </c>
      <c r="B180" s="13">
        <v>183</v>
      </c>
      <c r="D180" s="15" t="s">
        <v>14</v>
      </c>
      <c r="E180">
        <v>648</v>
      </c>
    </row>
    <row r="181" spans="1:5" x14ac:dyDescent="0.2">
      <c r="A181" s="14" t="s">
        <v>20</v>
      </c>
      <c r="B181" s="13">
        <v>72</v>
      </c>
      <c r="D181" s="15" t="s">
        <v>14</v>
      </c>
      <c r="E181">
        <v>21</v>
      </c>
    </row>
    <row r="182" spans="1:5" x14ac:dyDescent="0.2">
      <c r="A182" s="14" t="s">
        <v>20</v>
      </c>
      <c r="B182" s="13">
        <v>295</v>
      </c>
      <c r="D182" s="15" t="s">
        <v>14</v>
      </c>
      <c r="E182">
        <v>54</v>
      </c>
    </row>
    <row r="183" spans="1:5" x14ac:dyDescent="0.2">
      <c r="A183" s="14" t="s">
        <v>20</v>
      </c>
      <c r="B183" s="13">
        <v>142</v>
      </c>
      <c r="D183" s="15" t="s">
        <v>14</v>
      </c>
      <c r="E183">
        <v>120</v>
      </c>
    </row>
    <row r="184" spans="1:5" x14ac:dyDescent="0.2">
      <c r="A184" s="14" t="s">
        <v>20</v>
      </c>
      <c r="B184" s="13">
        <v>85</v>
      </c>
      <c r="D184" s="15" t="s">
        <v>14</v>
      </c>
      <c r="E184">
        <v>579</v>
      </c>
    </row>
    <row r="185" spans="1:5" x14ac:dyDescent="0.2">
      <c r="A185" s="14" t="s">
        <v>20</v>
      </c>
      <c r="B185" s="13">
        <v>659</v>
      </c>
      <c r="D185" s="15" t="s">
        <v>14</v>
      </c>
      <c r="E185">
        <v>2072</v>
      </c>
    </row>
    <row r="186" spans="1:5" x14ac:dyDescent="0.2">
      <c r="A186" s="14" t="s">
        <v>20</v>
      </c>
      <c r="B186" s="13">
        <v>121</v>
      </c>
      <c r="D186" s="15" t="s">
        <v>14</v>
      </c>
      <c r="E186">
        <v>0</v>
      </c>
    </row>
    <row r="187" spans="1:5" x14ac:dyDescent="0.2">
      <c r="A187" s="14" t="s">
        <v>20</v>
      </c>
      <c r="B187" s="13">
        <v>3742</v>
      </c>
      <c r="D187" s="15" t="s">
        <v>14</v>
      </c>
      <c r="E187">
        <v>1796</v>
      </c>
    </row>
    <row r="188" spans="1:5" x14ac:dyDescent="0.2">
      <c r="A188" s="14" t="s">
        <v>20</v>
      </c>
      <c r="B188" s="13">
        <v>223</v>
      </c>
      <c r="D188" s="15" t="s">
        <v>14</v>
      </c>
      <c r="E188">
        <v>62</v>
      </c>
    </row>
    <row r="189" spans="1:5" x14ac:dyDescent="0.2">
      <c r="A189" s="14" t="s">
        <v>20</v>
      </c>
      <c r="B189" s="13">
        <v>133</v>
      </c>
      <c r="D189" s="15" t="s">
        <v>14</v>
      </c>
      <c r="E189">
        <v>347</v>
      </c>
    </row>
    <row r="190" spans="1:5" x14ac:dyDescent="0.2">
      <c r="A190" s="14" t="s">
        <v>20</v>
      </c>
      <c r="B190" s="13">
        <v>5168</v>
      </c>
      <c r="D190" s="15" t="s">
        <v>14</v>
      </c>
      <c r="E190">
        <v>19</v>
      </c>
    </row>
    <row r="191" spans="1:5" x14ac:dyDescent="0.2">
      <c r="A191" s="14" t="s">
        <v>20</v>
      </c>
      <c r="B191" s="13">
        <v>307</v>
      </c>
      <c r="D191" s="15" t="s">
        <v>14</v>
      </c>
      <c r="E191">
        <v>1258</v>
      </c>
    </row>
    <row r="192" spans="1:5" x14ac:dyDescent="0.2">
      <c r="A192" s="14" t="s">
        <v>20</v>
      </c>
      <c r="B192" s="13">
        <v>2441</v>
      </c>
      <c r="D192" s="15" t="s">
        <v>14</v>
      </c>
      <c r="E192">
        <v>362</v>
      </c>
    </row>
    <row r="193" spans="1:5" x14ac:dyDescent="0.2">
      <c r="A193" s="14" t="s">
        <v>20</v>
      </c>
      <c r="B193" s="13">
        <v>1385</v>
      </c>
      <c r="D193" s="15" t="s">
        <v>14</v>
      </c>
      <c r="E193">
        <v>133</v>
      </c>
    </row>
    <row r="194" spans="1:5" x14ac:dyDescent="0.2">
      <c r="A194" s="14" t="s">
        <v>20</v>
      </c>
      <c r="B194" s="13">
        <v>190</v>
      </c>
      <c r="D194" s="15" t="s">
        <v>14</v>
      </c>
      <c r="E194">
        <v>846</v>
      </c>
    </row>
    <row r="195" spans="1:5" x14ac:dyDescent="0.2">
      <c r="A195" s="14" t="s">
        <v>20</v>
      </c>
      <c r="B195" s="13">
        <v>470</v>
      </c>
      <c r="D195" s="15" t="s">
        <v>14</v>
      </c>
      <c r="E195">
        <v>10</v>
      </c>
    </row>
    <row r="196" spans="1:5" x14ac:dyDescent="0.2">
      <c r="A196" s="14" t="s">
        <v>20</v>
      </c>
      <c r="B196" s="13">
        <v>253</v>
      </c>
      <c r="D196" s="15" t="s">
        <v>14</v>
      </c>
      <c r="E196">
        <v>191</v>
      </c>
    </row>
    <row r="197" spans="1:5" x14ac:dyDescent="0.2">
      <c r="A197" s="14" t="s">
        <v>20</v>
      </c>
      <c r="B197" s="13">
        <v>1113</v>
      </c>
      <c r="D197" s="15" t="s">
        <v>14</v>
      </c>
      <c r="E197">
        <v>1979</v>
      </c>
    </row>
    <row r="198" spans="1:5" x14ac:dyDescent="0.2">
      <c r="A198" s="14" t="s">
        <v>20</v>
      </c>
      <c r="B198" s="13">
        <v>2283</v>
      </c>
      <c r="D198" s="15" t="s">
        <v>14</v>
      </c>
      <c r="E198">
        <v>63</v>
      </c>
    </row>
    <row r="199" spans="1:5" x14ac:dyDescent="0.2">
      <c r="A199" s="14" t="s">
        <v>20</v>
      </c>
      <c r="B199" s="13">
        <v>1095</v>
      </c>
      <c r="D199" s="15" t="s">
        <v>14</v>
      </c>
      <c r="E199">
        <v>6080</v>
      </c>
    </row>
    <row r="200" spans="1:5" x14ac:dyDescent="0.2">
      <c r="A200" s="14" t="s">
        <v>20</v>
      </c>
      <c r="B200" s="13">
        <v>1690</v>
      </c>
      <c r="D200" s="15" t="s">
        <v>14</v>
      </c>
      <c r="E200">
        <v>80</v>
      </c>
    </row>
    <row r="201" spans="1:5" x14ac:dyDescent="0.2">
      <c r="A201" s="14" t="s">
        <v>20</v>
      </c>
      <c r="B201" s="13">
        <v>191</v>
      </c>
      <c r="D201" s="15" t="s">
        <v>14</v>
      </c>
      <c r="E201">
        <v>9</v>
      </c>
    </row>
    <row r="202" spans="1:5" x14ac:dyDescent="0.2">
      <c r="A202" s="14" t="s">
        <v>20</v>
      </c>
      <c r="B202" s="13">
        <v>2013</v>
      </c>
      <c r="D202" s="15" t="s">
        <v>14</v>
      </c>
      <c r="E202">
        <v>1784</v>
      </c>
    </row>
    <row r="203" spans="1:5" x14ac:dyDescent="0.2">
      <c r="A203" s="14" t="s">
        <v>20</v>
      </c>
      <c r="B203" s="13">
        <v>1703</v>
      </c>
      <c r="D203" s="15" t="s">
        <v>14</v>
      </c>
      <c r="E203">
        <v>243</v>
      </c>
    </row>
    <row r="204" spans="1:5" x14ac:dyDescent="0.2">
      <c r="A204" s="14" t="s">
        <v>20</v>
      </c>
      <c r="B204" s="13">
        <v>80</v>
      </c>
      <c r="D204" s="15" t="s">
        <v>14</v>
      </c>
      <c r="E204">
        <v>1296</v>
      </c>
    </row>
    <row r="205" spans="1:5" x14ac:dyDescent="0.2">
      <c r="A205" s="14" t="s">
        <v>20</v>
      </c>
      <c r="B205" s="13">
        <v>41</v>
      </c>
      <c r="D205" s="15" t="s">
        <v>14</v>
      </c>
      <c r="E205">
        <v>77</v>
      </c>
    </row>
    <row r="206" spans="1:5" x14ac:dyDescent="0.2">
      <c r="A206" s="14" t="s">
        <v>20</v>
      </c>
      <c r="B206" s="13">
        <v>187</v>
      </c>
      <c r="D206" s="15" t="s">
        <v>14</v>
      </c>
      <c r="E206">
        <v>395</v>
      </c>
    </row>
    <row r="207" spans="1:5" x14ac:dyDescent="0.2">
      <c r="A207" s="14" t="s">
        <v>20</v>
      </c>
      <c r="B207" s="13">
        <v>2875</v>
      </c>
      <c r="D207" s="15" t="s">
        <v>14</v>
      </c>
      <c r="E207">
        <v>49</v>
      </c>
    </row>
    <row r="208" spans="1:5" x14ac:dyDescent="0.2">
      <c r="A208" s="14" t="s">
        <v>20</v>
      </c>
      <c r="B208" s="13">
        <v>88</v>
      </c>
      <c r="D208" s="15" t="s">
        <v>14</v>
      </c>
      <c r="E208">
        <v>180</v>
      </c>
    </row>
    <row r="209" spans="1:5" x14ac:dyDescent="0.2">
      <c r="A209" s="14" t="s">
        <v>20</v>
      </c>
      <c r="B209" s="13">
        <v>191</v>
      </c>
      <c r="D209" s="15" t="s">
        <v>14</v>
      </c>
      <c r="E209">
        <v>2690</v>
      </c>
    </row>
    <row r="210" spans="1:5" x14ac:dyDescent="0.2">
      <c r="A210" s="14" t="s">
        <v>20</v>
      </c>
      <c r="B210" s="13">
        <v>139</v>
      </c>
      <c r="D210" s="15" t="s">
        <v>14</v>
      </c>
      <c r="E210">
        <v>2779</v>
      </c>
    </row>
    <row r="211" spans="1:5" x14ac:dyDescent="0.2">
      <c r="A211" s="14" t="s">
        <v>20</v>
      </c>
      <c r="B211" s="13">
        <v>186</v>
      </c>
      <c r="D211" s="15" t="s">
        <v>14</v>
      </c>
      <c r="E211">
        <v>92</v>
      </c>
    </row>
    <row r="212" spans="1:5" x14ac:dyDescent="0.2">
      <c r="A212" s="14" t="s">
        <v>20</v>
      </c>
      <c r="B212" s="13">
        <v>112</v>
      </c>
      <c r="D212" s="15" t="s">
        <v>14</v>
      </c>
      <c r="E212">
        <v>1028</v>
      </c>
    </row>
    <row r="213" spans="1:5" x14ac:dyDescent="0.2">
      <c r="A213" s="14" t="s">
        <v>20</v>
      </c>
      <c r="B213" s="13">
        <v>101</v>
      </c>
      <c r="D213" s="15" t="s">
        <v>14</v>
      </c>
      <c r="E213">
        <v>26</v>
      </c>
    </row>
    <row r="214" spans="1:5" x14ac:dyDescent="0.2">
      <c r="A214" s="14" t="s">
        <v>20</v>
      </c>
      <c r="B214" s="13">
        <v>206</v>
      </c>
      <c r="D214" s="15" t="s">
        <v>14</v>
      </c>
      <c r="E214">
        <v>1790</v>
      </c>
    </row>
    <row r="215" spans="1:5" x14ac:dyDescent="0.2">
      <c r="A215" s="14" t="s">
        <v>20</v>
      </c>
      <c r="B215" s="13">
        <v>154</v>
      </c>
      <c r="D215" s="15" t="s">
        <v>14</v>
      </c>
      <c r="E215">
        <v>37</v>
      </c>
    </row>
    <row r="216" spans="1:5" x14ac:dyDescent="0.2">
      <c r="A216" s="14" t="s">
        <v>20</v>
      </c>
      <c r="B216" s="13">
        <v>5966</v>
      </c>
      <c r="D216" s="15" t="s">
        <v>14</v>
      </c>
      <c r="E216">
        <v>35</v>
      </c>
    </row>
    <row r="217" spans="1:5" x14ac:dyDescent="0.2">
      <c r="A217" s="14" t="s">
        <v>20</v>
      </c>
      <c r="B217" s="13">
        <v>169</v>
      </c>
      <c r="D217" s="15" t="s">
        <v>14</v>
      </c>
      <c r="E217">
        <v>558</v>
      </c>
    </row>
    <row r="218" spans="1:5" x14ac:dyDescent="0.2">
      <c r="A218" s="14" t="s">
        <v>20</v>
      </c>
      <c r="B218" s="13">
        <v>2106</v>
      </c>
      <c r="D218" s="15" t="s">
        <v>14</v>
      </c>
      <c r="E218">
        <v>64</v>
      </c>
    </row>
    <row r="219" spans="1:5" x14ac:dyDescent="0.2">
      <c r="A219" s="14" t="s">
        <v>20</v>
      </c>
      <c r="B219" s="13">
        <v>131</v>
      </c>
      <c r="D219" s="15" t="s">
        <v>14</v>
      </c>
      <c r="E219">
        <v>245</v>
      </c>
    </row>
    <row r="220" spans="1:5" x14ac:dyDescent="0.2">
      <c r="A220" s="14" t="s">
        <v>20</v>
      </c>
      <c r="B220" s="13">
        <v>84</v>
      </c>
      <c r="D220" s="15" t="s">
        <v>14</v>
      </c>
      <c r="E220">
        <v>71</v>
      </c>
    </row>
    <row r="221" spans="1:5" x14ac:dyDescent="0.2">
      <c r="A221" s="14" t="s">
        <v>20</v>
      </c>
      <c r="B221" s="13">
        <v>155</v>
      </c>
      <c r="D221" s="15" t="s">
        <v>14</v>
      </c>
      <c r="E221">
        <v>42</v>
      </c>
    </row>
    <row r="222" spans="1:5" x14ac:dyDescent="0.2">
      <c r="A222" s="14" t="s">
        <v>20</v>
      </c>
      <c r="B222" s="13">
        <v>189</v>
      </c>
      <c r="D222" s="15" t="s">
        <v>14</v>
      </c>
      <c r="E222">
        <v>156</v>
      </c>
    </row>
    <row r="223" spans="1:5" x14ac:dyDescent="0.2">
      <c r="A223" s="14" t="s">
        <v>20</v>
      </c>
      <c r="B223" s="13">
        <v>4799</v>
      </c>
      <c r="D223" s="15" t="s">
        <v>14</v>
      </c>
      <c r="E223">
        <v>1368</v>
      </c>
    </row>
    <row r="224" spans="1:5" x14ac:dyDescent="0.2">
      <c r="A224" s="14" t="s">
        <v>20</v>
      </c>
      <c r="B224" s="13">
        <v>1137</v>
      </c>
      <c r="D224" s="15" t="s">
        <v>14</v>
      </c>
      <c r="E224">
        <v>102</v>
      </c>
    </row>
    <row r="225" spans="1:5" x14ac:dyDescent="0.2">
      <c r="A225" s="14" t="s">
        <v>20</v>
      </c>
      <c r="B225" s="13">
        <v>1152</v>
      </c>
      <c r="D225" s="15" t="s">
        <v>14</v>
      </c>
      <c r="E225">
        <v>86</v>
      </c>
    </row>
    <row r="226" spans="1:5" x14ac:dyDescent="0.2">
      <c r="A226" s="14" t="s">
        <v>20</v>
      </c>
      <c r="B226" s="13">
        <v>50</v>
      </c>
      <c r="D226" s="15" t="s">
        <v>14</v>
      </c>
      <c r="E226">
        <v>253</v>
      </c>
    </row>
    <row r="227" spans="1:5" x14ac:dyDescent="0.2">
      <c r="A227" s="14" t="s">
        <v>20</v>
      </c>
      <c r="B227" s="13">
        <v>3059</v>
      </c>
      <c r="D227" s="15" t="s">
        <v>14</v>
      </c>
      <c r="E227">
        <v>157</v>
      </c>
    </row>
    <row r="228" spans="1:5" x14ac:dyDescent="0.2">
      <c r="A228" s="14" t="s">
        <v>20</v>
      </c>
      <c r="B228" s="13">
        <v>34</v>
      </c>
      <c r="D228" s="15" t="s">
        <v>14</v>
      </c>
      <c r="E228">
        <v>183</v>
      </c>
    </row>
    <row r="229" spans="1:5" x14ac:dyDescent="0.2">
      <c r="A229" s="14" t="s">
        <v>20</v>
      </c>
      <c r="B229" s="13">
        <v>220</v>
      </c>
      <c r="D229" s="15" t="s">
        <v>14</v>
      </c>
      <c r="E229">
        <v>82</v>
      </c>
    </row>
    <row r="230" spans="1:5" x14ac:dyDescent="0.2">
      <c r="A230" s="14" t="s">
        <v>20</v>
      </c>
      <c r="B230" s="13">
        <v>1604</v>
      </c>
      <c r="D230" s="15" t="s">
        <v>14</v>
      </c>
      <c r="E230">
        <v>1</v>
      </c>
    </row>
    <row r="231" spans="1:5" x14ac:dyDescent="0.2">
      <c r="A231" s="14" t="s">
        <v>20</v>
      </c>
      <c r="B231" s="13">
        <v>454</v>
      </c>
      <c r="D231" s="15" t="s">
        <v>14</v>
      </c>
      <c r="E231">
        <v>1198</v>
      </c>
    </row>
    <row r="232" spans="1:5" x14ac:dyDescent="0.2">
      <c r="A232" s="14" t="s">
        <v>20</v>
      </c>
      <c r="B232" s="13">
        <v>123</v>
      </c>
      <c r="D232" s="15" t="s">
        <v>14</v>
      </c>
      <c r="E232">
        <v>648</v>
      </c>
    </row>
    <row r="233" spans="1:5" x14ac:dyDescent="0.2">
      <c r="A233" s="14" t="s">
        <v>20</v>
      </c>
      <c r="B233" s="13">
        <v>299</v>
      </c>
      <c r="D233" s="15" t="s">
        <v>14</v>
      </c>
      <c r="E233">
        <v>64</v>
      </c>
    </row>
    <row r="234" spans="1:5" x14ac:dyDescent="0.2">
      <c r="A234" s="14" t="s">
        <v>20</v>
      </c>
      <c r="B234" s="13">
        <v>2237</v>
      </c>
      <c r="D234" s="15" t="s">
        <v>14</v>
      </c>
      <c r="E234">
        <v>62</v>
      </c>
    </row>
    <row r="235" spans="1:5" x14ac:dyDescent="0.2">
      <c r="A235" s="14" t="s">
        <v>20</v>
      </c>
      <c r="B235" s="13">
        <v>645</v>
      </c>
      <c r="D235" s="15" t="s">
        <v>14</v>
      </c>
      <c r="E235">
        <v>750</v>
      </c>
    </row>
    <row r="236" spans="1:5" x14ac:dyDescent="0.2">
      <c r="A236" s="14" t="s">
        <v>20</v>
      </c>
      <c r="B236" s="13">
        <v>484</v>
      </c>
      <c r="D236" s="15" t="s">
        <v>14</v>
      </c>
      <c r="E236">
        <v>105</v>
      </c>
    </row>
    <row r="237" spans="1:5" x14ac:dyDescent="0.2">
      <c r="A237" s="14" t="s">
        <v>20</v>
      </c>
      <c r="B237" s="13">
        <v>154</v>
      </c>
      <c r="D237" s="15" t="s">
        <v>14</v>
      </c>
      <c r="E237">
        <v>2604</v>
      </c>
    </row>
    <row r="238" spans="1:5" x14ac:dyDescent="0.2">
      <c r="A238" s="14" t="s">
        <v>20</v>
      </c>
      <c r="B238" s="13">
        <v>82</v>
      </c>
      <c r="D238" s="15" t="s">
        <v>14</v>
      </c>
      <c r="E238">
        <v>65</v>
      </c>
    </row>
    <row r="239" spans="1:5" x14ac:dyDescent="0.2">
      <c r="A239" s="14" t="s">
        <v>20</v>
      </c>
      <c r="B239" s="13">
        <v>134</v>
      </c>
      <c r="D239" s="15" t="s">
        <v>14</v>
      </c>
      <c r="E239">
        <v>94</v>
      </c>
    </row>
    <row r="240" spans="1:5" x14ac:dyDescent="0.2">
      <c r="A240" s="14" t="s">
        <v>20</v>
      </c>
      <c r="B240" s="13">
        <v>5203</v>
      </c>
      <c r="D240" s="15" t="s">
        <v>14</v>
      </c>
      <c r="E240">
        <v>257</v>
      </c>
    </row>
    <row r="241" spans="1:5" x14ac:dyDescent="0.2">
      <c r="A241" s="14" t="s">
        <v>20</v>
      </c>
      <c r="B241" s="13">
        <v>94</v>
      </c>
      <c r="D241" s="15" t="s">
        <v>14</v>
      </c>
      <c r="E241">
        <v>2928</v>
      </c>
    </row>
    <row r="242" spans="1:5" x14ac:dyDescent="0.2">
      <c r="A242" s="14" t="s">
        <v>20</v>
      </c>
      <c r="B242" s="13">
        <v>205</v>
      </c>
      <c r="D242" s="15" t="s">
        <v>14</v>
      </c>
      <c r="E242">
        <v>4697</v>
      </c>
    </row>
    <row r="243" spans="1:5" x14ac:dyDescent="0.2">
      <c r="A243" s="14" t="s">
        <v>20</v>
      </c>
      <c r="B243" s="13">
        <v>92</v>
      </c>
      <c r="D243" s="15" t="s">
        <v>14</v>
      </c>
      <c r="E243">
        <v>2915</v>
      </c>
    </row>
    <row r="244" spans="1:5" x14ac:dyDescent="0.2">
      <c r="A244" s="14" t="s">
        <v>20</v>
      </c>
      <c r="B244" s="13">
        <v>219</v>
      </c>
      <c r="D244" s="15" t="s">
        <v>14</v>
      </c>
      <c r="E244">
        <v>18</v>
      </c>
    </row>
    <row r="245" spans="1:5" x14ac:dyDescent="0.2">
      <c r="A245" s="14" t="s">
        <v>20</v>
      </c>
      <c r="B245" s="13">
        <v>2526</v>
      </c>
      <c r="D245" s="15" t="s">
        <v>14</v>
      </c>
      <c r="E245">
        <v>602</v>
      </c>
    </row>
    <row r="246" spans="1:5" x14ac:dyDescent="0.2">
      <c r="A246" s="14" t="s">
        <v>20</v>
      </c>
      <c r="B246" s="13">
        <v>94</v>
      </c>
      <c r="D246" s="15" t="s">
        <v>14</v>
      </c>
      <c r="E246">
        <v>1</v>
      </c>
    </row>
    <row r="247" spans="1:5" x14ac:dyDescent="0.2">
      <c r="A247" s="14" t="s">
        <v>20</v>
      </c>
      <c r="B247" s="13">
        <v>1713</v>
      </c>
      <c r="D247" s="15" t="s">
        <v>14</v>
      </c>
      <c r="E247">
        <v>3868</v>
      </c>
    </row>
    <row r="248" spans="1:5" x14ac:dyDescent="0.2">
      <c r="A248" s="14" t="s">
        <v>20</v>
      </c>
      <c r="B248" s="13">
        <v>249</v>
      </c>
      <c r="D248" s="15" t="s">
        <v>14</v>
      </c>
      <c r="E248">
        <v>504</v>
      </c>
    </row>
    <row r="249" spans="1:5" x14ac:dyDescent="0.2">
      <c r="A249" s="14" t="s">
        <v>20</v>
      </c>
      <c r="B249" s="13">
        <v>192</v>
      </c>
      <c r="D249" s="15" t="s">
        <v>14</v>
      </c>
      <c r="E249">
        <v>14</v>
      </c>
    </row>
    <row r="250" spans="1:5" x14ac:dyDescent="0.2">
      <c r="A250" s="14" t="s">
        <v>20</v>
      </c>
      <c r="B250" s="13">
        <v>247</v>
      </c>
      <c r="D250" s="15" t="s">
        <v>14</v>
      </c>
      <c r="E250">
        <v>750</v>
      </c>
    </row>
    <row r="251" spans="1:5" x14ac:dyDescent="0.2">
      <c r="A251" s="14" t="s">
        <v>20</v>
      </c>
      <c r="B251" s="13">
        <v>2293</v>
      </c>
      <c r="D251" s="15" t="s">
        <v>14</v>
      </c>
      <c r="E251">
        <v>77</v>
      </c>
    </row>
    <row r="252" spans="1:5" x14ac:dyDescent="0.2">
      <c r="A252" s="14" t="s">
        <v>20</v>
      </c>
      <c r="B252" s="13">
        <v>3131</v>
      </c>
      <c r="D252" s="15" t="s">
        <v>14</v>
      </c>
      <c r="E252">
        <v>752</v>
      </c>
    </row>
    <row r="253" spans="1:5" x14ac:dyDescent="0.2">
      <c r="A253" s="14" t="s">
        <v>20</v>
      </c>
      <c r="B253" s="13">
        <v>143</v>
      </c>
      <c r="D253" s="15" t="s">
        <v>14</v>
      </c>
      <c r="E253">
        <v>131</v>
      </c>
    </row>
    <row r="254" spans="1:5" x14ac:dyDescent="0.2">
      <c r="A254" s="14" t="s">
        <v>20</v>
      </c>
      <c r="B254" s="13">
        <v>296</v>
      </c>
      <c r="D254" s="15" t="s">
        <v>14</v>
      </c>
      <c r="E254">
        <v>87</v>
      </c>
    </row>
    <row r="255" spans="1:5" x14ac:dyDescent="0.2">
      <c r="A255" s="14" t="s">
        <v>20</v>
      </c>
      <c r="B255" s="13">
        <v>170</v>
      </c>
      <c r="D255" s="15" t="s">
        <v>14</v>
      </c>
      <c r="E255">
        <v>1063</v>
      </c>
    </row>
    <row r="256" spans="1:5" x14ac:dyDescent="0.2">
      <c r="A256" s="14" t="s">
        <v>20</v>
      </c>
      <c r="B256" s="13">
        <v>86</v>
      </c>
      <c r="D256" s="15" t="s">
        <v>14</v>
      </c>
      <c r="E256">
        <v>76</v>
      </c>
    </row>
    <row r="257" spans="1:5" x14ac:dyDescent="0.2">
      <c r="A257" s="14" t="s">
        <v>20</v>
      </c>
      <c r="B257" s="13">
        <v>6286</v>
      </c>
      <c r="D257" s="15" t="s">
        <v>14</v>
      </c>
      <c r="E257">
        <v>4428</v>
      </c>
    </row>
    <row r="258" spans="1:5" x14ac:dyDescent="0.2">
      <c r="A258" s="14" t="s">
        <v>20</v>
      </c>
      <c r="B258" s="13">
        <v>3727</v>
      </c>
      <c r="D258" s="15" t="s">
        <v>14</v>
      </c>
      <c r="E258">
        <v>58</v>
      </c>
    </row>
    <row r="259" spans="1:5" x14ac:dyDescent="0.2">
      <c r="A259" s="14" t="s">
        <v>20</v>
      </c>
      <c r="B259" s="13">
        <v>1605</v>
      </c>
      <c r="D259" s="15" t="s">
        <v>14</v>
      </c>
      <c r="E259">
        <v>111</v>
      </c>
    </row>
    <row r="260" spans="1:5" x14ac:dyDescent="0.2">
      <c r="A260" s="14" t="s">
        <v>20</v>
      </c>
      <c r="B260" s="13">
        <v>2120</v>
      </c>
      <c r="D260" s="15" t="s">
        <v>14</v>
      </c>
      <c r="E260">
        <v>2955</v>
      </c>
    </row>
    <row r="261" spans="1:5" x14ac:dyDescent="0.2">
      <c r="A261" s="14" t="s">
        <v>20</v>
      </c>
      <c r="B261" s="13">
        <v>50</v>
      </c>
      <c r="D261" s="15" t="s">
        <v>14</v>
      </c>
      <c r="E261">
        <v>1657</v>
      </c>
    </row>
    <row r="262" spans="1:5" x14ac:dyDescent="0.2">
      <c r="A262" s="14" t="s">
        <v>20</v>
      </c>
      <c r="B262" s="13">
        <v>2080</v>
      </c>
      <c r="D262" s="15" t="s">
        <v>14</v>
      </c>
      <c r="E262">
        <v>926</v>
      </c>
    </row>
    <row r="263" spans="1:5" x14ac:dyDescent="0.2">
      <c r="A263" s="14" t="s">
        <v>20</v>
      </c>
      <c r="B263" s="13">
        <v>2105</v>
      </c>
      <c r="D263" s="15" t="s">
        <v>14</v>
      </c>
      <c r="E263">
        <v>77</v>
      </c>
    </row>
    <row r="264" spans="1:5" x14ac:dyDescent="0.2">
      <c r="A264" s="14" t="s">
        <v>20</v>
      </c>
      <c r="B264" s="13">
        <v>2436</v>
      </c>
      <c r="D264" s="15" t="s">
        <v>14</v>
      </c>
      <c r="E264">
        <v>1748</v>
      </c>
    </row>
    <row r="265" spans="1:5" x14ac:dyDescent="0.2">
      <c r="A265" s="14" t="s">
        <v>20</v>
      </c>
      <c r="B265" s="13">
        <v>80</v>
      </c>
      <c r="D265" s="15" t="s">
        <v>14</v>
      </c>
      <c r="E265">
        <v>79</v>
      </c>
    </row>
    <row r="266" spans="1:5" x14ac:dyDescent="0.2">
      <c r="A266" s="14" t="s">
        <v>20</v>
      </c>
      <c r="B266" s="13">
        <v>42</v>
      </c>
      <c r="D266" s="15" t="s">
        <v>14</v>
      </c>
      <c r="E266">
        <v>889</v>
      </c>
    </row>
    <row r="267" spans="1:5" x14ac:dyDescent="0.2">
      <c r="A267" s="14" t="s">
        <v>20</v>
      </c>
      <c r="B267" s="13">
        <v>139</v>
      </c>
      <c r="D267" s="15" t="s">
        <v>14</v>
      </c>
      <c r="E267">
        <v>56</v>
      </c>
    </row>
    <row r="268" spans="1:5" x14ac:dyDescent="0.2">
      <c r="A268" s="14" t="s">
        <v>20</v>
      </c>
      <c r="B268" s="13">
        <v>159</v>
      </c>
      <c r="D268" s="15" t="s">
        <v>14</v>
      </c>
      <c r="E268">
        <v>1</v>
      </c>
    </row>
    <row r="269" spans="1:5" x14ac:dyDescent="0.2">
      <c r="A269" s="14" t="s">
        <v>20</v>
      </c>
      <c r="B269" s="13">
        <v>381</v>
      </c>
      <c r="D269" s="15" t="s">
        <v>14</v>
      </c>
      <c r="E269">
        <v>83</v>
      </c>
    </row>
    <row r="270" spans="1:5" x14ac:dyDescent="0.2">
      <c r="A270" s="14" t="s">
        <v>20</v>
      </c>
      <c r="B270" s="13">
        <v>194</v>
      </c>
      <c r="D270" s="15" t="s">
        <v>14</v>
      </c>
      <c r="E270">
        <v>2025</v>
      </c>
    </row>
    <row r="271" spans="1:5" x14ac:dyDescent="0.2">
      <c r="A271" s="14" t="s">
        <v>20</v>
      </c>
      <c r="B271" s="13">
        <v>106</v>
      </c>
      <c r="D271" s="15" t="s">
        <v>14</v>
      </c>
      <c r="E271">
        <v>14</v>
      </c>
    </row>
    <row r="272" spans="1:5" x14ac:dyDescent="0.2">
      <c r="A272" s="14" t="s">
        <v>20</v>
      </c>
      <c r="B272" s="13">
        <v>142</v>
      </c>
      <c r="D272" s="15" t="s">
        <v>14</v>
      </c>
      <c r="E272">
        <v>656</v>
      </c>
    </row>
    <row r="273" spans="1:5" x14ac:dyDescent="0.2">
      <c r="A273" s="14" t="s">
        <v>20</v>
      </c>
      <c r="B273" s="13">
        <v>211</v>
      </c>
      <c r="D273" s="15" t="s">
        <v>14</v>
      </c>
      <c r="E273">
        <v>1596</v>
      </c>
    </row>
    <row r="274" spans="1:5" x14ac:dyDescent="0.2">
      <c r="A274" s="14" t="s">
        <v>20</v>
      </c>
      <c r="B274" s="13">
        <v>2756</v>
      </c>
      <c r="D274" s="15" t="s">
        <v>14</v>
      </c>
      <c r="E274">
        <v>10</v>
      </c>
    </row>
    <row r="275" spans="1:5" x14ac:dyDescent="0.2">
      <c r="A275" s="14" t="s">
        <v>20</v>
      </c>
      <c r="B275" s="13">
        <v>173</v>
      </c>
      <c r="D275" s="15" t="s">
        <v>14</v>
      </c>
      <c r="E275">
        <v>1121</v>
      </c>
    </row>
    <row r="276" spans="1:5" x14ac:dyDescent="0.2">
      <c r="A276" s="14" t="s">
        <v>20</v>
      </c>
      <c r="B276" s="13">
        <v>87</v>
      </c>
      <c r="D276" s="15" t="s">
        <v>14</v>
      </c>
      <c r="E276">
        <v>15</v>
      </c>
    </row>
    <row r="277" spans="1:5" x14ac:dyDescent="0.2">
      <c r="A277" s="14" t="s">
        <v>20</v>
      </c>
      <c r="B277" s="13">
        <v>1572</v>
      </c>
      <c r="D277" s="15" t="s">
        <v>14</v>
      </c>
      <c r="E277">
        <v>191</v>
      </c>
    </row>
    <row r="278" spans="1:5" x14ac:dyDescent="0.2">
      <c r="A278" s="14" t="s">
        <v>20</v>
      </c>
      <c r="B278" s="13">
        <v>2346</v>
      </c>
      <c r="D278" s="15" t="s">
        <v>14</v>
      </c>
      <c r="E278">
        <v>16</v>
      </c>
    </row>
    <row r="279" spans="1:5" x14ac:dyDescent="0.2">
      <c r="A279" s="14" t="s">
        <v>20</v>
      </c>
      <c r="B279" s="13">
        <v>115</v>
      </c>
      <c r="D279" s="15" t="s">
        <v>14</v>
      </c>
      <c r="E279">
        <v>17</v>
      </c>
    </row>
    <row r="280" spans="1:5" x14ac:dyDescent="0.2">
      <c r="A280" s="14" t="s">
        <v>20</v>
      </c>
      <c r="B280" s="13">
        <v>85</v>
      </c>
      <c r="D280" s="15" t="s">
        <v>14</v>
      </c>
      <c r="E280">
        <v>34</v>
      </c>
    </row>
    <row r="281" spans="1:5" x14ac:dyDescent="0.2">
      <c r="A281" s="14" t="s">
        <v>20</v>
      </c>
      <c r="B281" s="13">
        <v>144</v>
      </c>
      <c r="D281" s="15" t="s">
        <v>14</v>
      </c>
      <c r="E281">
        <v>1</v>
      </c>
    </row>
    <row r="282" spans="1:5" x14ac:dyDescent="0.2">
      <c r="A282" s="14" t="s">
        <v>20</v>
      </c>
      <c r="B282" s="13">
        <v>2443</v>
      </c>
      <c r="D282" s="15" t="s">
        <v>14</v>
      </c>
      <c r="E282">
        <v>1274</v>
      </c>
    </row>
    <row r="283" spans="1:5" x14ac:dyDescent="0.2">
      <c r="A283" s="14" t="s">
        <v>20</v>
      </c>
      <c r="B283" s="13">
        <v>64</v>
      </c>
      <c r="D283" s="15" t="s">
        <v>14</v>
      </c>
      <c r="E283">
        <v>210</v>
      </c>
    </row>
    <row r="284" spans="1:5" x14ac:dyDescent="0.2">
      <c r="A284" s="14" t="s">
        <v>20</v>
      </c>
      <c r="B284" s="13">
        <v>268</v>
      </c>
      <c r="D284" s="15" t="s">
        <v>14</v>
      </c>
      <c r="E284">
        <v>248</v>
      </c>
    </row>
    <row r="285" spans="1:5" x14ac:dyDescent="0.2">
      <c r="A285" s="14" t="s">
        <v>20</v>
      </c>
      <c r="B285" s="13">
        <v>195</v>
      </c>
      <c r="D285" s="15" t="s">
        <v>14</v>
      </c>
      <c r="E285">
        <v>513</v>
      </c>
    </row>
    <row r="286" spans="1:5" x14ac:dyDescent="0.2">
      <c r="A286" s="14" t="s">
        <v>20</v>
      </c>
      <c r="B286" s="13">
        <v>186</v>
      </c>
      <c r="D286" s="15" t="s">
        <v>14</v>
      </c>
      <c r="E286">
        <v>3410</v>
      </c>
    </row>
    <row r="287" spans="1:5" x14ac:dyDescent="0.2">
      <c r="A287" s="14" t="s">
        <v>20</v>
      </c>
      <c r="B287" s="13">
        <v>460</v>
      </c>
      <c r="D287" s="15" t="s">
        <v>14</v>
      </c>
      <c r="E287">
        <v>10</v>
      </c>
    </row>
    <row r="288" spans="1:5" x14ac:dyDescent="0.2">
      <c r="A288" s="14" t="s">
        <v>20</v>
      </c>
      <c r="B288" s="13">
        <v>2528</v>
      </c>
      <c r="D288" s="15" t="s">
        <v>14</v>
      </c>
      <c r="E288">
        <v>2201</v>
      </c>
    </row>
    <row r="289" spans="1:5" x14ac:dyDescent="0.2">
      <c r="A289" s="14" t="s">
        <v>20</v>
      </c>
      <c r="B289" s="13">
        <v>3657</v>
      </c>
      <c r="D289" s="15" t="s">
        <v>14</v>
      </c>
      <c r="E289">
        <v>676</v>
      </c>
    </row>
    <row r="290" spans="1:5" x14ac:dyDescent="0.2">
      <c r="A290" s="14" t="s">
        <v>20</v>
      </c>
      <c r="B290" s="13">
        <v>131</v>
      </c>
      <c r="D290" s="15" t="s">
        <v>14</v>
      </c>
      <c r="E290">
        <v>831</v>
      </c>
    </row>
    <row r="291" spans="1:5" x14ac:dyDescent="0.2">
      <c r="A291" s="14" t="s">
        <v>20</v>
      </c>
      <c r="B291" s="13">
        <v>239</v>
      </c>
      <c r="D291" s="15" t="s">
        <v>14</v>
      </c>
      <c r="E291">
        <v>859</v>
      </c>
    </row>
    <row r="292" spans="1:5" x14ac:dyDescent="0.2">
      <c r="A292" s="14" t="s">
        <v>20</v>
      </c>
      <c r="B292" s="13">
        <v>78</v>
      </c>
      <c r="D292" s="15" t="s">
        <v>14</v>
      </c>
      <c r="E292">
        <v>45</v>
      </c>
    </row>
    <row r="293" spans="1:5" x14ac:dyDescent="0.2">
      <c r="A293" s="14" t="s">
        <v>20</v>
      </c>
      <c r="B293" s="13">
        <v>1773</v>
      </c>
      <c r="D293" s="15" t="s">
        <v>14</v>
      </c>
      <c r="E293">
        <v>6</v>
      </c>
    </row>
    <row r="294" spans="1:5" x14ac:dyDescent="0.2">
      <c r="A294" s="14" t="s">
        <v>20</v>
      </c>
      <c r="B294" s="13">
        <v>32</v>
      </c>
      <c r="D294" s="15" t="s">
        <v>14</v>
      </c>
      <c r="E294">
        <v>7</v>
      </c>
    </row>
    <row r="295" spans="1:5" x14ac:dyDescent="0.2">
      <c r="A295" s="14" t="s">
        <v>20</v>
      </c>
      <c r="B295" s="13">
        <v>369</v>
      </c>
      <c r="D295" s="15" t="s">
        <v>14</v>
      </c>
      <c r="E295">
        <v>31</v>
      </c>
    </row>
    <row r="296" spans="1:5" x14ac:dyDescent="0.2">
      <c r="A296" s="14" t="s">
        <v>20</v>
      </c>
      <c r="B296" s="13">
        <v>89</v>
      </c>
      <c r="D296" s="15" t="s">
        <v>14</v>
      </c>
      <c r="E296">
        <v>78</v>
      </c>
    </row>
    <row r="297" spans="1:5" x14ac:dyDescent="0.2">
      <c r="A297" s="14" t="s">
        <v>20</v>
      </c>
      <c r="B297" s="13">
        <v>147</v>
      </c>
      <c r="D297" s="15" t="s">
        <v>14</v>
      </c>
      <c r="E297">
        <v>1225</v>
      </c>
    </row>
    <row r="298" spans="1:5" x14ac:dyDescent="0.2">
      <c r="A298" s="14" t="s">
        <v>20</v>
      </c>
      <c r="B298" s="13">
        <v>126</v>
      </c>
      <c r="D298" s="15" t="s">
        <v>14</v>
      </c>
      <c r="E298">
        <v>1</v>
      </c>
    </row>
    <row r="299" spans="1:5" x14ac:dyDescent="0.2">
      <c r="A299" s="14" t="s">
        <v>20</v>
      </c>
      <c r="B299" s="13">
        <v>2218</v>
      </c>
      <c r="D299" s="15" t="s">
        <v>14</v>
      </c>
      <c r="E299">
        <v>67</v>
      </c>
    </row>
    <row r="300" spans="1:5" x14ac:dyDescent="0.2">
      <c r="A300" s="14" t="s">
        <v>20</v>
      </c>
      <c r="B300" s="13">
        <v>202</v>
      </c>
      <c r="D300" s="15" t="s">
        <v>14</v>
      </c>
      <c r="E300">
        <v>19</v>
      </c>
    </row>
    <row r="301" spans="1:5" x14ac:dyDescent="0.2">
      <c r="A301" s="14" t="s">
        <v>20</v>
      </c>
      <c r="B301" s="13">
        <v>140</v>
      </c>
      <c r="D301" s="15" t="s">
        <v>14</v>
      </c>
      <c r="E301">
        <v>2108</v>
      </c>
    </row>
    <row r="302" spans="1:5" x14ac:dyDescent="0.2">
      <c r="A302" s="14" t="s">
        <v>20</v>
      </c>
      <c r="B302" s="13">
        <v>1052</v>
      </c>
      <c r="D302" s="15" t="s">
        <v>14</v>
      </c>
      <c r="E302">
        <v>679</v>
      </c>
    </row>
    <row r="303" spans="1:5" x14ac:dyDescent="0.2">
      <c r="A303" s="14" t="s">
        <v>20</v>
      </c>
      <c r="B303" s="13">
        <v>247</v>
      </c>
      <c r="D303" s="15" t="s">
        <v>14</v>
      </c>
      <c r="E303">
        <v>36</v>
      </c>
    </row>
    <row r="304" spans="1:5" x14ac:dyDescent="0.2">
      <c r="A304" s="14" t="s">
        <v>20</v>
      </c>
      <c r="B304" s="13">
        <v>84</v>
      </c>
      <c r="D304" s="15" t="s">
        <v>14</v>
      </c>
      <c r="E304">
        <v>47</v>
      </c>
    </row>
    <row r="305" spans="1:5" x14ac:dyDescent="0.2">
      <c r="A305" s="14" t="s">
        <v>20</v>
      </c>
      <c r="B305" s="13">
        <v>88</v>
      </c>
      <c r="D305" s="15" t="s">
        <v>14</v>
      </c>
      <c r="E305">
        <v>70</v>
      </c>
    </row>
    <row r="306" spans="1:5" x14ac:dyDescent="0.2">
      <c r="A306" s="14" t="s">
        <v>20</v>
      </c>
      <c r="B306" s="13">
        <v>156</v>
      </c>
      <c r="D306" s="15" t="s">
        <v>14</v>
      </c>
      <c r="E306">
        <v>154</v>
      </c>
    </row>
    <row r="307" spans="1:5" x14ac:dyDescent="0.2">
      <c r="A307" s="14" t="s">
        <v>20</v>
      </c>
      <c r="B307" s="13">
        <v>2985</v>
      </c>
      <c r="D307" s="15" t="s">
        <v>14</v>
      </c>
      <c r="E307">
        <v>22</v>
      </c>
    </row>
    <row r="308" spans="1:5" x14ac:dyDescent="0.2">
      <c r="A308" s="14" t="s">
        <v>20</v>
      </c>
      <c r="B308" s="13">
        <v>762</v>
      </c>
      <c r="D308" s="15" t="s">
        <v>14</v>
      </c>
      <c r="E308">
        <v>1758</v>
      </c>
    </row>
    <row r="309" spans="1:5" x14ac:dyDescent="0.2">
      <c r="A309" s="14" t="s">
        <v>20</v>
      </c>
      <c r="B309" s="13">
        <v>554</v>
      </c>
      <c r="D309" s="15" t="s">
        <v>14</v>
      </c>
      <c r="E309">
        <v>94</v>
      </c>
    </row>
    <row r="310" spans="1:5" x14ac:dyDescent="0.2">
      <c r="A310" s="14" t="s">
        <v>20</v>
      </c>
      <c r="B310" s="13">
        <v>135</v>
      </c>
      <c r="D310" s="15" t="s">
        <v>14</v>
      </c>
      <c r="E310">
        <v>33</v>
      </c>
    </row>
    <row r="311" spans="1:5" x14ac:dyDescent="0.2">
      <c r="A311" s="14" t="s">
        <v>20</v>
      </c>
      <c r="B311" s="13">
        <v>122</v>
      </c>
      <c r="D311" s="15" t="s">
        <v>14</v>
      </c>
      <c r="E311">
        <v>1</v>
      </c>
    </row>
    <row r="312" spans="1:5" x14ac:dyDescent="0.2">
      <c r="A312" s="14" t="s">
        <v>20</v>
      </c>
      <c r="B312" s="13">
        <v>221</v>
      </c>
      <c r="D312" s="15" t="s">
        <v>14</v>
      </c>
      <c r="E312">
        <v>31</v>
      </c>
    </row>
    <row r="313" spans="1:5" x14ac:dyDescent="0.2">
      <c r="A313" s="14" t="s">
        <v>20</v>
      </c>
      <c r="B313" s="13">
        <v>126</v>
      </c>
      <c r="D313" s="15" t="s">
        <v>14</v>
      </c>
      <c r="E313">
        <v>35</v>
      </c>
    </row>
    <row r="314" spans="1:5" x14ac:dyDescent="0.2">
      <c r="A314" s="14" t="s">
        <v>20</v>
      </c>
      <c r="B314" s="13">
        <v>1022</v>
      </c>
      <c r="D314" s="15" t="s">
        <v>14</v>
      </c>
      <c r="E314">
        <v>63</v>
      </c>
    </row>
    <row r="315" spans="1:5" x14ac:dyDescent="0.2">
      <c r="A315" s="14" t="s">
        <v>20</v>
      </c>
      <c r="B315" s="13">
        <v>3177</v>
      </c>
      <c r="D315" s="15" t="s">
        <v>14</v>
      </c>
      <c r="E315">
        <v>526</v>
      </c>
    </row>
    <row r="316" spans="1:5" x14ac:dyDescent="0.2">
      <c r="A316" s="14" t="s">
        <v>20</v>
      </c>
      <c r="B316" s="13">
        <v>198</v>
      </c>
      <c r="D316" s="15" t="s">
        <v>14</v>
      </c>
      <c r="E316">
        <v>121</v>
      </c>
    </row>
    <row r="317" spans="1:5" x14ac:dyDescent="0.2">
      <c r="A317" s="14" t="s">
        <v>20</v>
      </c>
      <c r="B317" s="13">
        <v>85</v>
      </c>
      <c r="D317" s="15" t="s">
        <v>14</v>
      </c>
      <c r="E317">
        <v>67</v>
      </c>
    </row>
    <row r="318" spans="1:5" x14ac:dyDescent="0.2">
      <c r="A318" s="14" t="s">
        <v>20</v>
      </c>
      <c r="B318" s="13">
        <v>3596</v>
      </c>
      <c r="D318" s="15" t="s">
        <v>14</v>
      </c>
      <c r="E318">
        <v>57</v>
      </c>
    </row>
    <row r="319" spans="1:5" x14ac:dyDescent="0.2">
      <c r="A319" s="14" t="s">
        <v>20</v>
      </c>
      <c r="B319" s="13">
        <v>244</v>
      </c>
      <c r="D319" s="15" t="s">
        <v>14</v>
      </c>
      <c r="E319">
        <v>1229</v>
      </c>
    </row>
    <row r="320" spans="1:5" x14ac:dyDescent="0.2">
      <c r="A320" s="14" t="s">
        <v>20</v>
      </c>
      <c r="B320" s="13">
        <v>5180</v>
      </c>
      <c r="D320" s="15" t="s">
        <v>14</v>
      </c>
      <c r="E320">
        <v>12</v>
      </c>
    </row>
    <row r="321" spans="1:5" x14ac:dyDescent="0.2">
      <c r="A321" s="14" t="s">
        <v>20</v>
      </c>
      <c r="B321" s="13">
        <v>589</v>
      </c>
      <c r="D321" s="15" t="s">
        <v>14</v>
      </c>
      <c r="E321">
        <v>452</v>
      </c>
    </row>
    <row r="322" spans="1:5" x14ac:dyDescent="0.2">
      <c r="A322" s="14" t="s">
        <v>20</v>
      </c>
      <c r="B322" s="13">
        <v>2725</v>
      </c>
      <c r="D322" s="15" t="s">
        <v>14</v>
      </c>
      <c r="E322">
        <v>1886</v>
      </c>
    </row>
    <row r="323" spans="1:5" x14ac:dyDescent="0.2">
      <c r="A323" s="14" t="s">
        <v>20</v>
      </c>
      <c r="B323" s="13">
        <v>300</v>
      </c>
      <c r="D323" s="15" t="s">
        <v>14</v>
      </c>
      <c r="E323">
        <v>1825</v>
      </c>
    </row>
    <row r="324" spans="1:5" x14ac:dyDescent="0.2">
      <c r="A324" s="14" t="s">
        <v>20</v>
      </c>
      <c r="B324" s="13">
        <v>144</v>
      </c>
      <c r="D324" s="15" t="s">
        <v>14</v>
      </c>
      <c r="E324">
        <v>31</v>
      </c>
    </row>
    <row r="325" spans="1:5" x14ac:dyDescent="0.2">
      <c r="A325" s="14" t="s">
        <v>20</v>
      </c>
      <c r="B325" s="13">
        <v>87</v>
      </c>
      <c r="D325" s="15" t="s">
        <v>14</v>
      </c>
      <c r="E325">
        <v>107</v>
      </c>
    </row>
    <row r="326" spans="1:5" x14ac:dyDescent="0.2">
      <c r="A326" s="14" t="s">
        <v>20</v>
      </c>
      <c r="B326" s="13">
        <v>3116</v>
      </c>
      <c r="D326" s="15" t="s">
        <v>14</v>
      </c>
      <c r="E326">
        <v>27</v>
      </c>
    </row>
    <row r="327" spans="1:5" x14ac:dyDescent="0.2">
      <c r="A327" s="14" t="s">
        <v>20</v>
      </c>
      <c r="B327" s="13">
        <v>909</v>
      </c>
      <c r="D327" s="15" t="s">
        <v>14</v>
      </c>
      <c r="E327">
        <v>1221</v>
      </c>
    </row>
    <row r="328" spans="1:5" x14ac:dyDescent="0.2">
      <c r="A328" s="14" t="s">
        <v>20</v>
      </c>
      <c r="B328" s="13">
        <v>1613</v>
      </c>
      <c r="D328" s="15" t="s">
        <v>14</v>
      </c>
      <c r="E328">
        <v>1</v>
      </c>
    </row>
    <row r="329" spans="1:5" x14ac:dyDescent="0.2">
      <c r="A329" s="14" t="s">
        <v>20</v>
      </c>
      <c r="B329" s="13">
        <v>136</v>
      </c>
      <c r="D329" s="15" t="s">
        <v>14</v>
      </c>
      <c r="E329">
        <v>16</v>
      </c>
    </row>
    <row r="330" spans="1:5" x14ac:dyDescent="0.2">
      <c r="A330" s="14" t="s">
        <v>20</v>
      </c>
      <c r="B330" s="13">
        <v>130</v>
      </c>
      <c r="D330" s="15" t="s">
        <v>14</v>
      </c>
      <c r="E330">
        <v>41</v>
      </c>
    </row>
    <row r="331" spans="1:5" x14ac:dyDescent="0.2">
      <c r="A331" s="14" t="s">
        <v>20</v>
      </c>
      <c r="B331" s="13">
        <v>102</v>
      </c>
      <c r="D331" s="15" t="s">
        <v>14</v>
      </c>
      <c r="E331">
        <v>523</v>
      </c>
    </row>
    <row r="332" spans="1:5" x14ac:dyDescent="0.2">
      <c r="A332" s="14" t="s">
        <v>20</v>
      </c>
      <c r="B332" s="13">
        <v>4006</v>
      </c>
      <c r="D332" s="15" t="s">
        <v>14</v>
      </c>
      <c r="E332">
        <v>141</v>
      </c>
    </row>
    <row r="333" spans="1:5" x14ac:dyDescent="0.2">
      <c r="A333" s="14" t="s">
        <v>20</v>
      </c>
      <c r="B333" s="13">
        <v>1629</v>
      </c>
      <c r="D333" s="15" t="s">
        <v>14</v>
      </c>
      <c r="E333">
        <v>52</v>
      </c>
    </row>
    <row r="334" spans="1:5" x14ac:dyDescent="0.2">
      <c r="A334" s="14" t="s">
        <v>20</v>
      </c>
      <c r="B334" s="13">
        <v>2188</v>
      </c>
      <c r="D334" s="15" t="s">
        <v>14</v>
      </c>
      <c r="E334">
        <v>225</v>
      </c>
    </row>
    <row r="335" spans="1:5" x14ac:dyDescent="0.2">
      <c r="A335" s="14" t="s">
        <v>20</v>
      </c>
      <c r="B335" s="13">
        <v>2409</v>
      </c>
      <c r="D335" s="15" t="s">
        <v>14</v>
      </c>
      <c r="E335">
        <v>38</v>
      </c>
    </row>
    <row r="336" spans="1:5" x14ac:dyDescent="0.2">
      <c r="A336" s="14" t="s">
        <v>20</v>
      </c>
      <c r="B336" s="13">
        <v>194</v>
      </c>
      <c r="D336" s="15" t="s">
        <v>14</v>
      </c>
      <c r="E336">
        <v>15</v>
      </c>
    </row>
    <row r="337" spans="1:5" x14ac:dyDescent="0.2">
      <c r="A337" s="14" t="s">
        <v>20</v>
      </c>
      <c r="B337" s="13">
        <v>1140</v>
      </c>
      <c r="D337" s="15" t="s">
        <v>14</v>
      </c>
      <c r="E337">
        <v>37</v>
      </c>
    </row>
    <row r="338" spans="1:5" x14ac:dyDescent="0.2">
      <c r="A338" s="14" t="s">
        <v>20</v>
      </c>
      <c r="B338" s="13">
        <v>102</v>
      </c>
      <c r="D338" s="15" t="s">
        <v>14</v>
      </c>
      <c r="E338">
        <v>112</v>
      </c>
    </row>
    <row r="339" spans="1:5" x14ac:dyDescent="0.2">
      <c r="A339" s="14" t="s">
        <v>20</v>
      </c>
      <c r="B339" s="13">
        <v>2857</v>
      </c>
      <c r="D339" s="15" t="s">
        <v>14</v>
      </c>
      <c r="E339">
        <v>21</v>
      </c>
    </row>
    <row r="340" spans="1:5" x14ac:dyDescent="0.2">
      <c r="A340" s="14" t="s">
        <v>20</v>
      </c>
      <c r="B340" s="13">
        <v>107</v>
      </c>
      <c r="D340" s="15" t="s">
        <v>14</v>
      </c>
      <c r="E340">
        <v>67</v>
      </c>
    </row>
    <row r="341" spans="1:5" x14ac:dyDescent="0.2">
      <c r="A341" s="14" t="s">
        <v>20</v>
      </c>
      <c r="B341" s="13">
        <v>160</v>
      </c>
      <c r="D341" s="15" t="s">
        <v>14</v>
      </c>
      <c r="E341">
        <v>78</v>
      </c>
    </row>
    <row r="342" spans="1:5" x14ac:dyDescent="0.2">
      <c r="A342" s="14" t="s">
        <v>20</v>
      </c>
      <c r="B342" s="13">
        <v>2230</v>
      </c>
      <c r="D342" s="15" t="s">
        <v>14</v>
      </c>
      <c r="E342">
        <v>67</v>
      </c>
    </row>
    <row r="343" spans="1:5" x14ac:dyDescent="0.2">
      <c r="A343" s="14" t="s">
        <v>20</v>
      </c>
      <c r="B343" s="13">
        <v>316</v>
      </c>
      <c r="D343" s="15" t="s">
        <v>14</v>
      </c>
      <c r="E343">
        <v>263</v>
      </c>
    </row>
    <row r="344" spans="1:5" x14ac:dyDescent="0.2">
      <c r="A344" s="14" t="s">
        <v>20</v>
      </c>
      <c r="B344" s="13">
        <v>117</v>
      </c>
      <c r="D344" s="15" t="s">
        <v>14</v>
      </c>
      <c r="E344">
        <v>1691</v>
      </c>
    </row>
    <row r="345" spans="1:5" x14ac:dyDescent="0.2">
      <c r="A345" s="14" t="s">
        <v>20</v>
      </c>
      <c r="B345" s="13">
        <v>6406</v>
      </c>
      <c r="D345" s="15" t="s">
        <v>14</v>
      </c>
      <c r="E345">
        <v>181</v>
      </c>
    </row>
    <row r="346" spans="1:5" x14ac:dyDescent="0.2">
      <c r="A346" s="14" t="s">
        <v>20</v>
      </c>
      <c r="B346" s="13">
        <v>192</v>
      </c>
      <c r="D346" s="15" t="s">
        <v>14</v>
      </c>
      <c r="E346">
        <v>13</v>
      </c>
    </row>
    <row r="347" spans="1:5" x14ac:dyDescent="0.2">
      <c r="A347" s="14" t="s">
        <v>20</v>
      </c>
      <c r="B347" s="13">
        <v>26</v>
      </c>
      <c r="D347" s="15" t="s">
        <v>14</v>
      </c>
      <c r="E347">
        <v>1</v>
      </c>
    </row>
    <row r="348" spans="1:5" x14ac:dyDescent="0.2">
      <c r="A348" s="14" t="s">
        <v>20</v>
      </c>
      <c r="B348" s="13">
        <v>723</v>
      </c>
      <c r="D348" s="15" t="s">
        <v>14</v>
      </c>
      <c r="E348">
        <v>21</v>
      </c>
    </row>
    <row r="349" spans="1:5" x14ac:dyDescent="0.2">
      <c r="A349" s="14" t="s">
        <v>20</v>
      </c>
      <c r="B349" s="13">
        <v>170</v>
      </c>
      <c r="D349" s="15" t="s">
        <v>14</v>
      </c>
      <c r="E349">
        <v>830</v>
      </c>
    </row>
    <row r="350" spans="1:5" x14ac:dyDescent="0.2">
      <c r="A350" s="14" t="s">
        <v>20</v>
      </c>
      <c r="B350" s="13">
        <v>238</v>
      </c>
      <c r="D350" s="15" t="s">
        <v>14</v>
      </c>
      <c r="E350">
        <v>130</v>
      </c>
    </row>
    <row r="351" spans="1:5" x14ac:dyDescent="0.2">
      <c r="A351" s="14" t="s">
        <v>20</v>
      </c>
      <c r="B351" s="13">
        <v>55</v>
      </c>
      <c r="D351" s="15" t="s">
        <v>14</v>
      </c>
      <c r="E351">
        <v>55</v>
      </c>
    </row>
    <row r="352" spans="1:5" x14ac:dyDescent="0.2">
      <c r="A352" s="14" t="s">
        <v>20</v>
      </c>
      <c r="B352" s="13">
        <v>128</v>
      </c>
      <c r="D352" s="15" t="s">
        <v>14</v>
      </c>
      <c r="E352">
        <v>114</v>
      </c>
    </row>
    <row r="353" spans="1:5" x14ac:dyDescent="0.2">
      <c r="A353" s="14" t="s">
        <v>20</v>
      </c>
      <c r="B353" s="13">
        <v>2144</v>
      </c>
      <c r="D353" s="15" t="s">
        <v>14</v>
      </c>
      <c r="E353">
        <v>594</v>
      </c>
    </row>
    <row r="354" spans="1:5" x14ac:dyDescent="0.2">
      <c r="A354" s="14" t="s">
        <v>20</v>
      </c>
      <c r="B354" s="13">
        <v>2693</v>
      </c>
      <c r="D354" s="15" t="s">
        <v>14</v>
      </c>
      <c r="E354">
        <v>24</v>
      </c>
    </row>
    <row r="355" spans="1:5" x14ac:dyDescent="0.2">
      <c r="A355" s="14" t="s">
        <v>20</v>
      </c>
      <c r="B355" s="13">
        <v>432</v>
      </c>
      <c r="D355" s="15" t="s">
        <v>14</v>
      </c>
      <c r="E355">
        <v>252</v>
      </c>
    </row>
    <row r="356" spans="1:5" x14ac:dyDescent="0.2">
      <c r="A356" s="14" t="s">
        <v>20</v>
      </c>
      <c r="B356" s="13">
        <v>189</v>
      </c>
      <c r="D356" s="15" t="s">
        <v>14</v>
      </c>
      <c r="E356">
        <v>67</v>
      </c>
    </row>
    <row r="357" spans="1:5" x14ac:dyDescent="0.2">
      <c r="A357" s="14" t="s">
        <v>20</v>
      </c>
      <c r="B357" s="13">
        <v>154</v>
      </c>
      <c r="D357" s="15" t="s">
        <v>14</v>
      </c>
      <c r="E357">
        <v>742</v>
      </c>
    </row>
    <row r="358" spans="1:5" x14ac:dyDescent="0.2">
      <c r="A358" s="14" t="s">
        <v>20</v>
      </c>
      <c r="B358" s="13">
        <v>96</v>
      </c>
      <c r="D358" s="15" t="s">
        <v>14</v>
      </c>
      <c r="E358">
        <v>75</v>
      </c>
    </row>
    <row r="359" spans="1:5" x14ac:dyDescent="0.2">
      <c r="A359" s="14" t="s">
        <v>20</v>
      </c>
      <c r="B359" s="13">
        <v>3063</v>
      </c>
      <c r="D359" s="15" t="s">
        <v>14</v>
      </c>
      <c r="E359">
        <v>4405</v>
      </c>
    </row>
    <row r="360" spans="1:5" x14ac:dyDescent="0.2">
      <c r="A360" s="14" t="s">
        <v>20</v>
      </c>
      <c r="B360" s="13">
        <v>2266</v>
      </c>
      <c r="D360" s="15" t="s">
        <v>14</v>
      </c>
      <c r="E360">
        <v>92</v>
      </c>
    </row>
    <row r="361" spans="1:5" x14ac:dyDescent="0.2">
      <c r="A361" s="14" t="s">
        <v>20</v>
      </c>
      <c r="B361" s="13">
        <v>194</v>
      </c>
      <c r="D361" s="15" t="s">
        <v>14</v>
      </c>
      <c r="E361">
        <v>64</v>
      </c>
    </row>
    <row r="362" spans="1:5" x14ac:dyDescent="0.2">
      <c r="A362" s="14" t="s">
        <v>20</v>
      </c>
      <c r="B362" s="13">
        <v>129</v>
      </c>
      <c r="D362" s="15" t="s">
        <v>14</v>
      </c>
      <c r="E362">
        <v>64</v>
      </c>
    </row>
    <row r="363" spans="1:5" x14ac:dyDescent="0.2">
      <c r="A363" s="14" t="s">
        <v>20</v>
      </c>
      <c r="B363" s="13">
        <v>375</v>
      </c>
      <c r="D363" s="15" t="s">
        <v>14</v>
      </c>
      <c r="E363">
        <v>842</v>
      </c>
    </row>
    <row r="364" spans="1:5" x14ac:dyDescent="0.2">
      <c r="A364" s="14" t="s">
        <v>20</v>
      </c>
      <c r="B364" s="13">
        <v>409</v>
      </c>
      <c r="D364" s="15" t="s">
        <v>14</v>
      </c>
      <c r="E364">
        <v>112</v>
      </c>
    </row>
    <row r="365" spans="1:5" x14ac:dyDescent="0.2">
      <c r="A365" s="14" t="s">
        <v>20</v>
      </c>
      <c r="B365" s="13">
        <v>234</v>
      </c>
      <c r="D365" s="15" t="s">
        <v>14</v>
      </c>
      <c r="E365">
        <v>374</v>
      </c>
    </row>
    <row r="366" spans="1:5" x14ac:dyDescent="0.2">
      <c r="A366" s="14" t="s">
        <v>20</v>
      </c>
      <c r="B366" s="13">
        <v>3016</v>
      </c>
    </row>
    <row r="367" spans="1:5" x14ac:dyDescent="0.2">
      <c r="A367" s="14" t="s">
        <v>20</v>
      </c>
      <c r="B367" s="13">
        <v>264</v>
      </c>
    </row>
    <row r="368" spans="1:5" x14ac:dyDescent="0.2">
      <c r="A368" s="14" t="s">
        <v>20</v>
      </c>
      <c r="B368" s="13">
        <v>272</v>
      </c>
    </row>
    <row r="369" spans="1:2" x14ac:dyDescent="0.2">
      <c r="A369" s="14" t="s">
        <v>20</v>
      </c>
      <c r="B369" s="13">
        <v>419</v>
      </c>
    </row>
    <row r="370" spans="1:2" x14ac:dyDescent="0.2">
      <c r="A370" s="14" t="s">
        <v>20</v>
      </c>
      <c r="B370" s="13">
        <v>1621</v>
      </c>
    </row>
    <row r="371" spans="1:2" x14ac:dyDescent="0.2">
      <c r="A371" s="14" t="s">
        <v>20</v>
      </c>
      <c r="B371" s="13">
        <v>1101</v>
      </c>
    </row>
    <row r="372" spans="1:2" x14ac:dyDescent="0.2">
      <c r="A372" s="14" t="s">
        <v>20</v>
      </c>
      <c r="B372" s="13">
        <v>1073</v>
      </c>
    </row>
    <row r="373" spans="1:2" x14ac:dyDescent="0.2">
      <c r="A373" s="14" t="s">
        <v>20</v>
      </c>
      <c r="B373" s="13">
        <v>331</v>
      </c>
    </row>
    <row r="374" spans="1:2" x14ac:dyDescent="0.2">
      <c r="A374" s="14" t="s">
        <v>20</v>
      </c>
      <c r="B374" s="13">
        <v>1170</v>
      </c>
    </row>
    <row r="375" spans="1:2" x14ac:dyDescent="0.2">
      <c r="A375" s="14" t="s">
        <v>20</v>
      </c>
      <c r="B375" s="13">
        <v>363</v>
      </c>
    </row>
    <row r="376" spans="1:2" x14ac:dyDescent="0.2">
      <c r="A376" s="14" t="s">
        <v>20</v>
      </c>
      <c r="B376" s="13">
        <v>103</v>
      </c>
    </row>
    <row r="377" spans="1:2" x14ac:dyDescent="0.2">
      <c r="A377" s="14" t="s">
        <v>20</v>
      </c>
      <c r="B377" s="13">
        <v>147</v>
      </c>
    </row>
    <row r="378" spans="1:2" x14ac:dyDescent="0.2">
      <c r="A378" s="14" t="s">
        <v>20</v>
      </c>
      <c r="B378" s="13">
        <v>110</v>
      </c>
    </row>
    <row r="379" spans="1:2" x14ac:dyDescent="0.2">
      <c r="A379" s="14" t="s">
        <v>20</v>
      </c>
      <c r="B379" s="13">
        <v>134</v>
      </c>
    </row>
    <row r="380" spans="1:2" x14ac:dyDescent="0.2">
      <c r="A380" s="14" t="s">
        <v>20</v>
      </c>
      <c r="B380" s="13">
        <v>269</v>
      </c>
    </row>
    <row r="381" spans="1:2" x14ac:dyDescent="0.2">
      <c r="A381" s="14" t="s">
        <v>20</v>
      </c>
      <c r="B381" s="13">
        <v>175</v>
      </c>
    </row>
    <row r="382" spans="1:2" x14ac:dyDescent="0.2">
      <c r="A382" s="14" t="s">
        <v>20</v>
      </c>
      <c r="B382" s="13">
        <v>69</v>
      </c>
    </row>
    <row r="383" spans="1:2" x14ac:dyDescent="0.2">
      <c r="A383" s="14" t="s">
        <v>20</v>
      </c>
      <c r="B383" s="13">
        <v>190</v>
      </c>
    </row>
    <row r="384" spans="1:2" x14ac:dyDescent="0.2">
      <c r="A384" s="14" t="s">
        <v>20</v>
      </c>
      <c r="B384" s="13">
        <v>237</v>
      </c>
    </row>
    <row r="385" spans="1:2" x14ac:dyDescent="0.2">
      <c r="A385" s="14" t="s">
        <v>20</v>
      </c>
      <c r="B385" s="13">
        <v>196</v>
      </c>
    </row>
    <row r="386" spans="1:2" x14ac:dyDescent="0.2">
      <c r="A386" s="14" t="s">
        <v>20</v>
      </c>
      <c r="B386" s="13">
        <v>7295</v>
      </c>
    </row>
    <row r="387" spans="1:2" x14ac:dyDescent="0.2">
      <c r="A387" s="14" t="s">
        <v>20</v>
      </c>
      <c r="B387" s="13">
        <v>2893</v>
      </c>
    </row>
    <row r="388" spans="1:2" x14ac:dyDescent="0.2">
      <c r="A388" s="14" t="s">
        <v>20</v>
      </c>
      <c r="B388" s="13">
        <v>820</v>
      </c>
    </row>
    <row r="389" spans="1:2" x14ac:dyDescent="0.2">
      <c r="A389" s="14" t="s">
        <v>20</v>
      </c>
      <c r="B389" s="13">
        <v>2038</v>
      </c>
    </row>
    <row r="390" spans="1:2" x14ac:dyDescent="0.2">
      <c r="A390" s="14" t="s">
        <v>20</v>
      </c>
      <c r="B390" s="13">
        <v>116</v>
      </c>
    </row>
    <row r="391" spans="1:2" x14ac:dyDescent="0.2">
      <c r="A391" s="14" t="s">
        <v>20</v>
      </c>
      <c r="B391" s="13">
        <v>1345</v>
      </c>
    </row>
    <row r="392" spans="1:2" x14ac:dyDescent="0.2">
      <c r="A392" s="14" t="s">
        <v>20</v>
      </c>
      <c r="B392" s="13">
        <v>168</v>
      </c>
    </row>
    <row r="393" spans="1:2" x14ac:dyDescent="0.2">
      <c r="A393" s="14" t="s">
        <v>20</v>
      </c>
      <c r="B393" s="13">
        <v>137</v>
      </c>
    </row>
    <row r="394" spans="1:2" x14ac:dyDescent="0.2">
      <c r="A394" s="14" t="s">
        <v>20</v>
      </c>
      <c r="B394" s="13">
        <v>186</v>
      </c>
    </row>
    <row r="395" spans="1:2" x14ac:dyDescent="0.2">
      <c r="A395" s="14" t="s">
        <v>20</v>
      </c>
      <c r="B395" s="13">
        <v>125</v>
      </c>
    </row>
    <row r="396" spans="1:2" x14ac:dyDescent="0.2">
      <c r="A396" s="14" t="s">
        <v>20</v>
      </c>
      <c r="B396" s="13">
        <v>202</v>
      </c>
    </row>
    <row r="397" spans="1:2" x14ac:dyDescent="0.2">
      <c r="A397" s="14" t="s">
        <v>20</v>
      </c>
      <c r="B397" s="13">
        <v>103</v>
      </c>
    </row>
    <row r="398" spans="1:2" x14ac:dyDescent="0.2">
      <c r="A398" s="14" t="s">
        <v>20</v>
      </c>
      <c r="B398" s="13">
        <v>1785</v>
      </c>
    </row>
    <row r="399" spans="1:2" x14ac:dyDescent="0.2">
      <c r="A399" s="14" t="s">
        <v>20</v>
      </c>
      <c r="B399" s="13">
        <v>157</v>
      </c>
    </row>
    <row r="400" spans="1:2" x14ac:dyDescent="0.2">
      <c r="A400" s="14" t="s">
        <v>20</v>
      </c>
      <c r="B400" s="13">
        <v>555</v>
      </c>
    </row>
    <row r="401" spans="1:2" x14ac:dyDescent="0.2">
      <c r="A401" s="14" t="s">
        <v>20</v>
      </c>
      <c r="B401" s="13">
        <v>297</v>
      </c>
    </row>
    <row r="402" spans="1:2" x14ac:dyDescent="0.2">
      <c r="A402" s="14" t="s">
        <v>20</v>
      </c>
      <c r="B402" s="13">
        <v>123</v>
      </c>
    </row>
    <row r="403" spans="1:2" x14ac:dyDescent="0.2">
      <c r="A403" s="14" t="s">
        <v>20</v>
      </c>
      <c r="B403" s="13">
        <v>3036</v>
      </c>
    </row>
    <row r="404" spans="1:2" x14ac:dyDescent="0.2">
      <c r="A404" s="14" t="s">
        <v>20</v>
      </c>
      <c r="B404" s="13">
        <v>144</v>
      </c>
    </row>
    <row r="405" spans="1:2" x14ac:dyDescent="0.2">
      <c r="A405" s="14" t="s">
        <v>20</v>
      </c>
      <c r="B405" s="13">
        <v>121</v>
      </c>
    </row>
    <row r="406" spans="1:2" x14ac:dyDescent="0.2">
      <c r="A406" s="14" t="s">
        <v>20</v>
      </c>
      <c r="B406" s="13">
        <v>181</v>
      </c>
    </row>
    <row r="407" spans="1:2" x14ac:dyDescent="0.2">
      <c r="A407" s="14" t="s">
        <v>20</v>
      </c>
      <c r="B407" s="13">
        <v>122</v>
      </c>
    </row>
    <row r="408" spans="1:2" x14ac:dyDescent="0.2">
      <c r="A408" s="14" t="s">
        <v>20</v>
      </c>
      <c r="B408" s="13">
        <v>1071</v>
      </c>
    </row>
    <row r="409" spans="1:2" x14ac:dyDescent="0.2">
      <c r="A409" s="14" t="s">
        <v>20</v>
      </c>
      <c r="B409" s="13">
        <v>980</v>
      </c>
    </row>
    <row r="410" spans="1:2" x14ac:dyDescent="0.2">
      <c r="A410" s="14" t="s">
        <v>20</v>
      </c>
      <c r="B410" s="13">
        <v>536</v>
      </c>
    </row>
    <row r="411" spans="1:2" x14ac:dyDescent="0.2">
      <c r="A411" s="14" t="s">
        <v>20</v>
      </c>
      <c r="B411" s="13">
        <v>1991</v>
      </c>
    </row>
    <row r="412" spans="1:2" x14ac:dyDescent="0.2">
      <c r="A412" s="14" t="s">
        <v>20</v>
      </c>
      <c r="B412" s="13">
        <v>180</v>
      </c>
    </row>
    <row r="413" spans="1:2" x14ac:dyDescent="0.2">
      <c r="A413" s="14" t="s">
        <v>20</v>
      </c>
      <c r="B413" s="13">
        <v>130</v>
      </c>
    </row>
    <row r="414" spans="1:2" x14ac:dyDescent="0.2">
      <c r="A414" s="14" t="s">
        <v>20</v>
      </c>
      <c r="B414" s="13">
        <v>122</v>
      </c>
    </row>
    <row r="415" spans="1:2" x14ac:dyDescent="0.2">
      <c r="A415" s="14" t="s">
        <v>20</v>
      </c>
      <c r="B415" s="13">
        <v>140</v>
      </c>
    </row>
    <row r="416" spans="1:2" x14ac:dyDescent="0.2">
      <c r="A416" s="14" t="s">
        <v>20</v>
      </c>
      <c r="B416" s="13">
        <v>3388</v>
      </c>
    </row>
    <row r="417" spans="1:2" x14ac:dyDescent="0.2">
      <c r="A417" s="14" t="s">
        <v>20</v>
      </c>
      <c r="B417" s="13">
        <v>280</v>
      </c>
    </row>
    <row r="418" spans="1:2" x14ac:dyDescent="0.2">
      <c r="A418" s="14" t="s">
        <v>20</v>
      </c>
      <c r="B418" s="13">
        <v>366</v>
      </c>
    </row>
    <row r="419" spans="1:2" x14ac:dyDescent="0.2">
      <c r="A419" s="14" t="s">
        <v>20</v>
      </c>
      <c r="B419" s="13">
        <v>270</v>
      </c>
    </row>
    <row r="420" spans="1:2" x14ac:dyDescent="0.2">
      <c r="A420" s="14" t="s">
        <v>20</v>
      </c>
      <c r="B420" s="13">
        <v>137</v>
      </c>
    </row>
    <row r="421" spans="1:2" x14ac:dyDescent="0.2">
      <c r="A421" s="14" t="s">
        <v>20</v>
      </c>
      <c r="B421" s="13">
        <v>3205</v>
      </c>
    </row>
    <row r="422" spans="1:2" x14ac:dyDescent="0.2">
      <c r="A422" s="14" t="s">
        <v>20</v>
      </c>
      <c r="B422" s="13">
        <v>288</v>
      </c>
    </row>
    <row r="423" spans="1:2" x14ac:dyDescent="0.2">
      <c r="A423" s="14" t="s">
        <v>20</v>
      </c>
      <c r="B423" s="13">
        <v>148</v>
      </c>
    </row>
    <row r="424" spans="1:2" x14ac:dyDescent="0.2">
      <c r="A424" s="14" t="s">
        <v>20</v>
      </c>
      <c r="B424" s="13">
        <v>114</v>
      </c>
    </row>
    <row r="425" spans="1:2" x14ac:dyDescent="0.2">
      <c r="A425" s="14" t="s">
        <v>20</v>
      </c>
      <c r="B425" s="13">
        <v>1518</v>
      </c>
    </row>
    <row r="426" spans="1:2" x14ac:dyDescent="0.2">
      <c r="A426" s="14" t="s">
        <v>20</v>
      </c>
      <c r="B426" s="13">
        <v>166</v>
      </c>
    </row>
    <row r="427" spans="1:2" x14ac:dyDescent="0.2">
      <c r="A427" s="14" t="s">
        <v>20</v>
      </c>
      <c r="B427" s="13">
        <v>100</v>
      </c>
    </row>
    <row r="428" spans="1:2" x14ac:dyDescent="0.2">
      <c r="A428" s="14" t="s">
        <v>20</v>
      </c>
      <c r="B428" s="13">
        <v>235</v>
      </c>
    </row>
    <row r="429" spans="1:2" x14ac:dyDescent="0.2">
      <c r="A429" s="14" t="s">
        <v>20</v>
      </c>
      <c r="B429" s="13">
        <v>148</v>
      </c>
    </row>
    <row r="430" spans="1:2" x14ac:dyDescent="0.2">
      <c r="A430" s="14" t="s">
        <v>20</v>
      </c>
      <c r="B430" s="13">
        <v>198</v>
      </c>
    </row>
    <row r="431" spans="1:2" x14ac:dyDescent="0.2">
      <c r="A431" s="14" t="s">
        <v>20</v>
      </c>
      <c r="B431" s="13">
        <v>150</v>
      </c>
    </row>
    <row r="432" spans="1:2" x14ac:dyDescent="0.2">
      <c r="A432" s="14" t="s">
        <v>20</v>
      </c>
      <c r="B432" s="13">
        <v>216</v>
      </c>
    </row>
    <row r="433" spans="1:2" x14ac:dyDescent="0.2">
      <c r="A433" s="14" t="s">
        <v>20</v>
      </c>
      <c r="B433" s="13">
        <v>5139</v>
      </c>
    </row>
    <row r="434" spans="1:2" x14ac:dyDescent="0.2">
      <c r="A434" s="14" t="s">
        <v>20</v>
      </c>
      <c r="B434" s="13">
        <v>2353</v>
      </c>
    </row>
    <row r="435" spans="1:2" x14ac:dyDescent="0.2">
      <c r="A435" s="14" t="s">
        <v>20</v>
      </c>
      <c r="B435" s="13">
        <v>78</v>
      </c>
    </row>
    <row r="436" spans="1:2" x14ac:dyDescent="0.2">
      <c r="A436" s="14" t="s">
        <v>20</v>
      </c>
      <c r="B436" s="13">
        <v>174</v>
      </c>
    </row>
    <row r="437" spans="1:2" x14ac:dyDescent="0.2">
      <c r="A437" s="14" t="s">
        <v>20</v>
      </c>
      <c r="B437" s="13">
        <v>164</v>
      </c>
    </row>
    <row r="438" spans="1:2" x14ac:dyDescent="0.2">
      <c r="A438" s="14" t="s">
        <v>20</v>
      </c>
      <c r="B438" s="13">
        <v>161</v>
      </c>
    </row>
    <row r="439" spans="1:2" x14ac:dyDescent="0.2">
      <c r="A439" s="14" t="s">
        <v>20</v>
      </c>
      <c r="B439" s="13">
        <v>138</v>
      </c>
    </row>
    <row r="440" spans="1:2" x14ac:dyDescent="0.2">
      <c r="A440" s="14" t="s">
        <v>20</v>
      </c>
      <c r="B440" s="13">
        <v>3308</v>
      </c>
    </row>
    <row r="441" spans="1:2" x14ac:dyDescent="0.2">
      <c r="A441" s="14" t="s">
        <v>20</v>
      </c>
      <c r="B441" s="13">
        <v>127</v>
      </c>
    </row>
    <row r="442" spans="1:2" x14ac:dyDescent="0.2">
      <c r="A442" s="14" t="s">
        <v>20</v>
      </c>
      <c r="B442" s="13">
        <v>207</v>
      </c>
    </row>
    <row r="443" spans="1:2" x14ac:dyDescent="0.2">
      <c r="A443" s="14" t="s">
        <v>20</v>
      </c>
      <c r="B443" s="13">
        <v>181</v>
      </c>
    </row>
    <row r="444" spans="1:2" x14ac:dyDescent="0.2">
      <c r="A444" s="14" t="s">
        <v>20</v>
      </c>
      <c r="B444" s="13">
        <v>110</v>
      </c>
    </row>
    <row r="445" spans="1:2" x14ac:dyDescent="0.2">
      <c r="A445" s="14" t="s">
        <v>20</v>
      </c>
      <c r="B445" s="13">
        <v>185</v>
      </c>
    </row>
    <row r="446" spans="1:2" x14ac:dyDescent="0.2">
      <c r="A446" s="14" t="s">
        <v>20</v>
      </c>
      <c r="B446" s="13">
        <v>121</v>
      </c>
    </row>
    <row r="447" spans="1:2" x14ac:dyDescent="0.2">
      <c r="A447" s="14" t="s">
        <v>20</v>
      </c>
      <c r="B447" s="13">
        <v>106</v>
      </c>
    </row>
    <row r="448" spans="1:2" x14ac:dyDescent="0.2">
      <c r="A448" s="14" t="s">
        <v>20</v>
      </c>
      <c r="B448" s="13">
        <v>142</v>
      </c>
    </row>
    <row r="449" spans="1:2" x14ac:dyDescent="0.2">
      <c r="A449" s="14" t="s">
        <v>20</v>
      </c>
      <c r="B449" s="13">
        <v>233</v>
      </c>
    </row>
    <row r="450" spans="1:2" x14ac:dyDescent="0.2">
      <c r="A450" s="14" t="s">
        <v>20</v>
      </c>
      <c r="B450" s="13">
        <v>218</v>
      </c>
    </row>
    <row r="451" spans="1:2" x14ac:dyDescent="0.2">
      <c r="A451" s="14" t="s">
        <v>20</v>
      </c>
      <c r="B451" s="13">
        <v>76</v>
      </c>
    </row>
    <row r="452" spans="1:2" x14ac:dyDescent="0.2">
      <c r="A452" s="14" t="s">
        <v>20</v>
      </c>
      <c r="B452" s="13">
        <v>43</v>
      </c>
    </row>
    <row r="453" spans="1:2" x14ac:dyDescent="0.2">
      <c r="A453" s="14" t="s">
        <v>20</v>
      </c>
      <c r="B453" s="13">
        <v>221</v>
      </c>
    </row>
    <row r="454" spans="1:2" x14ac:dyDescent="0.2">
      <c r="A454" s="14" t="s">
        <v>20</v>
      </c>
      <c r="B454" s="13">
        <v>2805</v>
      </c>
    </row>
    <row r="455" spans="1:2" x14ac:dyDescent="0.2">
      <c r="A455" s="14" t="s">
        <v>20</v>
      </c>
      <c r="B455" s="13">
        <v>68</v>
      </c>
    </row>
    <row r="456" spans="1:2" x14ac:dyDescent="0.2">
      <c r="A456" s="14" t="s">
        <v>20</v>
      </c>
      <c r="B456" s="13">
        <v>183</v>
      </c>
    </row>
    <row r="457" spans="1:2" x14ac:dyDescent="0.2">
      <c r="A457" s="14" t="s">
        <v>20</v>
      </c>
      <c r="B457" s="13">
        <v>133</v>
      </c>
    </row>
    <row r="458" spans="1:2" x14ac:dyDescent="0.2">
      <c r="A458" s="14" t="s">
        <v>20</v>
      </c>
      <c r="B458" s="13">
        <v>2489</v>
      </c>
    </row>
    <row r="459" spans="1:2" x14ac:dyDescent="0.2">
      <c r="A459" s="14" t="s">
        <v>20</v>
      </c>
      <c r="B459" s="13">
        <v>69</v>
      </c>
    </row>
    <row r="460" spans="1:2" x14ac:dyDescent="0.2">
      <c r="A460" s="14" t="s">
        <v>20</v>
      </c>
      <c r="B460" s="13">
        <v>279</v>
      </c>
    </row>
    <row r="461" spans="1:2" x14ac:dyDescent="0.2">
      <c r="A461" s="14" t="s">
        <v>20</v>
      </c>
      <c r="B461" s="13">
        <v>210</v>
      </c>
    </row>
    <row r="462" spans="1:2" x14ac:dyDescent="0.2">
      <c r="A462" s="14" t="s">
        <v>20</v>
      </c>
      <c r="B462" s="13">
        <v>2100</v>
      </c>
    </row>
    <row r="463" spans="1:2" x14ac:dyDescent="0.2">
      <c r="A463" s="14" t="s">
        <v>20</v>
      </c>
      <c r="B463" s="13">
        <v>252</v>
      </c>
    </row>
    <row r="464" spans="1:2" x14ac:dyDescent="0.2">
      <c r="A464" s="14" t="s">
        <v>20</v>
      </c>
      <c r="B464" s="13">
        <v>1280</v>
      </c>
    </row>
    <row r="465" spans="1:2" x14ac:dyDescent="0.2">
      <c r="A465" s="14" t="s">
        <v>20</v>
      </c>
      <c r="B465" s="13">
        <v>157</v>
      </c>
    </row>
    <row r="466" spans="1:2" x14ac:dyDescent="0.2">
      <c r="A466" s="14" t="s">
        <v>20</v>
      </c>
      <c r="B466" s="13">
        <v>194</v>
      </c>
    </row>
    <row r="467" spans="1:2" x14ac:dyDescent="0.2">
      <c r="A467" s="14" t="s">
        <v>20</v>
      </c>
      <c r="B467" s="13">
        <v>82</v>
      </c>
    </row>
    <row r="468" spans="1:2" x14ac:dyDescent="0.2">
      <c r="A468" s="14" t="s">
        <v>20</v>
      </c>
      <c r="B468" s="13">
        <v>4233</v>
      </c>
    </row>
    <row r="469" spans="1:2" x14ac:dyDescent="0.2">
      <c r="A469" s="14" t="s">
        <v>20</v>
      </c>
      <c r="B469" s="13">
        <v>1297</v>
      </c>
    </row>
    <row r="470" spans="1:2" x14ac:dyDescent="0.2">
      <c r="A470" s="14" t="s">
        <v>20</v>
      </c>
      <c r="B470" s="13">
        <v>165</v>
      </c>
    </row>
    <row r="471" spans="1:2" x14ac:dyDescent="0.2">
      <c r="A471" s="14" t="s">
        <v>20</v>
      </c>
      <c r="B471" s="13">
        <v>119</v>
      </c>
    </row>
    <row r="472" spans="1:2" x14ac:dyDescent="0.2">
      <c r="A472" s="14" t="s">
        <v>20</v>
      </c>
      <c r="B472" s="13">
        <v>1797</v>
      </c>
    </row>
    <row r="473" spans="1:2" x14ac:dyDescent="0.2">
      <c r="A473" s="14" t="s">
        <v>20</v>
      </c>
      <c r="B473" s="13">
        <v>261</v>
      </c>
    </row>
    <row r="474" spans="1:2" x14ac:dyDescent="0.2">
      <c r="A474" s="14" t="s">
        <v>20</v>
      </c>
      <c r="B474" s="13">
        <v>157</v>
      </c>
    </row>
    <row r="475" spans="1:2" x14ac:dyDescent="0.2">
      <c r="A475" s="14" t="s">
        <v>20</v>
      </c>
      <c r="B475" s="13">
        <v>3533</v>
      </c>
    </row>
    <row r="476" spans="1:2" x14ac:dyDescent="0.2">
      <c r="A476" s="14" t="s">
        <v>20</v>
      </c>
      <c r="B476" s="13">
        <v>155</v>
      </c>
    </row>
    <row r="477" spans="1:2" x14ac:dyDescent="0.2">
      <c r="A477" s="14" t="s">
        <v>20</v>
      </c>
      <c r="B477" s="13">
        <v>132</v>
      </c>
    </row>
    <row r="478" spans="1:2" x14ac:dyDescent="0.2">
      <c r="A478" s="14" t="s">
        <v>20</v>
      </c>
      <c r="B478" s="13">
        <v>1354</v>
      </c>
    </row>
    <row r="479" spans="1:2" x14ac:dyDescent="0.2">
      <c r="A479" s="14" t="s">
        <v>20</v>
      </c>
      <c r="B479" s="13">
        <v>48</v>
      </c>
    </row>
    <row r="480" spans="1:2" x14ac:dyDescent="0.2">
      <c r="A480" s="14" t="s">
        <v>20</v>
      </c>
      <c r="B480" s="13">
        <v>110</v>
      </c>
    </row>
    <row r="481" spans="1:2" x14ac:dyDescent="0.2">
      <c r="A481" s="14" t="s">
        <v>20</v>
      </c>
      <c r="B481" s="13">
        <v>172</v>
      </c>
    </row>
    <row r="482" spans="1:2" x14ac:dyDescent="0.2">
      <c r="A482" s="14" t="s">
        <v>20</v>
      </c>
      <c r="B482" s="13">
        <v>307</v>
      </c>
    </row>
    <row r="483" spans="1:2" x14ac:dyDescent="0.2">
      <c r="A483" s="14" t="s">
        <v>20</v>
      </c>
      <c r="B483" s="13">
        <v>160</v>
      </c>
    </row>
    <row r="484" spans="1:2" x14ac:dyDescent="0.2">
      <c r="A484" s="14" t="s">
        <v>20</v>
      </c>
      <c r="B484" s="13">
        <v>1467</v>
      </c>
    </row>
    <row r="485" spans="1:2" x14ac:dyDescent="0.2">
      <c r="A485" s="14" t="s">
        <v>20</v>
      </c>
      <c r="B485" s="13">
        <v>2662</v>
      </c>
    </row>
    <row r="486" spans="1:2" x14ac:dyDescent="0.2">
      <c r="A486" s="14" t="s">
        <v>20</v>
      </c>
      <c r="B486" s="13">
        <v>452</v>
      </c>
    </row>
    <row r="487" spans="1:2" x14ac:dyDescent="0.2">
      <c r="A487" s="14" t="s">
        <v>20</v>
      </c>
      <c r="B487" s="13">
        <v>158</v>
      </c>
    </row>
    <row r="488" spans="1:2" x14ac:dyDescent="0.2">
      <c r="A488" s="14" t="s">
        <v>20</v>
      </c>
      <c r="B488" s="13">
        <v>225</v>
      </c>
    </row>
    <row r="489" spans="1:2" x14ac:dyDescent="0.2">
      <c r="A489" s="14" t="s">
        <v>20</v>
      </c>
      <c r="B489" s="13">
        <v>65</v>
      </c>
    </row>
    <row r="490" spans="1:2" x14ac:dyDescent="0.2">
      <c r="A490" s="14" t="s">
        <v>20</v>
      </c>
      <c r="B490" s="13">
        <v>163</v>
      </c>
    </row>
    <row r="491" spans="1:2" x14ac:dyDescent="0.2">
      <c r="A491" s="14" t="s">
        <v>20</v>
      </c>
      <c r="B491" s="13">
        <v>85</v>
      </c>
    </row>
    <row r="492" spans="1:2" x14ac:dyDescent="0.2">
      <c r="A492" s="14" t="s">
        <v>20</v>
      </c>
      <c r="B492" s="13">
        <v>217</v>
      </c>
    </row>
    <row r="493" spans="1:2" x14ac:dyDescent="0.2">
      <c r="A493" s="14" t="s">
        <v>20</v>
      </c>
      <c r="B493" s="13">
        <v>150</v>
      </c>
    </row>
    <row r="494" spans="1:2" x14ac:dyDescent="0.2">
      <c r="A494" s="14" t="s">
        <v>20</v>
      </c>
      <c r="B494" s="13">
        <v>3272</v>
      </c>
    </row>
    <row r="495" spans="1:2" x14ac:dyDescent="0.2">
      <c r="A495" s="14" t="s">
        <v>20</v>
      </c>
      <c r="B495" s="13">
        <v>300</v>
      </c>
    </row>
    <row r="496" spans="1:2" x14ac:dyDescent="0.2">
      <c r="A496" s="14" t="s">
        <v>20</v>
      </c>
      <c r="B496" s="13">
        <v>126</v>
      </c>
    </row>
    <row r="497" spans="1:2" x14ac:dyDescent="0.2">
      <c r="A497" s="14" t="s">
        <v>20</v>
      </c>
      <c r="B497" s="13">
        <v>2320</v>
      </c>
    </row>
    <row r="498" spans="1:2" x14ac:dyDescent="0.2">
      <c r="A498" s="14" t="s">
        <v>20</v>
      </c>
      <c r="B498" s="13">
        <v>81</v>
      </c>
    </row>
    <row r="499" spans="1:2" x14ac:dyDescent="0.2">
      <c r="A499" s="14" t="s">
        <v>20</v>
      </c>
      <c r="B499" s="13">
        <v>1887</v>
      </c>
    </row>
    <row r="500" spans="1:2" x14ac:dyDescent="0.2">
      <c r="A500" s="14" t="s">
        <v>20</v>
      </c>
      <c r="B500" s="13">
        <v>4358</v>
      </c>
    </row>
    <row r="501" spans="1:2" x14ac:dyDescent="0.2">
      <c r="A501" s="14" t="s">
        <v>20</v>
      </c>
      <c r="B501" s="13">
        <v>53</v>
      </c>
    </row>
    <row r="502" spans="1:2" x14ac:dyDescent="0.2">
      <c r="A502" s="14" t="s">
        <v>20</v>
      </c>
      <c r="B502" s="13">
        <v>2414</v>
      </c>
    </row>
    <row r="503" spans="1:2" x14ac:dyDescent="0.2">
      <c r="A503" s="14" t="s">
        <v>20</v>
      </c>
      <c r="B503" s="13">
        <v>80</v>
      </c>
    </row>
    <row r="504" spans="1:2" x14ac:dyDescent="0.2">
      <c r="A504" s="14" t="s">
        <v>20</v>
      </c>
      <c r="B504" s="13">
        <v>193</v>
      </c>
    </row>
    <row r="505" spans="1:2" x14ac:dyDescent="0.2">
      <c r="A505" s="14" t="s">
        <v>20</v>
      </c>
      <c r="B505" s="13">
        <v>52</v>
      </c>
    </row>
    <row r="506" spans="1:2" x14ac:dyDescent="0.2">
      <c r="A506" s="14" t="s">
        <v>20</v>
      </c>
      <c r="B506" s="13">
        <v>290</v>
      </c>
    </row>
    <row r="507" spans="1:2" x14ac:dyDescent="0.2">
      <c r="A507" s="14" t="s">
        <v>20</v>
      </c>
      <c r="B507" s="13">
        <v>122</v>
      </c>
    </row>
    <row r="508" spans="1:2" x14ac:dyDescent="0.2">
      <c r="A508" s="14" t="s">
        <v>20</v>
      </c>
      <c r="B508" s="13">
        <v>1470</v>
      </c>
    </row>
    <row r="509" spans="1:2" x14ac:dyDescent="0.2">
      <c r="A509" s="14" t="s">
        <v>20</v>
      </c>
      <c r="B509" s="13">
        <v>165</v>
      </c>
    </row>
    <row r="510" spans="1:2" x14ac:dyDescent="0.2">
      <c r="A510" s="14" t="s">
        <v>20</v>
      </c>
      <c r="B510" s="13">
        <v>182</v>
      </c>
    </row>
    <row r="511" spans="1:2" x14ac:dyDescent="0.2">
      <c r="A511" s="14" t="s">
        <v>20</v>
      </c>
      <c r="B511" s="13">
        <v>199</v>
      </c>
    </row>
    <row r="512" spans="1:2" x14ac:dyDescent="0.2">
      <c r="A512" s="14" t="s">
        <v>20</v>
      </c>
      <c r="B512" s="13">
        <v>56</v>
      </c>
    </row>
    <row r="513" spans="1:2" x14ac:dyDescent="0.2">
      <c r="A513" s="14" t="s">
        <v>20</v>
      </c>
      <c r="B513" s="13">
        <v>1460</v>
      </c>
    </row>
    <row r="514" spans="1:2" x14ac:dyDescent="0.2">
      <c r="A514" s="14" t="s">
        <v>20</v>
      </c>
      <c r="B514" s="13">
        <v>123</v>
      </c>
    </row>
    <row r="515" spans="1:2" x14ac:dyDescent="0.2">
      <c r="A515" s="14" t="s">
        <v>20</v>
      </c>
      <c r="B515" s="13">
        <v>159</v>
      </c>
    </row>
    <row r="516" spans="1:2" x14ac:dyDescent="0.2">
      <c r="A516" s="14" t="s">
        <v>20</v>
      </c>
      <c r="B516" s="13">
        <v>110</v>
      </c>
    </row>
    <row r="517" spans="1:2" x14ac:dyDescent="0.2">
      <c r="A517" s="14" t="s">
        <v>20</v>
      </c>
      <c r="B517" s="13">
        <v>236</v>
      </c>
    </row>
    <row r="518" spans="1:2" x14ac:dyDescent="0.2">
      <c r="A518" s="14" t="s">
        <v>20</v>
      </c>
      <c r="B518" s="13">
        <v>191</v>
      </c>
    </row>
    <row r="519" spans="1:2" x14ac:dyDescent="0.2">
      <c r="A519" s="14" t="s">
        <v>20</v>
      </c>
      <c r="B519" s="13">
        <v>3934</v>
      </c>
    </row>
    <row r="520" spans="1:2" x14ac:dyDescent="0.2">
      <c r="A520" s="14" t="s">
        <v>20</v>
      </c>
      <c r="B520" s="13">
        <v>80</v>
      </c>
    </row>
    <row r="521" spans="1:2" x14ac:dyDescent="0.2">
      <c r="A521" s="14" t="s">
        <v>20</v>
      </c>
      <c r="B521" s="13">
        <v>462</v>
      </c>
    </row>
    <row r="522" spans="1:2" x14ac:dyDescent="0.2">
      <c r="A522" s="14" t="s">
        <v>20</v>
      </c>
      <c r="B522" s="13">
        <v>179</v>
      </c>
    </row>
    <row r="523" spans="1:2" x14ac:dyDescent="0.2">
      <c r="A523" s="14" t="s">
        <v>20</v>
      </c>
      <c r="B523" s="13">
        <v>1866</v>
      </c>
    </row>
    <row r="524" spans="1:2" x14ac:dyDescent="0.2">
      <c r="A524" s="14" t="s">
        <v>20</v>
      </c>
      <c r="B524" s="13">
        <v>156</v>
      </c>
    </row>
    <row r="525" spans="1:2" x14ac:dyDescent="0.2">
      <c r="A525" s="14" t="s">
        <v>20</v>
      </c>
      <c r="B525" s="13">
        <v>255</v>
      </c>
    </row>
    <row r="526" spans="1:2" x14ac:dyDescent="0.2">
      <c r="A526" s="14" t="s">
        <v>20</v>
      </c>
      <c r="B526" s="13">
        <v>2261</v>
      </c>
    </row>
    <row r="527" spans="1:2" x14ac:dyDescent="0.2">
      <c r="A527" s="14" t="s">
        <v>20</v>
      </c>
      <c r="B527" s="13">
        <v>40</v>
      </c>
    </row>
    <row r="528" spans="1:2" x14ac:dyDescent="0.2">
      <c r="A528" s="14" t="s">
        <v>20</v>
      </c>
      <c r="B528" s="13">
        <v>2289</v>
      </c>
    </row>
    <row r="529" spans="1:2" x14ac:dyDescent="0.2">
      <c r="A529" s="14" t="s">
        <v>20</v>
      </c>
      <c r="B529" s="13">
        <v>65</v>
      </c>
    </row>
    <row r="530" spans="1:2" x14ac:dyDescent="0.2">
      <c r="A530" s="14" t="s">
        <v>20</v>
      </c>
      <c r="B530" s="13">
        <v>3777</v>
      </c>
    </row>
    <row r="531" spans="1:2" x14ac:dyDescent="0.2">
      <c r="A531" s="14" t="s">
        <v>20</v>
      </c>
      <c r="B531" s="13">
        <v>184</v>
      </c>
    </row>
    <row r="532" spans="1:2" x14ac:dyDescent="0.2">
      <c r="A532" s="14" t="s">
        <v>20</v>
      </c>
      <c r="B532" s="13">
        <v>85</v>
      </c>
    </row>
    <row r="533" spans="1:2" x14ac:dyDescent="0.2">
      <c r="A533" s="14" t="s">
        <v>20</v>
      </c>
      <c r="B533" s="13">
        <v>144</v>
      </c>
    </row>
    <row r="534" spans="1:2" x14ac:dyDescent="0.2">
      <c r="A534" s="14" t="s">
        <v>20</v>
      </c>
      <c r="B534" s="13">
        <v>1902</v>
      </c>
    </row>
    <row r="535" spans="1:2" x14ac:dyDescent="0.2">
      <c r="A535" s="14" t="s">
        <v>20</v>
      </c>
      <c r="B535" s="13">
        <v>105</v>
      </c>
    </row>
    <row r="536" spans="1:2" x14ac:dyDescent="0.2">
      <c r="A536" s="14" t="s">
        <v>20</v>
      </c>
      <c r="B536" s="13">
        <v>132</v>
      </c>
    </row>
    <row r="537" spans="1:2" x14ac:dyDescent="0.2">
      <c r="A537" s="14" t="s">
        <v>20</v>
      </c>
      <c r="B537" s="13">
        <v>96</v>
      </c>
    </row>
    <row r="538" spans="1:2" x14ac:dyDescent="0.2">
      <c r="A538" s="14" t="s">
        <v>20</v>
      </c>
      <c r="B538" s="13">
        <v>114</v>
      </c>
    </row>
    <row r="539" spans="1:2" x14ac:dyDescent="0.2">
      <c r="A539" s="14" t="s">
        <v>20</v>
      </c>
      <c r="B539" s="13">
        <v>203</v>
      </c>
    </row>
    <row r="540" spans="1:2" x14ac:dyDescent="0.2">
      <c r="A540" s="14" t="s">
        <v>20</v>
      </c>
      <c r="B540" s="13">
        <v>1559</v>
      </c>
    </row>
    <row r="541" spans="1:2" x14ac:dyDescent="0.2">
      <c r="A541" s="14" t="s">
        <v>20</v>
      </c>
      <c r="B541" s="13">
        <v>1548</v>
      </c>
    </row>
    <row r="542" spans="1:2" x14ac:dyDescent="0.2">
      <c r="A542" s="14" t="s">
        <v>20</v>
      </c>
      <c r="B542" s="13">
        <v>80</v>
      </c>
    </row>
    <row r="543" spans="1:2" x14ac:dyDescent="0.2">
      <c r="A543" s="14" t="s">
        <v>20</v>
      </c>
      <c r="B543" s="13">
        <v>131</v>
      </c>
    </row>
    <row r="544" spans="1:2" x14ac:dyDescent="0.2">
      <c r="A544" s="14" t="s">
        <v>20</v>
      </c>
      <c r="B544" s="13">
        <v>112</v>
      </c>
    </row>
    <row r="545" spans="1:2" x14ac:dyDescent="0.2">
      <c r="A545" s="14" t="s">
        <v>20</v>
      </c>
      <c r="B545" s="13">
        <v>155</v>
      </c>
    </row>
    <row r="546" spans="1:2" x14ac:dyDescent="0.2">
      <c r="A546" s="14" t="s">
        <v>20</v>
      </c>
      <c r="B546" s="13">
        <v>266</v>
      </c>
    </row>
    <row r="547" spans="1:2" x14ac:dyDescent="0.2">
      <c r="A547" s="14" t="s">
        <v>20</v>
      </c>
      <c r="B547" s="13">
        <v>155</v>
      </c>
    </row>
    <row r="548" spans="1:2" x14ac:dyDescent="0.2">
      <c r="A548" s="14" t="s">
        <v>20</v>
      </c>
      <c r="B548" s="13">
        <v>207</v>
      </c>
    </row>
    <row r="549" spans="1:2" x14ac:dyDescent="0.2">
      <c r="A549" s="14" t="s">
        <v>20</v>
      </c>
      <c r="B549" s="13">
        <v>245</v>
      </c>
    </row>
    <row r="550" spans="1:2" x14ac:dyDescent="0.2">
      <c r="A550" s="14" t="s">
        <v>20</v>
      </c>
      <c r="B550" s="13">
        <v>1573</v>
      </c>
    </row>
    <row r="551" spans="1:2" x14ac:dyDescent="0.2">
      <c r="A551" s="14" t="s">
        <v>20</v>
      </c>
      <c r="B551" s="13">
        <v>114</v>
      </c>
    </row>
    <row r="552" spans="1:2" x14ac:dyDescent="0.2">
      <c r="A552" s="14" t="s">
        <v>20</v>
      </c>
      <c r="B552" s="13">
        <v>93</v>
      </c>
    </row>
    <row r="553" spans="1:2" x14ac:dyDescent="0.2">
      <c r="A553" s="14" t="s">
        <v>20</v>
      </c>
      <c r="B553" s="13">
        <v>1681</v>
      </c>
    </row>
    <row r="554" spans="1:2" x14ac:dyDescent="0.2">
      <c r="A554" s="14" t="s">
        <v>20</v>
      </c>
      <c r="B554" s="13">
        <v>32</v>
      </c>
    </row>
    <row r="555" spans="1:2" x14ac:dyDescent="0.2">
      <c r="A555" s="14" t="s">
        <v>20</v>
      </c>
      <c r="B555" s="13">
        <v>135</v>
      </c>
    </row>
    <row r="556" spans="1:2" x14ac:dyDescent="0.2">
      <c r="A556" s="14" t="s">
        <v>20</v>
      </c>
      <c r="B556" s="13">
        <v>140</v>
      </c>
    </row>
    <row r="557" spans="1:2" x14ac:dyDescent="0.2">
      <c r="A557" s="14" t="s">
        <v>20</v>
      </c>
      <c r="B557" s="13">
        <v>92</v>
      </c>
    </row>
    <row r="558" spans="1:2" x14ac:dyDescent="0.2">
      <c r="A558" s="14" t="s">
        <v>20</v>
      </c>
      <c r="B558" s="13">
        <v>1015</v>
      </c>
    </row>
    <row r="559" spans="1:2" x14ac:dyDescent="0.2">
      <c r="A559" s="14" t="s">
        <v>20</v>
      </c>
      <c r="B559" s="13">
        <v>323</v>
      </c>
    </row>
    <row r="560" spans="1:2" x14ac:dyDescent="0.2">
      <c r="A560" s="14" t="s">
        <v>20</v>
      </c>
      <c r="B560" s="13">
        <v>2326</v>
      </c>
    </row>
    <row r="561" spans="1:2" x14ac:dyDescent="0.2">
      <c r="A561" s="14" t="s">
        <v>20</v>
      </c>
      <c r="B561" s="13">
        <v>381</v>
      </c>
    </row>
    <row r="562" spans="1:2" x14ac:dyDescent="0.2">
      <c r="A562" s="14" t="s">
        <v>20</v>
      </c>
      <c r="B562" s="13">
        <v>480</v>
      </c>
    </row>
    <row r="563" spans="1:2" x14ac:dyDescent="0.2">
      <c r="A563" s="14" t="s">
        <v>20</v>
      </c>
      <c r="B563" s="13">
        <v>226</v>
      </c>
    </row>
    <row r="564" spans="1:2" x14ac:dyDescent="0.2">
      <c r="A564" s="14" t="s">
        <v>20</v>
      </c>
      <c r="B564" s="13">
        <v>241</v>
      </c>
    </row>
    <row r="565" spans="1:2" x14ac:dyDescent="0.2">
      <c r="A565" s="14" t="s">
        <v>20</v>
      </c>
      <c r="B565" s="13">
        <v>132</v>
      </c>
    </row>
    <row r="566" spans="1:2" x14ac:dyDescent="0.2">
      <c r="A566" s="14" t="s">
        <v>20</v>
      </c>
      <c r="B566" s="13">
        <v>2043</v>
      </c>
    </row>
  </sheetData>
  <conditionalFormatting sqref="D2:D366">
    <cfRule type="expression" dxfId="3" priority="1">
      <formula>$G2="live"</formula>
    </cfRule>
    <cfRule type="expression" dxfId="2" priority="2">
      <formula>$G2="successful"</formula>
    </cfRule>
    <cfRule type="expression" dxfId="1" priority="3">
      <formula>$G2="canceled"</formula>
    </cfRule>
    <cfRule type="expression" dxfId="0" priority="4">
      <formula>$G2="failed"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Ivania Corrales</cp:lastModifiedBy>
  <dcterms:created xsi:type="dcterms:W3CDTF">2021-09-29T18:52:28Z</dcterms:created>
  <dcterms:modified xsi:type="dcterms:W3CDTF">2024-06-28T02:44:36Z</dcterms:modified>
</cp:coreProperties>
</file>