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MACRO" sheetId="2" r:id="rId5"/>
    <sheet state="visible" name="Hoja 6" sheetId="3" r:id="rId6"/>
  </sheets>
  <definedNames>
    <definedName name="pais">'Hoja 1'!$D$6:$D$325</definedName>
    <definedName name="datos">'Hoja 1'!$A$6:$G$325</definedName>
    <definedName hidden="1" localSheetId="0" name="Z_065189EA_A0BC_4861_A2B6_5905A55479AB_.wvu.FilterData">'Hoja 1'!$G$2:$G$3</definedName>
  </definedNames>
  <calcPr/>
  <customWorkbookViews>
    <customWorkbookView activeSheetId="0" maximized="1" windowHeight="0" windowWidth="0" guid="{065189EA-A0BC-4861-A2B6-5905A55479AB}" name="Filtro 1"/>
  </customWorkbookViews>
</workbook>
</file>

<file path=xl/sharedStrings.xml><?xml version="1.0" encoding="utf-8"?>
<sst xmlns="http://schemas.openxmlformats.org/spreadsheetml/2006/main" count="1298" uniqueCount="665">
  <si>
    <t>Ordenar por nombre</t>
  </si>
  <si>
    <t>Ordenar por inversión real</t>
  </si>
  <si>
    <t xml:space="preserve">Filtro por país: </t>
  </si>
  <si>
    <t>Venezuela</t>
  </si>
  <si>
    <t>id</t>
  </si>
  <si>
    <t>Nombre</t>
  </si>
  <si>
    <t>email</t>
  </si>
  <si>
    <t>pais</t>
  </si>
  <si>
    <t>Sector</t>
  </si>
  <si>
    <t>Expectativa inversión 2021</t>
  </si>
  <si>
    <t>Inversión real 2021</t>
  </si>
  <si>
    <t>Angeline Bruhke</t>
  </si>
  <si>
    <t>abruhke5m@arstechnica.com</t>
  </si>
  <si>
    <t>Perú</t>
  </si>
  <si>
    <t>Tecnología</t>
  </si>
  <si>
    <t>Cinderella Hasted</t>
  </si>
  <si>
    <t>chasted24@princeton.edu</t>
  </si>
  <si>
    <t>Brasil</t>
  </si>
  <si>
    <t>Karyl Farnham</t>
  </si>
  <si>
    <t>kfarnham7d@irs.gov</t>
  </si>
  <si>
    <t>Paraguay</t>
  </si>
  <si>
    <t>Milicent Bounde</t>
  </si>
  <si>
    <t>mbounde3v@nbcnews.com</t>
  </si>
  <si>
    <t>Donella Tedstone</t>
  </si>
  <si>
    <t>dtedstone5j@yahoo.com</t>
  </si>
  <si>
    <t>Ecuador</t>
  </si>
  <si>
    <t>Agroindustrial</t>
  </si>
  <si>
    <t>Kaila Lace</t>
  </si>
  <si>
    <t>klace7a@state.tx.us</t>
  </si>
  <si>
    <t>Rollo Etty</t>
  </si>
  <si>
    <t>retty3s@wiley.com</t>
  </si>
  <si>
    <t>Uruguay</t>
  </si>
  <si>
    <t>Wiley Lamberts</t>
  </si>
  <si>
    <t>wlamberts21@nba.com</t>
  </si>
  <si>
    <t>Cassaundra Fitton</t>
  </si>
  <si>
    <t>cfittonj@plala.or.jp</t>
  </si>
  <si>
    <t>Colombia</t>
  </si>
  <si>
    <t>Janenna Pook</t>
  </si>
  <si>
    <t>jpook17@weebly.com</t>
  </si>
  <si>
    <t>Argentina</t>
  </si>
  <si>
    <t>Libby Adriaan</t>
  </si>
  <si>
    <t>ladriaan2y@tinypic.com</t>
  </si>
  <si>
    <t>Chile</t>
  </si>
  <si>
    <t>Osbert Beig</t>
  </si>
  <si>
    <t>obeig6g@de.vu</t>
  </si>
  <si>
    <t>Roderigo Huguet</t>
  </si>
  <si>
    <t>rhuguet87@tmall.com</t>
  </si>
  <si>
    <t>William Parysowna</t>
  </si>
  <si>
    <t>wparysowna4p@purevolume.com</t>
  </si>
  <si>
    <t>Constantine McGibbon</t>
  </si>
  <si>
    <t>cmcgibbon4m@istockphoto.com</t>
  </si>
  <si>
    <t>Hadley Fearnley</t>
  </si>
  <si>
    <t>hfearnley84@admin.ch</t>
  </si>
  <si>
    <t>Lamond Sprague</t>
  </si>
  <si>
    <t>lsprague2v@cmu.edu</t>
  </si>
  <si>
    <t>Ralph McFaul</t>
  </si>
  <si>
    <t>rmcfaul14@1688.com</t>
  </si>
  <si>
    <t>Tris McElhargy</t>
  </si>
  <si>
    <t>tmcelhargy6d@gizmodo.com</t>
  </si>
  <si>
    <t>Batsheva Ceaser</t>
  </si>
  <si>
    <t>bceaser89@instagram.com</t>
  </si>
  <si>
    <t>Inmobiliario</t>
  </si>
  <si>
    <t>Charline Cello</t>
  </si>
  <si>
    <t>ccello30@ox.ac.uk</t>
  </si>
  <si>
    <t>Gus Keneford</t>
  </si>
  <si>
    <t>gkeneford4r@google.com.au</t>
  </si>
  <si>
    <t>Lemmie Simoneau</t>
  </si>
  <si>
    <t>lsimoneau6i@netlog.com</t>
  </si>
  <si>
    <t>Bolivia</t>
  </si>
  <si>
    <t>Pryce Armell</t>
  </si>
  <si>
    <t>parmell19@webs.com</t>
  </si>
  <si>
    <t>Bunny Balassa</t>
  </si>
  <si>
    <t>bbalassa3d@scientificamerican.com</t>
  </si>
  <si>
    <t>Charmane Thying</t>
  </si>
  <si>
    <t>cthying6v@wiley.com</t>
  </si>
  <si>
    <t>Daffie Whitchurch</t>
  </si>
  <si>
    <t>dwhitchurch1m@issuu.com</t>
  </si>
  <si>
    <t>Hansiain Charnley</t>
  </si>
  <si>
    <t>hcharnley54@pen.io</t>
  </si>
  <si>
    <t>Monah Lindenstrauss</t>
  </si>
  <si>
    <t>mlindenstrauss8m@yale.edu</t>
  </si>
  <si>
    <t>Noah Coomes</t>
  </si>
  <si>
    <t>ncoomesn@newyorker.com</t>
  </si>
  <si>
    <t>Dusty Backs</t>
  </si>
  <si>
    <t>dbacks10@aol.com</t>
  </si>
  <si>
    <t>Glenn Gain</t>
  </si>
  <si>
    <t>ggain56@privacy.gov.au</t>
  </si>
  <si>
    <t>Radcliffe Mouser</t>
  </si>
  <si>
    <t>rmouser3f@comsenz.com</t>
  </si>
  <si>
    <t>Randall Vedeneev</t>
  </si>
  <si>
    <t>rvedeneev6x@bluehost.com</t>
  </si>
  <si>
    <t>Tobye MacAleese</t>
  </si>
  <si>
    <t>tmacaleese1o@washington.edu</t>
  </si>
  <si>
    <t>Vanessa Grimsey</t>
  </si>
  <si>
    <t>vgrimsey8o@google.ca</t>
  </si>
  <si>
    <t>Alastair Bleakley</t>
  </si>
  <si>
    <t>ableakley6a@behance.net</t>
  </si>
  <si>
    <t>Construcción</t>
  </si>
  <si>
    <t>Amberly Steptoe</t>
  </si>
  <si>
    <t>asteptoe4j@jimdo.com</t>
  </si>
  <si>
    <t>Filmore Kelson</t>
  </si>
  <si>
    <t>fkelson2s@topsy.com</t>
  </si>
  <si>
    <t>Hattie Haistwell</t>
  </si>
  <si>
    <t>hhaistwell11@i2i.jp</t>
  </si>
  <si>
    <t>Janith Szepe</t>
  </si>
  <si>
    <t>jszepe81@cdbaby.com</t>
  </si>
  <si>
    <t>Damian Arlett</t>
  </si>
  <si>
    <t>darlett6e@twitter.com</t>
  </si>
  <si>
    <t>Derward Glenfield</t>
  </si>
  <si>
    <t>dglenfield15@technorati.com</t>
  </si>
  <si>
    <t>Hughie Dawltrey</t>
  </si>
  <si>
    <t>hdawltrey4n@hud.gov</t>
  </si>
  <si>
    <t>Myrwyn Argente</t>
  </si>
  <si>
    <t>margente85@oakley.com</t>
  </si>
  <si>
    <t>Skye Trill</t>
  </si>
  <si>
    <t>strill2w@amazon.de</t>
  </si>
  <si>
    <t>Virgil Pickaver</t>
  </si>
  <si>
    <t>vpickavery@behance.net</t>
  </si>
  <si>
    <t>Darnall Benedidick</t>
  </si>
  <si>
    <t>dbenedidick3@deviantart.com</t>
  </si>
  <si>
    <t>Harmonia Gorstidge</t>
  </si>
  <si>
    <t>hgorstidge8t@storify.com</t>
  </si>
  <si>
    <t>Jefferson Kingswood</t>
  </si>
  <si>
    <t>jkingswood3k@feedburner.com</t>
  </si>
  <si>
    <t>Luciano Slemming</t>
  </si>
  <si>
    <t>lslemming72@msu.edu</t>
  </si>
  <si>
    <t>Meghann Brislan</t>
  </si>
  <si>
    <t>mbrislan1t@yale.edu</t>
  </si>
  <si>
    <t>Theda Dericot</t>
  </si>
  <si>
    <t>tdericot5b@nationalgeographic.com</t>
  </si>
  <si>
    <t>Adrea Dorset</t>
  </si>
  <si>
    <t>adorset46@pagesperso-orange.fr</t>
  </si>
  <si>
    <t>Bay Jurn</t>
  </si>
  <si>
    <t>bjurn7o@patch.com</t>
  </si>
  <si>
    <t>Maxi Tremmil</t>
  </si>
  <si>
    <t>mtremmil5x@behance.net</t>
  </si>
  <si>
    <t>Vitia Treslove</t>
  </si>
  <si>
    <t>vtreslove2f@arizona.edu</t>
  </si>
  <si>
    <t>Araldo Armfirld</t>
  </si>
  <si>
    <t>aarmfirldg@marketwatch.com</t>
  </si>
  <si>
    <t>Calhoun Sharram</t>
  </si>
  <si>
    <t>csharram2z@php.net</t>
  </si>
  <si>
    <t>Gav Davio</t>
  </si>
  <si>
    <t>gdavio4q@google.ru</t>
  </si>
  <si>
    <t>Godard Hindge</t>
  </si>
  <si>
    <t>ghindge6h@creativecommons.org</t>
  </si>
  <si>
    <t>Loella Dudliston</t>
  </si>
  <si>
    <t>ldudliston88@deviantart.com</t>
  </si>
  <si>
    <t>Minor Vasyukhnov</t>
  </si>
  <si>
    <t>mvasyukhnov18@amazonaws.com</t>
  </si>
  <si>
    <t>Bart Arnison</t>
  </si>
  <si>
    <t>barnison8d@mit.edu</t>
  </si>
  <si>
    <t>Ernestine Tarbath</t>
  </si>
  <si>
    <t>etarbath1d@globo.com</t>
  </si>
  <si>
    <t>Gradey Meadows</t>
  </si>
  <si>
    <t>gmeadows34@list-manage.com</t>
  </si>
  <si>
    <t>Maxi Lahy</t>
  </si>
  <si>
    <t>mlahy6m@4shared.com</t>
  </si>
  <si>
    <t>Moe Corkill</t>
  </si>
  <si>
    <t>mcorkill4v@ucsd.edu</t>
  </si>
  <si>
    <t>Lula Behrend</t>
  </si>
  <si>
    <t>lbehrend75@dyndns.org</t>
  </si>
  <si>
    <t>Marietta O'Hearn</t>
  </si>
  <si>
    <t>mohearn5e@businesswire.com</t>
  </si>
  <si>
    <t>Mohammed Frede</t>
  </si>
  <si>
    <t>mfrede3n@fastcompany.com</t>
  </si>
  <si>
    <t>Patience Shillitto</t>
  </si>
  <si>
    <t>pshillitto1w@homestead.com</t>
  </si>
  <si>
    <t>Caryn Gounet</t>
  </si>
  <si>
    <t>cgounet77@unblog.fr</t>
  </si>
  <si>
    <t>Cherianne Charnley</t>
  </si>
  <si>
    <t>ccharnley3p@addthis.com</t>
  </si>
  <si>
    <t>Gerrie Drennan</t>
  </si>
  <si>
    <t>gdrennan5g@ezinearticles.com</t>
  </si>
  <si>
    <t>Olav Lead</t>
  </si>
  <si>
    <t>olead1y@economist.com</t>
  </si>
  <si>
    <t>Colet Misk</t>
  </si>
  <si>
    <t>cmisko@tripadvisor.com</t>
  </si>
  <si>
    <t>Leo Jancso</t>
  </si>
  <si>
    <t>ljancso3r@java.com</t>
  </si>
  <si>
    <t>Minda Eates</t>
  </si>
  <si>
    <t>meates20@photobucket.com</t>
  </si>
  <si>
    <t>Nickie Rennebeck</t>
  </si>
  <si>
    <t>nrennebeck5i@adobe.com</t>
  </si>
  <si>
    <t>Regen Rabjohns</t>
  </si>
  <si>
    <t>rrabjohns79@nature.com</t>
  </si>
  <si>
    <t>Bev Bartke</t>
  </si>
  <si>
    <t>bbartke4g@mozilla.com</t>
  </si>
  <si>
    <t>Leisha Takis</t>
  </si>
  <si>
    <t>ltakis7y@t-online.de</t>
  </si>
  <si>
    <t>Madison Moulds</t>
  </si>
  <si>
    <t>mmoulds2p@jiathis.com</t>
  </si>
  <si>
    <t>Nerissa Giddy</t>
  </si>
  <si>
    <t>ngiddy67@examiner.com</t>
  </si>
  <si>
    <t>Brandais Matyukon</t>
  </si>
  <si>
    <t>bmatyukon52@about.me</t>
  </si>
  <si>
    <t>Chico Coppock.</t>
  </si>
  <si>
    <t>ccoppock8k@usnews.com</t>
  </si>
  <si>
    <t>Ernesta Revance</t>
  </si>
  <si>
    <t>erevance6t@arstechnica.com</t>
  </si>
  <si>
    <t>Jackelyn Charlo</t>
  </si>
  <si>
    <t>jcharlo1k@google.nl</t>
  </si>
  <si>
    <t>Roslyn Slingsby</t>
  </si>
  <si>
    <t>rslingsby3b@simplemachines.org</t>
  </si>
  <si>
    <t>Colly Emmanuel</t>
  </si>
  <si>
    <t>cemmanuel16@nsw.gov.au</t>
  </si>
  <si>
    <t>Gibb O' Cloney</t>
  </si>
  <si>
    <t>go6f@reference.com</t>
  </si>
  <si>
    <t>Kessia Torrejon</t>
  </si>
  <si>
    <t>ktorrejon86@cloudflare.com</t>
  </si>
  <si>
    <t>Laurena Mulbery</t>
  </si>
  <si>
    <t>lmulbery2x@kickstarter.com</t>
  </si>
  <si>
    <t>Marianne Dabes</t>
  </si>
  <si>
    <t>mdabes4o@chronoengine.com</t>
  </si>
  <si>
    <t>Dilan Spuner</t>
  </si>
  <si>
    <t>dspunerk@slate.com</t>
  </si>
  <si>
    <t>Harcourt Spreckley</t>
  </si>
  <si>
    <t>hspreckley5@gnu.org</t>
  </si>
  <si>
    <t>Emmalyn Viall</t>
  </si>
  <si>
    <t>eviall8g@odnoklassniki.ru</t>
  </si>
  <si>
    <t>Holly Brownstein</t>
  </si>
  <si>
    <t>hbrownstein6p@about.me</t>
  </si>
  <si>
    <t>Lanni Farquarson</t>
  </si>
  <si>
    <t>lfarquarson37@shutterfly.com</t>
  </si>
  <si>
    <t>Larine Markwelley</t>
  </si>
  <si>
    <t>lmarkwelley1g@blogger.com</t>
  </si>
  <si>
    <t>Nefen Pert</t>
  </si>
  <si>
    <t>npert4y@sfgate.com</t>
  </si>
  <si>
    <t>Bertha Penni</t>
  </si>
  <si>
    <t>bpenni4f@state.tx.us</t>
  </si>
  <si>
    <t>Deena McIllroy</t>
  </si>
  <si>
    <t>dmcillroy2o@redcross.org</t>
  </si>
  <si>
    <t>Estell Westwood</t>
  </si>
  <si>
    <t>ewestwood7x@youku.com</t>
  </si>
  <si>
    <t>Shell Daskiewicz</t>
  </si>
  <si>
    <t>sdaskiewicz66@xing.com</t>
  </si>
  <si>
    <t>Adiana Etches</t>
  </si>
  <si>
    <t>aetches4l@gravatar.com</t>
  </si>
  <si>
    <t>Deedee Hansel</t>
  </si>
  <si>
    <t>dhansel2u@is.gd</t>
  </si>
  <si>
    <t>Dennet Dofty</t>
  </si>
  <si>
    <t>ddofty6c@boston.com</t>
  </si>
  <si>
    <t>Mollee Whithalgh</t>
  </si>
  <si>
    <t>mwhithalgh13@elegantthemes.com</t>
  </si>
  <si>
    <t>Ursala Durban</t>
  </si>
  <si>
    <t>udurban83@mac.com</t>
  </si>
  <si>
    <t>Kermit Wedmore.</t>
  </si>
  <si>
    <t>kwedmore1@deliciousdays.com</t>
  </si>
  <si>
    <t>Ardelle Udy</t>
  </si>
  <si>
    <t>audy1f@de.vu</t>
  </si>
  <si>
    <t>Esdras Wennam</t>
  </si>
  <si>
    <t>ewennam8f@sina.com.cn</t>
  </si>
  <si>
    <t>Neysa Raftery</t>
  </si>
  <si>
    <t>nraftery36@t-online.de</t>
  </si>
  <si>
    <t>Rosemarie Kitchenman</t>
  </si>
  <si>
    <t>rkitchenman4x@ovh.net</t>
  </si>
  <si>
    <t>Tracy Prosh</t>
  </si>
  <si>
    <t>tprosh6o@ucsd.edu</t>
  </si>
  <si>
    <t>Katerine Boreland</t>
  </si>
  <si>
    <t>kboreland9@netvibes.com</t>
  </si>
  <si>
    <t>Cory McShane</t>
  </si>
  <si>
    <t>cmcshane4a@squidoo.com</t>
  </si>
  <si>
    <t>Fonz Rookes</t>
  </si>
  <si>
    <t>frookes7s@smh.com.au</t>
  </si>
  <si>
    <t>Lena Bolesma</t>
  </si>
  <si>
    <t>lbolesma61@weebly.com</t>
  </si>
  <si>
    <t>Shawna Simkin</t>
  </si>
  <si>
    <t>ssimkin2j@craigslist.org</t>
  </si>
  <si>
    <t>Diana Sharpous</t>
  </si>
  <si>
    <t>dsharpous38@printfriendly.com</t>
  </si>
  <si>
    <t>Elsi Zoanetti</t>
  </si>
  <si>
    <t>ezoanetti1h@reverbnation.com</t>
  </si>
  <si>
    <t>Fin Dregan</t>
  </si>
  <si>
    <t>fdregan8h@sphinn.com</t>
  </si>
  <si>
    <t>Roman Klimas</t>
  </si>
  <si>
    <t>rklimas4z@bigcartel.com</t>
  </si>
  <si>
    <t>Tersina Jentet</t>
  </si>
  <si>
    <t>tjentet6q@posterous.com</t>
  </si>
  <si>
    <t>Dicky Marriot</t>
  </si>
  <si>
    <t>dmarriotb@pinterest.com</t>
  </si>
  <si>
    <t>Augustine Sloss</t>
  </si>
  <si>
    <t>asloss1j@virginia.edu</t>
  </si>
  <si>
    <t>Effie Mabb</t>
  </si>
  <si>
    <t>emabb3a@istockphoto.com</t>
  </si>
  <si>
    <t>Lawrence Sancraft</t>
  </si>
  <si>
    <t>lsancraft51@marriott.com</t>
  </si>
  <si>
    <t>Mabel Marden</t>
  </si>
  <si>
    <t>mmarden6s@quantcast.com</t>
  </si>
  <si>
    <t>Misty Vennart</t>
  </si>
  <si>
    <t>mvennart8j@earthlink.net</t>
  </si>
  <si>
    <t>Erda Giff</t>
  </si>
  <si>
    <t>egiff32@cmu.edu</t>
  </si>
  <si>
    <t>Joyce McColgan</t>
  </si>
  <si>
    <t>jmccolgan8b@miitbeian.gov.cn</t>
  </si>
  <si>
    <t>Lila Oiseau</t>
  </si>
  <si>
    <t>loiseau1b@indiatimes.com</t>
  </si>
  <si>
    <t>Regan Landrieu</t>
  </si>
  <si>
    <t>rlandrieu6k@sitemeter.com</t>
  </si>
  <si>
    <t>Rorie Loadman</t>
  </si>
  <si>
    <t>rloadman4t@studiopress.com</t>
  </si>
  <si>
    <t>Basilius Olney</t>
  </si>
  <si>
    <t>bolney28@howstuffworks.com</t>
  </si>
  <si>
    <t>Cathrine Bradford</t>
  </si>
  <si>
    <t>cbradford3z@cargocollective.com</t>
  </si>
  <si>
    <t>Clem Leaf</t>
  </si>
  <si>
    <t>cleaf7h@ehow.com</t>
  </si>
  <si>
    <t>Lynnell Minet</t>
  </si>
  <si>
    <t>lminet5q@sitemeter.com</t>
  </si>
  <si>
    <t>Bernardo Lamond</t>
  </si>
  <si>
    <t>blamond1p@icio.us</t>
  </si>
  <si>
    <t>Biddie Bellay</t>
  </si>
  <si>
    <t>bbellay8p@google.es</t>
  </si>
  <si>
    <t>Demetris Bullimore</t>
  </si>
  <si>
    <t>dbullimore3g@techcrunch.com</t>
  </si>
  <si>
    <t>Eugen Buxton</t>
  </si>
  <si>
    <t>ebuxton6y@odnoklassniki.ru</t>
  </si>
  <si>
    <t>Mala Eastmead</t>
  </si>
  <si>
    <t>meastmead57@princeton.edu</t>
  </si>
  <si>
    <t>Chlo Geikie</t>
  </si>
  <si>
    <t>cgeikie58@vistaprint.com</t>
  </si>
  <si>
    <t>Elfrieda Koomar</t>
  </si>
  <si>
    <t>ekoomar6z@seattletimes.com</t>
  </si>
  <si>
    <t>Meghann Kittoe</t>
  </si>
  <si>
    <t>mkittoe1q@diigo.com</t>
  </si>
  <si>
    <t>Nikaniki Rallin</t>
  </si>
  <si>
    <t>nrallin8q@usa.gov</t>
  </si>
  <si>
    <t>Orland Sirkett</t>
  </si>
  <si>
    <t>osirkett3h@si.edu</t>
  </si>
  <si>
    <t>Collin Perigeaux</t>
  </si>
  <si>
    <t>cperigeauxe@usgs.gov</t>
  </si>
  <si>
    <t>Barbara Quinsee</t>
  </si>
  <si>
    <t>bquinsee71@scientificamerican.com</t>
  </si>
  <si>
    <t>Blake Krochmann</t>
  </si>
  <si>
    <t>bkrochmann1s@wp.com</t>
  </si>
  <si>
    <t>Delmor Fancy</t>
  </si>
  <si>
    <t>dfancy3j@icq.com</t>
  </si>
  <si>
    <t>Reginauld Jackling</t>
  </si>
  <si>
    <t>rjackling8s@archive.org</t>
  </si>
  <si>
    <t>Reynard Timmis</t>
  </si>
  <si>
    <t>rtimmis5a@behance.net</t>
  </si>
  <si>
    <t>Stevana Aisbett</t>
  </si>
  <si>
    <t>saisbettx@google.nl</t>
  </si>
  <si>
    <t>Chelsea Gerrill</t>
  </si>
  <si>
    <t>cgerrill4d@sohu.com</t>
  </si>
  <si>
    <t>Othelia Bernocchi</t>
  </si>
  <si>
    <t>obernocchi7v@1und1.de</t>
  </si>
  <si>
    <t>Rog Casbourne</t>
  </si>
  <si>
    <t>rcasbourne64@stumbleupon.com</t>
  </si>
  <si>
    <t>Thekla Scocroft</t>
  </si>
  <si>
    <t>tscocroft2m@usa.gov</t>
  </si>
  <si>
    <t>Maje Blaschke</t>
  </si>
  <si>
    <t>mblaschkea@sfgate.com</t>
  </si>
  <si>
    <t>Fredrika Djuricic</t>
  </si>
  <si>
    <t>fdjuricics@360.cn</t>
  </si>
  <si>
    <t>Loni Findley</t>
  </si>
  <si>
    <t>lfindleyt@scribd.com</t>
  </si>
  <si>
    <t>Carolyne Fudge</t>
  </si>
  <si>
    <t>cfudgew@google.es</t>
  </si>
  <si>
    <t>Brandice Leopold</t>
  </si>
  <si>
    <t>bleopold68@so-net.ne.jp</t>
  </si>
  <si>
    <t>Gustaf Jeffcoat</t>
  </si>
  <si>
    <t>gjeffcoat2q@tuttocitta.it</t>
  </si>
  <si>
    <t>Lucky Breache</t>
  </si>
  <si>
    <t>lbreache4h@hibu.com</t>
  </si>
  <si>
    <t>Travus Cannavan</t>
  </si>
  <si>
    <t>tcannavan7z@goodreads.com</t>
  </si>
  <si>
    <t>D'arcy Renshall</t>
  </si>
  <si>
    <t>drenshall7q@whitehouse.gov</t>
  </si>
  <si>
    <t>Merl Ditchett</t>
  </si>
  <si>
    <t>mditchett5z@dailymail.co.uk</t>
  </si>
  <si>
    <t>Rikki Emery</t>
  </si>
  <si>
    <t>remery48@gov.uk</t>
  </si>
  <si>
    <t>Susette Ilson</t>
  </si>
  <si>
    <t>silson2h@soup.io</t>
  </si>
  <si>
    <t>Colet Spikeings</t>
  </si>
  <si>
    <t>cspikeings5y@newsvine.com</t>
  </si>
  <si>
    <t>Eryn Allwright</t>
  </si>
  <si>
    <t>eallwright7p@apple.com</t>
  </si>
  <si>
    <t>Lory Abbison</t>
  </si>
  <si>
    <t>labbison2g@who.int</t>
  </si>
  <si>
    <t>Vitia Skittrall</t>
  </si>
  <si>
    <t>vskittrall47@163.com</t>
  </si>
  <si>
    <t>Ardyce Abad</t>
  </si>
  <si>
    <t>aabad7w@nbcnews.com</t>
  </si>
  <si>
    <t>Cody Jouhan</t>
  </si>
  <si>
    <t>cjouhan2n@oracle.com</t>
  </si>
  <si>
    <t>Marcile Seedhouse</t>
  </si>
  <si>
    <t>mseedhouse4e@infoseek.co.jp</t>
  </si>
  <si>
    <t>Valentino Aspinwall</t>
  </si>
  <si>
    <t>vaspinwall65@discovery.com</t>
  </si>
  <si>
    <t>Tressa Petrescu</t>
  </si>
  <si>
    <t>tpetrescu7@topsy.com</t>
  </si>
  <si>
    <t>Brunhilda Kilgannon</t>
  </si>
  <si>
    <t>bkilgannon4@loc.gov</t>
  </si>
  <si>
    <t>Ganny Haggart</t>
  </si>
  <si>
    <t>ghaggart33@last.fm</t>
  </si>
  <si>
    <t>Indira Poskitt</t>
  </si>
  <si>
    <t>iposkitt6l@list-manage.com</t>
  </si>
  <si>
    <t>Iorgos Castles</t>
  </si>
  <si>
    <t>icastles1c@ehow.com</t>
  </si>
  <si>
    <t>Rona Stave</t>
  </si>
  <si>
    <t>rstave4u@ucla.edu</t>
  </si>
  <si>
    <t>Tory Oxlee</t>
  </si>
  <si>
    <t>toxlee8c@smugmug.com</t>
  </si>
  <si>
    <t>Carlyle Ruit</t>
  </si>
  <si>
    <t>cruitp@discuz.net</t>
  </si>
  <si>
    <t>Aarika Sprouls</t>
  </si>
  <si>
    <t>asprouls3m@accuweather.com</t>
  </si>
  <si>
    <t>Agnese Staite</t>
  </si>
  <si>
    <t>astaiter@sohu.com</t>
  </si>
  <si>
    <t>Althea Vickors</t>
  </si>
  <si>
    <t>avickors53@istockphoto.com</t>
  </si>
  <si>
    <t>Alvera Geddis</t>
  </si>
  <si>
    <t>ageddis7l@fda.gov</t>
  </si>
  <si>
    <t>Amalita Seppey</t>
  </si>
  <si>
    <t>aseppey80@yale.edu</t>
  </si>
  <si>
    <t>Amandi Fruish</t>
  </si>
  <si>
    <t>afruish1i@umn.edu</t>
  </si>
  <si>
    <t>Ame Cicci</t>
  </si>
  <si>
    <t>acicci5t@google.co.jp</t>
  </si>
  <si>
    <t>Angy Hubbucks</t>
  </si>
  <si>
    <t>ahubbucks7j@pen.io</t>
  </si>
  <si>
    <t>Ann-marie Milley</t>
  </si>
  <si>
    <t>amilleyl@redcross.org</t>
  </si>
  <si>
    <t>Anne-corinne Harkness</t>
  </si>
  <si>
    <t>aharkness39@etsy.com</t>
  </si>
  <si>
    <t>Arlin Blyden</t>
  </si>
  <si>
    <t>ablyden1v@arstechnica.com</t>
  </si>
  <si>
    <t>Asher Witchell</t>
  </si>
  <si>
    <t>awitchell4c@marketwatch.com</t>
  </si>
  <si>
    <t>Berny MacAdam</t>
  </si>
  <si>
    <t>bmacadam6r@deviantart.com</t>
  </si>
  <si>
    <t>Blayne Orrick</t>
  </si>
  <si>
    <t>borrick6b@myspace.com</t>
  </si>
  <si>
    <t>Bo Aughton</t>
  </si>
  <si>
    <t>baughton49@quantcast.com</t>
  </si>
  <si>
    <t>Educación</t>
  </si>
  <si>
    <t>Candy Aitchinson</t>
  </si>
  <si>
    <t>caitchinson5o@prlog.org</t>
  </si>
  <si>
    <t>Carlyn Starsmeare</t>
  </si>
  <si>
    <t>cstarsmeare78@hibu.com</t>
  </si>
  <si>
    <t>Casi Khan</t>
  </si>
  <si>
    <t>ckhan7k@economist.com</t>
  </si>
  <si>
    <t>Cayla Macoun</t>
  </si>
  <si>
    <t>cmacoun3x@dyndns.org</t>
  </si>
  <si>
    <t>Ceil Jumont</t>
  </si>
  <si>
    <t>cjumont3w@dyndns.org</t>
  </si>
  <si>
    <t>Cherry Eastment</t>
  </si>
  <si>
    <t>ceastment3u@wikia.com</t>
  </si>
  <si>
    <t>Chrissie Tudgay</t>
  </si>
  <si>
    <t>ctudgay3c@toplist.cz</t>
  </si>
  <si>
    <t>Clayborn Jamblin</t>
  </si>
  <si>
    <t>cjamblin76@columbia.edu</t>
  </si>
  <si>
    <t>Clo Whitney</t>
  </si>
  <si>
    <t>cwhitneyi@sciencedirect.com</t>
  </si>
  <si>
    <t>Constantino Cruikshank</t>
  </si>
  <si>
    <t>ccruikshank1a@netlog.com</t>
  </si>
  <si>
    <t>Cyb Greder</t>
  </si>
  <si>
    <t>cgreder50@psu.edu</t>
  </si>
  <si>
    <t>Davida Scorton</t>
  </si>
  <si>
    <t>dscorton2k@icq.com</t>
  </si>
  <si>
    <t>Deina Kuhnt</t>
  </si>
  <si>
    <t>dkuhnt29@eepurl.com</t>
  </si>
  <si>
    <t>Demetris MacVicar</t>
  </si>
  <si>
    <t>dmacvicar1l@cdc.gov</t>
  </si>
  <si>
    <t>Deny Orrobin</t>
  </si>
  <si>
    <t>dorrobin59@addthis.com</t>
  </si>
  <si>
    <t>Derril Plom</t>
  </si>
  <si>
    <t>dplom1x@homestead.com</t>
  </si>
  <si>
    <t>Desmond Addams</t>
  </si>
  <si>
    <t>daddams44@imdb.com</t>
  </si>
  <si>
    <t>Dugald Gerhts</t>
  </si>
  <si>
    <t>dgerhts5u@stanford.edu</t>
  </si>
  <si>
    <t>Elsie Kiddye</t>
  </si>
  <si>
    <t>ekiddye8n@virginia.edu</t>
  </si>
  <si>
    <t>Emelyne Liverseege</t>
  </si>
  <si>
    <t>eliverseege5f@wired.com</t>
  </si>
  <si>
    <t>Emory Andrin</t>
  </si>
  <si>
    <t>eandrin5w@nymag.com</t>
  </si>
  <si>
    <t>Ezmeralda MacNeilly</t>
  </si>
  <si>
    <t>emacneilly42@vistaprint.com</t>
  </si>
  <si>
    <t>Farica Titcumb</t>
  </si>
  <si>
    <t>ftitcumb5n@senate.gov</t>
  </si>
  <si>
    <t>Faunie Burnup</t>
  </si>
  <si>
    <t>fburnup3l@e-recht24.de</t>
  </si>
  <si>
    <t>Federico Rex</t>
  </si>
  <si>
    <t>frex3t@usa.gov</t>
  </si>
  <si>
    <t>Franchot Levison</t>
  </si>
  <si>
    <t>flevison43@com.com</t>
  </si>
  <si>
    <t>Francois Costen</t>
  </si>
  <si>
    <t>fcosten8@ocn.ne.jp</t>
  </si>
  <si>
    <t>Gael Dell 'Orto</t>
  </si>
  <si>
    <t>gdell8l@state.tx.us</t>
  </si>
  <si>
    <t>Gay Biner</t>
  </si>
  <si>
    <t>gbiner2r@yelp.com</t>
  </si>
  <si>
    <t>Giavani Andreone</t>
  </si>
  <si>
    <t>gandreonev@techcrunch.com</t>
  </si>
  <si>
    <t>Glynda Stollberg</t>
  </si>
  <si>
    <t>gstollberg6w@baidu.com</t>
  </si>
  <si>
    <t>Gregg Montacute</t>
  </si>
  <si>
    <t>gmontacute22@usa.gov</t>
  </si>
  <si>
    <t>Guendolen Blueman</t>
  </si>
  <si>
    <t>gblueman6n@mozilla.org</t>
  </si>
  <si>
    <t>Gunter Bovaird</t>
  </si>
  <si>
    <t>gbovairdc@github.io</t>
  </si>
  <si>
    <t>Hakeem MacGlory</t>
  </si>
  <si>
    <t>hmacglorym@scribd.com</t>
  </si>
  <si>
    <t>Hattie Howland</t>
  </si>
  <si>
    <t>hhowland8a@sitemeter.com</t>
  </si>
  <si>
    <t>Hephzibah Batty</t>
  </si>
  <si>
    <t>hbatty7g@samsung.com</t>
  </si>
  <si>
    <t>Herby Croucher</t>
  </si>
  <si>
    <t>hcroucher7e@barnesandnoble.com</t>
  </si>
  <si>
    <t>Holmes Brownsell</t>
  </si>
  <si>
    <t>hbrownsell7n@trellian.com</t>
  </si>
  <si>
    <t>Honoria Littley</t>
  </si>
  <si>
    <t>hlittley2l@blog.com</t>
  </si>
  <si>
    <t>Hyacinthie Brimilcome</t>
  </si>
  <si>
    <t>hbrimilcome7c@trellian.com</t>
  </si>
  <si>
    <t>Iain Davydoch</t>
  </si>
  <si>
    <t>idavydoch1e@sourceforge.net</t>
  </si>
  <si>
    <t>Idell Oulet</t>
  </si>
  <si>
    <t>ioulet2@economist.com</t>
  </si>
  <si>
    <t>Janel Matusevich</t>
  </si>
  <si>
    <t>jmatusevich5p@posterous.com</t>
  </si>
  <si>
    <t>Jaquith Sturm</t>
  </si>
  <si>
    <t>jsturm7u@wikia.com</t>
  </si>
  <si>
    <t>Jaymie McGrane</t>
  </si>
  <si>
    <t>jmcgrane74@theatlantic.com</t>
  </si>
  <si>
    <t>Jayne Trevallion</t>
  </si>
  <si>
    <t>jtrevallion8e@soundcloud.com</t>
  </si>
  <si>
    <t>Jeno MacDiarmond</t>
  </si>
  <si>
    <t>jmacdiarmondu@sakura.ne.jp</t>
  </si>
  <si>
    <t>Jermayne Furtado</t>
  </si>
  <si>
    <t>jfurtado4i@bluehost.com</t>
  </si>
  <si>
    <t>Jerrilee Greatrex</t>
  </si>
  <si>
    <t>jgreatrex6j@surveymonkey.com</t>
  </si>
  <si>
    <t>Jerrold Ashworth</t>
  </si>
  <si>
    <t>jashworth31@bravesites.com</t>
  </si>
  <si>
    <t>Jethro Cossins</t>
  </si>
  <si>
    <t>jcossins25@mlb.com</t>
  </si>
  <si>
    <t>Johan Kingh</t>
  </si>
  <si>
    <t>jkingh4s@ebay.com</t>
  </si>
  <si>
    <t>Josey Farens</t>
  </si>
  <si>
    <t>jfarensd@ustream.tv</t>
  </si>
  <si>
    <t>Josi Hayball</t>
  </si>
  <si>
    <t>jhayball35@google.it</t>
  </si>
  <si>
    <t>Joyann Guslon</t>
  </si>
  <si>
    <t>jguslon3q@google.pl</t>
  </si>
  <si>
    <t>Justina Duberry</t>
  </si>
  <si>
    <t>jduberry5r@cyberchimps.com</t>
  </si>
  <si>
    <t>Karlee Sholl</t>
  </si>
  <si>
    <t>ksholl0@ovh.net</t>
  </si>
  <si>
    <t>Katheryn Kernermann</t>
  </si>
  <si>
    <t>kkernermann8r@taobao.com</t>
  </si>
  <si>
    <t>Kattie Cristofvao</t>
  </si>
  <si>
    <t>kcristofvao3i@arizona.edu</t>
  </si>
  <si>
    <t>Kerr Risborough</t>
  </si>
  <si>
    <t>krisborough4w@bbb.org</t>
  </si>
  <si>
    <t>Klemens Merrgen</t>
  </si>
  <si>
    <t>kmerrgen4k@fotki.com</t>
  </si>
  <si>
    <t>Koressa Beevis</t>
  </si>
  <si>
    <t>kbeevis7t@chicagotribune.com</t>
  </si>
  <si>
    <t>Laraine Michelle</t>
  </si>
  <si>
    <t>lmichelle40@creativecommons.org</t>
  </si>
  <si>
    <t>Larisa Corby</t>
  </si>
  <si>
    <t>lcorby6u@eepurl.com</t>
  </si>
  <si>
    <t>Lavinia Bagshawe</t>
  </si>
  <si>
    <t>lbagshawe7i@uiuc.edu</t>
  </si>
  <si>
    <t>Lila Collens</t>
  </si>
  <si>
    <t>lcollens1n@salon.com</t>
  </si>
  <si>
    <t>Lilas Succamore</t>
  </si>
  <si>
    <t>lsuccamore6@mit.edu</t>
  </si>
  <si>
    <t>Lilias Suttie</t>
  </si>
  <si>
    <t>lsuttie7m@wix.com</t>
  </si>
  <si>
    <t>Lonny Austing</t>
  </si>
  <si>
    <t>lausting2c@tripadvisor.com</t>
  </si>
  <si>
    <t>Lucio Drinkeld</t>
  </si>
  <si>
    <t>ldrinkeld8v@noaa.gov</t>
  </si>
  <si>
    <t>Ludovika Sheavills</t>
  </si>
  <si>
    <t>lsheavills5d@google.cn</t>
  </si>
  <si>
    <t>Luisa Hardern</t>
  </si>
  <si>
    <t>lhardern1z@nyu.edu</t>
  </si>
  <si>
    <t>Lyn Rubertis</t>
  </si>
  <si>
    <t>lrubertis41@sun.com</t>
  </si>
  <si>
    <t>Lynna Crab</t>
  </si>
  <si>
    <t>lcrab27@icio.us</t>
  </si>
  <si>
    <t>Man Marchment</t>
  </si>
  <si>
    <t>mmarchment1r@blinklist.com</t>
  </si>
  <si>
    <t>Marcelia Blackborow</t>
  </si>
  <si>
    <t>mblackborow7f@uol.com.br</t>
  </si>
  <si>
    <t>Maureen Alcoran</t>
  </si>
  <si>
    <t>malcoranz@t-online.de</t>
  </si>
  <si>
    <t>Melicent von Nassau</t>
  </si>
  <si>
    <t>mvon70@ft.com</t>
  </si>
  <si>
    <t>Melvin Bredbury</t>
  </si>
  <si>
    <t>mbredburyf@imdb.com</t>
  </si>
  <si>
    <t>Miranda Castell</t>
  </si>
  <si>
    <t>mcastell7b@adobe.com</t>
  </si>
  <si>
    <t>Mufi Agus</t>
  </si>
  <si>
    <t>magus3o@upenn.edu</t>
  </si>
  <si>
    <t>Nerte Dosdale</t>
  </si>
  <si>
    <t>ndosdale12@newsvine.com</t>
  </si>
  <si>
    <t>Netty Sidebotton</t>
  </si>
  <si>
    <t>nsidebotton1u@upenn.edu</t>
  </si>
  <si>
    <t>Ophelia Chantrell</t>
  </si>
  <si>
    <t>ochantrell5s@narod.ru</t>
  </si>
  <si>
    <t>Paolo Gartside</t>
  </si>
  <si>
    <t>pgartside2d@clickbank.net</t>
  </si>
  <si>
    <t>Prue Antram</t>
  </si>
  <si>
    <t>pantram82@wordpress.com</t>
  </si>
  <si>
    <t>Roger Elmar</t>
  </si>
  <si>
    <t>relmar45@51.la</t>
  </si>
  <si>
    <t>Ruby Peacher</t>
  </si>
  <si>
    <t>rpeacher2i@va.gov</t>
  </si>
  <si>
    <t>Ruthe Ipsley</t>
  </si>
  <si>
    <t>ripsley4b@bluehost.com</t>
  </si>
  <si>
    <t>Saba Manilove</t>
  </si>
  <si>
    <t>smaniloveq@bing.com</t>
  </si>
  <si>
    <t>Saxon Nacey</t>
  </si>
  <si>
    <t>snacey3y@scientificamerican.com</t>
  </si>
  <si>
    <t>Sergeant Harridge</t>
  </si>
  <si>
    <t>sharridge5c@amazon.com</t>
  </si>
  <si>
    <t>Shanie Eastup</t>
  </si>
  <si>
    <t>seastup2b@addthis.com</t>
  </si>
  <si>
    <t>Shari De la Barre</t>
  </si>
  <si>
    <t>sde2a@theglobeandmail.com</t>
  </si>
  <si>
    <t>Shaylynn Shelmerdine</t>
  </si>
  <si>
    <t>sshelmerdine2e@myspace.com</t>
  </si>
  <si>
    <t>Shea Birchill</t>
  </si>
  <si>
    <t>sbirchill2t@homestead.com</t>
  </si>
  <si>
    <t>Shepherd Mapletoft</t>
  </si>
  <si>
    <t>smapletoft69@flavors.me</t>
  </si>
  <si>
    <t>Stefa Breckin</t>
  </si>
  <si>
    <t>sbreckin55@cornell.edu</t>
  </si>
  <si>
    <t>Susy Klimmek</t>
  </si>
  <si>
    <t>sklimmek62@hubpages.com</t>
  </si>
  <si>
    <t>Tabatha Piscot</t>
  </si>
  <si>
    <t>tpiscoth@wired.com</t>
  </si>
  <si>
    <t>Tanitansy Martineau</t>
  </si>
  <si>
    <t>tmartineau26@craigslist.org</t>
  </si>
  <si>
    <t>Teodoor Rastrick</t>
  </si>
  <si>
    <t>trastrick5v@smh.com.au</t>
  </si>
  <si>
    <t>Thane Dumphries</t>
  </si>
  <si>
    <t>tdumphries8u@irs.gov</t>
  </si>
  <si>
    <t>Thomasin Mulhill</t>
  </si>
  <si>
    <t>tmulhill63@blogtalkradio.com</t>
  </si>
  <si>
    <t>Tildie Janowski</t>
  </si>
  <si>
    <t>tjanowski73@vistaprint.com</t>
  </si>
  <si>
    <t>Uri Rabat</t>
  </si>
  <si>
    <t>urabat5k@webs.com</t>
  </si>
  <si>
    <t>Vaclav Farey</t>
  </si>
  <si>
    <t>vfarey7r@dion.ne.jp</t>
  </si>
  <si>
    <t>Vilma Lower</t>
  </si>
  <si>
    <t>vlower60@cbc.ca</t>
  </si>
  <si>
    <t>Vlad Rossiter</t>
  </si>
  <si>
    <t>vrossiter5l@topsy.com</t>
  </si>
  <si>
    <t>Wait Hairsnape</t>
  </si>
  <si>
    <t>whairsnape23@ft.com</t>
  </si>
  <si>
    <t>Xever Morpeth</t>
  </si>
  <si>
    <t>xmorpeth5h@pinterest.com</t>
  </si>
  <si>
    <t>Zaria Drioli</t>
  </si>
  <si>
    <t>zdrioli3e@nationalgeographic.com</t>
  </si>
  <si>
    <t>Zed Birchwood</t>
  </si>
  <si>
    <t>zbirchwood8i@cam.ac.uk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</si>
</sst>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  <name val="Arial"/>
    </font>
    <font>
      <sz val="18.0"/>
      <color theme="1"/>
      <name val="Arial"/>
      <scheme val="minor"/>
    </font>
    <font>
      <b/>
      <sz val="18.0"/>
      <color rgb="FF000000"/>
      <name val="Roboto"/>
    </font>
    <font/>
    <font>
      <b/>
      <sz val="18.0"/>
      <color theme="1"/>
      <name val="Roboto"/>
    </font>
    <font>
      <b/>
      <color theme="1"/>
      <name val="Arial"/>
    </font>
    <font>
      <color theme="1"/>
      <name val="Arial"/>
    </font>
    <font>
      <color rgb="FF202124"/>
      <name val="Roboto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0">
    <border/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readingOrder="0"/>
    </xf>
    <xf borderId="2" fillId="0" fontId="3" numFmtId="0" xfId="0" applyBorder="1" applyFont="1"/>
    <xf borderId="3" fillId="2" fontId="4" numFmtId="0" xfId="0" applyAlignment="1" applyBorder="1" applyFill="1" applyFont="1">
      <alignment horizontal="right" readingOrder="0" vertical="center"/>
    </xf>
    <xf borderId="3" fillId="0" fontId="5" numFmtId="0" xfId="0" applyBorder="1" applyFont="1"/>
    <xf borderId="3" fillId="0" fontId="6" numFmtId="0" xfId="0" applyAlignment="1" applyBorder="1" applyFont="1">
      <alignment horizontal="left" readingOrder="0" vertical="center"/>
    </xf>
    <xf borderId="4" fillId="0" fontId="3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3" numFmtId="0" xfId="0" applyBorder="1" applyFont="1"/>
    <xf borderId="8" fillId="0" fontId="7" numFmtId="0" xfId="0" applyAlignment="1" applyBorder="1" applyFont="1">
      <alignment horizontal="center" shrinkToFit="0" vertical="center" wrapText="1"/>
    </xf>
    <xf borderId="8" fillId="0" fontId="7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8" fillId="0" fontId="8" numFmtId="0" xfId="0" applyAlignment="1" applyBorder="1" applyFont="1">
      <alignment horizontal="right" vertical="bottom"/>
    </xf>
    <xf borderId="8" fillId="0" fontId="8" numFmtId="0" xfId="0" applyAlignment="1" applyBorder="1" applyFont="1">
      <alignment vertical="bottom"/>
    </xf>
    <xf borderId="8" fillId="0" fontId="8" numFmtId="0" xfId="0" applyAlignment="1" applyBorder="1" applyFont="1">
      <alignment horizontal="center" vertical="bottom"/>
    </xf>
    <xf borderId="8" fillId="0" fontId="8" numFmtId="165" xfId="0" applyAlignment="1" applyBorder="1" applyFont="1" applyNumberFormat="1">
      <alignment horizontal="right" vertical="bottom"/>
    </xf>
    <xf borderId="9" fillId="2" fontId="9" numFmtId="0" xfId="0" applyAlignment="1" applyBorder="1" applyFont="1">
      <alignment horizontal="right" shrinkToFit="0" wrapText="1"/>
    </xf>
    <xf borderId="8" fillId="0" fontId="1" numFmtId="0" xfId="0" applyBorder="1" applyFont="1"/>
    <xf borderId="8" fillId="0" fontId="1" numFmtId="0" xfId="0" applyAlignment="1" applyBorder="1" applyFont="1">
      <alignment horizontal="center"/>
    </xf>
    <xf borderId="8" fillId="0" fontId="1" numFmtId="165" xfId="0" applyBorder="1" applyFont="1" applyNumberFormat="1"/>
    <xf borderId="0" fillId="0" fontId="1" numFmtId="0" xfId="0" applyAlignment="1" applyFont="1">
      <alignment horizontal="center"/>
    </xf>
    <xf borderId="0" fillId="2" fontId="10" numFmtId="0" xfId="0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0</xdr:row>
      <xdr:rowOff>209550</xdr:rowOff>
    </xdr:from>
    <xdr:ext cx="361950" cy="361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561975</xdr:colOff>
      <xdr:row>1</xdr:row>
      <xdr:rowOff>9525</xdr:rowOff>
    </xdr:from>
    <xdr:ext cx="361950" cy="3619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19050</xdr:rowOff>
    </xdr:from>
    <xdr:ext cx="3648075" cy="1485900"/>
    <xdr:grpSp>
      <xdr:nvGrpSpPr>
        <xdr:cNvPr id="2" name="Shape 2" title="Dibujo"/>
        <xdr:cNvGrpSpPr/>
      </xdr:nvGrpSpPr>
      <xdr:grpSpPr>
        <a:xfrm>
          <a:off x="649100" y="1662050"/>
          <a:ext cx="3628950" cy="1462325"/>
          <a:chOff x="649100" y="1662050"/>
          <a:chExt cx="3628950" cy="1462325"/>
        </a:xfrm>
      </xdr:grpSpPr>
      <xdr:sp>
        <xdr:nvSpPr>
          <xdr:cNvPr id="3" name="Shape 3"/>
          <xdr:cNvSpPr/>
        </xdr:nvSpPr>
        <xdr:spPr>
          <a:xfrm>
            <a:off x="649100" y="1662050"/>
            <a:ext cx="1327800" cy="835800"/>
          </a:xfrm>
          <a:prstGeom prst="noSmoking">
            <a:avLst>
              <a:gd fmla="val 1875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976750" y="2724175"/>
            <a:ext cx="2301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boton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75"/>
    <col customWidth="1" min="6" max="6" width="14.75"/>
    <col customWidth="1" min="7" max="7" width="15.38"/>
    <col customWidth="1" min="8" max="8" width="3.0"/>
    <col customWidth="1" min="9" max="9" width="6.0"/>
  </cols>
  <sheetData>
    <row r="1">
      <c r="E1" s="1"/>
      <c r="M1" s="2"/>
    </row>
    <row r="2">
      <c r="C2" s="3" t="s">
        <v>0</v>
      </c>
      <c r="E2" s="4" t="s">
        <v>1</v>
      </c>
      <c r="G2" s="5"/>
    </row>
    <row r="3">
      <c r="I3" s="6"/>
      <c r="J3" s="7" t="s">
        <v>2</v>
      </c>
      <c r="K3" s="8"/>
      <c r="L3" s="8"/>
      <c r="M3" s="9" t="s">
        <v>3</v>
      </c>
      <c r="N3" s="8"/>
      <c r="O3" s="10"/>
    </row>
    <row r="4">
      <c r="E4" s="1"/>
      <c r="I4" s="11"/>
      <c r="J4" s="12"/>
      <c r="K4" s="12"/>
      <c r="L4" s="12"/>
      <c r="O4" s="13"/>
    </row>
    <row r="5">
      <c r="A5" s="14" t="s">
        <v>4</v>
      </c>
      <c r="B5" s="14" t="s">
        <v>5</v>
      </c>
      <c r="C5" s="14" t="s">
        <v>6</v>
      </c>
      <c r="D5" s="14" t="s">
        <v>7</v>
      </c>
      <c r="E5" s="15" t="s">
        <v>8</v>
      </c>
      <c r="F5" s="14" t="s">
        <v>9</v>
      </c>
      <c r="G5" s="14" t="s">
        <v>10</v>
      </c>
      <c r="H5" s="16"/>
      <c r="I5" s="14" t="s">
        <v>4</v>
      </c>
      <c r="J5" s="14" t="s">
        <v>5</v>
      </c>
      <c r="K5" s="14" t="s">
        <v>6</v>
      </c>
      <c r="L5" s="14" t="s">
        <v>7</v>
      </c>
      <c r="M5" s="15" t="s">
        <v>8</v>
      </c>
      <c r="N5" s="14" t="s">
        <v>9</v>
      </c>
      <c r="O5" s="14" t="s">
        <v>10</v>
      </c>
      <c r="P5" s="16"/>
      <c r="Q5" s="16"/>
      <c r="R5" s="16"/>
      <c r="S5" s="16"/>
      <c r="T5" s="16"/>
      <c r="U5" s="16"/>
    </row>
    <row r="6">
      <c r="A6" s="17">
        <v>203.0</v>
      </c>
      <c r="B6" s="18" t="s">
        <v>11</v>
      </c>
      <c r="C6" s="18" t="s">
        <v>12</v>
      </c>
      <c r="D6" s="19" t="s">
        <v>13</v>
      </c>
      <c r="E6" s="19" t="s">
        <v>14</v>
      </c>
      <c r="F6" s="20">
        <v>1.0E7</v>
      </c>
      <c r="G6" s="20">
        <v>9.9989764E7</v>
      </c>
      <c r="I6" s="21">
        <f>IFERROR(__xludf.DUMMYFUNCTION("FILTER(datos, pais=M3)"),233.0)</f>
        <v>233</v>
      </c>
      <c r="J6" s="22" t="str">
        <f>IFERROR(__xludf.DUMMYFUNCTION("""COMPUTED_VALUE"""),"Osbert Beig")</f>
        <v>Osbert Beig</v>
      </c>
      <c r="K6" s="22" t="str">
        <f>IFERROR(__xludf.DUMMYFUNCTION("""COMPUTED_VALUE"""),"obeig6g@de.vu")</f>
        <v>obeig6g@de.vu</v>
      </c>
      <c r="L6" s="23" t="str">
        <f>IFERROR(__xludf.DUMMYFUNCTION("""COMPUTED_VALUE"""),"Venezuela")</f>
        <v>Venezuela</v>
      </c>
      <c r="M6" s="23" t="str">
        <f>IFERROR(__xludf.DUMMYFUNCTION("""COMPUTED_VALUE"""),"Tecnología")</f>
        <v>Tecnología</v>
      </c>
      <c r="N6" s="24">
        <f>IFERROR(__xludf.DUMMYFUNCTION("""COMPUTED_VALUE"""),1.0E7)</f>
        <v>10000000</v>
      </c>
      <c r="O6" s="24">
        <f>IFERROR(__xludf.DUMMYFUNCTION("""COMPUTED_VALUE"""),9.6199053E7)</f>
        <v>96199053</v>
      </c>
      <c r="P6" s="22"/>
    </row>
    <row r="7">
      <c r="A7" s="17">
        <v>77.0</v>
      </c>
      <c r="B7" s="18" t="s">
        <v>15</v>
      </c>
      <c r="C7" s="18" t="s">
        <v>16</v>
      </c>
      <c r="D7" s="19" t="s">
        <v>17</v>
      </c>
      <c r="E7" s="19" t="s">
        <v>14</v>
      </c>
      <c r="F7" s="20">
        <v>1.0E7</v>
      </c>
      <c r="G7" s="20">
        <v>9.9989764E7</v>
      </c>
      <c r="I7" s="22">
        <f>IFERROR(__xludf.DUMMYFUNCTION("""COMPUTED_VALUE"""),230.0)</f>
        <v>230</v>
      </c>
      <c r="J7" s="22" t="str">
        <f>IFERROR(__xludf.DUMMYFUNCTION("""COMPUTED_VALUE"""),"Tris McElhargy")</f>
        <v>Tris McElhargy</v>
      </c>
      <c r="K7" s="22" t="str">
        <f>IFERROR(__xludf.DUMMYFUNCTION("""COMPUTED_VALUE"""),"tmcelhargy6d@gizmodo.com")</f>
        <v>tmcelhargy6d@gizmodo.com</v>
      </c>
      <c r="L7" s="23" t="str">
        <f>IFERROR(__xludf.DUMMYFUNCTION("""COMPUTED_VALUE"""),"Venezuela")</f>
        <v>Venezuela</v>
      </c>
      <c r="M7" s="23" t="str">
        <f>IFERROR(__xludf.DUMMYFUNCTION("""COMPUTED_VALUE"""),"Tecnología")</f>
        <v>Tecnología</v>
      </c>
      <c r="N7" s="24">
        <f>IFERROR(__xludf.DUMMYFUNCTION("""COMPUTED_VALUE"""),1000000.0)</f>
        <v>1000000</v>
      </c>
      <c r="O7" s="24">
        <f>IFERROR(__xludf.DUMMYFUNCTION("""COMPUTED_VALUE"""),9.5899452E7)</f>
        <v>95899452</v>
      </c>
      <c r="P7" s="22"/>
    </row>
    <row r="8">
      <c r="A8" s="17">
        <v>266.0</v>
      </c>
      <c r="B8" s="18" t="s">
        <v>18</v>
      </c>
      <c r="C8" s="18" t="s">
        <v>19</v>
      </c>
      <c r="D8" s="19" t="s">
        <v>20</v>
      </c>
      <c r="E8" s="19" t="s">
        <v>14</v>
      </c>
      <c r="F8" s="20">
        <v>1.0E7</v>
      </c>
      <c r="G8" s="20">
        <v>9.9989764E7</v>
      </c>
      <c r="I8" s="22">
        <f>IFERROR(__xludf.DUMMYFUNCTION("""COMPUTED_VALUE"""),298.0)</f>
        <v>298</v>
      </c>
      <c r="J8" s="22" t="str">
        <f>IFERROR(__xludf.DUMMYFUNCTION("""COMPUTED_VALUE"""),"Batsheva Ceaser")</f>
        <v>Batsheva Ceaser</v>
      </c>
      <c r="K8" s="22" t="str">
        <f>IFERROR(__xludf.DUMMYFUNCTION("""COMPUTED_VALUE"""),"bceaser89@instagram.com")</f>
        <v>bceaser89@instagram.com</v>
      </c>
      <c r="L8" s="23" t="str">
        <f>IFERROR(__xludf.DUMMYFUNCTION("""COMPUTED_VALUE"""),"Venezuela")</f>
        <v>Venezuela</v>
      </c>
      <c r="M8" s="23" t="str">
        <f>IFERROR(__xludf.DUMMYFUNCTION("""COMPUTED_VALUE"""),"Inmobiliario")</f>
        <v>Inmobiliario</v>
      </c>
      <c r="N8" s="24">
        <f>IFERROR(__xludf.DUMMYFUNCTION("""COMPUTED_VALUE"""),9.0E7)</f>
        <v>90000000</v>
      </c>
      <c r="O8" s="24">
        <f>IFERROR(__xludf.DUMMYFUNCTION("""COMPUTED_VALUE"""),9.4913746E7)</f>
        <v>94913746</v>
      </c>
      <c r="P8" s="22"/>
    </row>
    <row r="9">
      <c r="A9" s="17">
        <v>140.0</v>
      </c>
      <c r="B9" s="18" t="s">
        <v>21</v>
      </c>
      <c r="C9" s="18" t="s">
        <v>22</v>
      </c>
      <c r="D9" s="19" t="s">
        <v>20</v>
      </c>
      <c r="E9" s="19" t="s">
        <v>14</v>
      </c>
      <c r="F9" s="20">
        <v>1.0E7</v>
      </c>
      <c r="G9" s="20">
        <v>9.9989764E7</v>
      </c>
      <c r="I9" s="22">
        <f>IFERROR(__xludf.DUMMYFUNCTION("""COMPUTED_VALUE"""),248.0)</f>
        <v>248</v>
      </c>
      <c r="J9" s="22" t="str">
        <f>IFERROR(__xludf.DUMMYFUNCTION("""COMPUTED_VALUE"""),"Charmane Thying")</f>
        <v>Charmane Thying</v>
      </c>
      <c r="K9" s="22" t="str">
        <f>IFERROR(__xludf.DUMMYFUNCTION("""COMPUTED_VALUE"""),"cthying6v@wiley.com")</f>
        <v>cthying6v@wiley.com</v>
      </c>
      <c r="L9" s="23" t="str">
        <f>IFERROR(__xludf.DUMMYFUNCTION("""COMPUTED_VALUE"""),"Venezuela")</f>
        <v>Venezuela</v>
      </c>
      <c r="M9" s="23" t="str">
        <f>IFERROR(__xludf.DUMMYFUNCTION("""COMPUTED_VALUE"""),"Tecnología")</f>
        <v>Tecnología</v>
      </c>
      <c r="N9" s="24">
        <f>IFERROR(__xludf.DUMMYFUNCTION("""COMPUTED_VALUE"""),1.0E8)</f>
        <v>100000000</v>
      </c>
      <c r="O9" s="24">
        <f>IFERROR(__xludf.DUMMYFUNCTION("""COMPUTED_VALUE"""),9.468872E7)</f>
        <v>94688720</v>
      </c>
      <c r="P9" s="22"/>
    </row>
    <row r="10">
      <c r="A10" s="17">
        <v>200.0</v>
      </c>
      <c r="B10" s="18" t="s">
        <v>23</v>
      </c>
      <c r="C10" s="18" t="s">
        <v>24</v>
      </c>
      <c r="D10" s="19" t="s">
        <v>25</v>
      </c>
      <c r="E10" s="19" t="s">
        <v>26</v>
      </c>
      <c r="F10" s="20">
        <v>1.0E7</v>
      </c>
      <c r="G10" s="20">
        <v>9.7449662E7</v>
      </c>
      <c r="I10" s="22">
        <f>IFERROR(__xludf.DUMMYFUNCTION("""COMPUTED_VALUE"""),61.0)</f>
        <v>61</v>
      </c>
      <c r="J10" s="22" t="str">
        <f>IFERROR(__xludf.DUMMYFUNCTION("""COMPUTED_VALUE"""),"Tobye MacAleese")</f>
        <v>Tobye MacAleese</v>
      </c>
      <c r="K10" s="22" t="str">
        <f>IFERROR(__xludf.DUMMYFUNCTION("""COMPUTED_VALUE"""),"tmacaleese1o@washington.edu")</f>
        <v>tmacaleese1o@washington.edu</v>
      </c>
      <c r="L10" s="23" t="str">
        <f>IFERROR(__xludf.DUMMYFUNCTION("""COMPUTED_VALUE"""),"Venezuela")</f>
        <v>Venezuela</v>
      </c>
      <c r="M10" s="23" t="str">
        <f>IFERROR(__xludf.DUMMYFUNCTION("""COMPUTED_VALUE"""),"Inmobiliario")</f>
        <v>Inmobiliario</v>
      </c>
      <c r="N10" s="24">
        <f>IFERROR(__xludf.DUMMYFUNCTION("""COMPUTED_VALUE"""),1.0E7)</f>
        <v>10000000</v>
      </c>
      <c r="O10" s="24">
        <f>IFERROR(__xludf.DUMMYFUNCTION("""COMPUTED_VALUE"""),8.9686683E7)</f>
        <v>89686683</v>
      </c>
      <c r="P10" s="22"/>
    </row>
    <row r="11">
      <c r="A11" s="17">
        <v>263.0</v>
      </c>
      <c r="B11" s="18" t="s">
        <v>27</v>
      </c>
      <c r="C11" s="18" t="s">
        <v>28</v>
      </c>
      <c r="D11" s="19" t="s">
        <v>17</v>
      </c>
      <c r="E11" s="19" t="s">
        <v>26</v>
      </c>
      <c r="F11" s="20">
        <v>1.0E7</v>
      </c>
      <c r="G11" s="20">
        <v>9.7449662E7</v>
      </c>
      <c r="I11" s="22">
        <f>IFERROR(__xludf.DUMMYFUNCTION("""COMPUTED_VALUE"""),164.0)</f>
        <v>164</v>
      </c>
      <c r="J11" s="22" t="str">
        <f>IFERROR(__xludf.DUMMYFUNCTION("""COMPUTED_VALUE"""),"Amberly Steptoe")</f>
        <v>Amberly Steptoe</v>
      </c>
      <c r="K11" s="22" t="str">
        <f>IFERROR(__xludf.DUMMYFUNCTION("""COMPUTED_VALUE"""),"asteptoe4j@jimdo.com")</f>
        <v>asteptoe4j@jimdo.com</v>
      </c>
      <c r="L11" s="23" t="str">
        <f>IFERROR(__xludf.DUMMYFUNCTION("""COMPUTED_VALUE"""),"Venezuela")</f>
        <v>Venezuela</v>
      </c>
      <c r="M11" s="23" t="str">
        <f>IFERROR(__xludf.DUMMYFUNCTION("""COMPUTED_VALUE"""),"Construcción")</f>
        <v>Construcción</v>
      </c>
      <c r="N11" s="24">
        <f>IFERROR(__xludf.DUMMYFUNCTION("""COMPUTED_VALUE"""),1000000.0)</f>
        <v>1000000</v>
      </c>
      <c r="O11" s="24">
        <f>IFERROR(__xludf.DUMMYFUNCTION("""COMPUTED_VALUE"""),8.7347043E7)</f>
        <v>87347043</v>
      </c>
      <c r="P11" s="22"/>
    </row>
    <row r="12">
      <c r="A12" s="17">
        <v>137.0</v>
      </c>
      <c r="B12" s="18" t="s">
        <v>29</v>
      </c>
      <c r="C12" s="18" t="s">
        <v>30</v>
      </c>
      <c r="D12" s="19" t="s">
        <v>31</v>
      </c>
      <c r="E12" s="19" t="s">
        <v>26</v>
      </c>
      <c r="F12" s="20">
        <v>1.0E7</v>
      </c>
      <c r="G12" s="20">
        <v>9.7449662E7</v>
      </c>
      <c r="I12" s="22">
        <f>IFERROR(__xludf.DUMMYFUNCTION("""COMPUTED_VALUE"""),231.0)</f>
        <v>231</v>
      </c>
      <c r="J12" s="22" t="str">
        <f>IFERROR(__xludf.DUMMYFUNCTION("""COMPUTED_VALUE"""),"Damian Arlett")</f>
        <v>Damian Arlett</v>
      </c>
      <c r="K12" s="22" t="str">
        <f>IFERROR(__xludf.DUMMYFUNCTION("""COMPUTED_VALUE"""),"darlett6e@twitter.com")</f>
        <v>darlett6e@twitter.com</v>
      </c>
      <c r="L12" s="23" t="str">
        <f>IFERROR(__xludf.DUMMYFUNCTION("""COMPUTED_VALUE"""),"Venezuela")</f>
        <v>Venezuela</v>
      </c>
      <c r="M12" s="23" t="str">
        <f>IFERROR(__xludf.DUMMYFUNCTION("""COMPUTED_VALUE"""),"Tecnología")</f>
        <v>Tecnología</v>
      </c>
      <c r="N12" s="24">
        <f>IFERROR(__xludf.DUMMYFUNCTION("""COMPUTED_VALUE"""),1000000.0)</f>
        <v>1000000</v>
      </c>
      <c r="O12" s="24">
        <f>IFERROR(__xludf.DUMMYFUNCTION("""COMPUTED_VALUE"""),8.1347428E7)</f>
        <v>81347428</v>
      </c>
      <c r="P12" s="22"/>
    </row>
    <row r="13">
      <c r="A13" s="17">
        <v>74.0</v>
      </c>
      <c r="B13" s="18" t="s">
        <v>32</v>
      </c>
      <c r="C13" s="18" t="s">
        <v>33</v>
      </c>
      <c r="D13" s="19" t="s">
        <v>25</v>
      </c>
      <c r="E13" s="19" t="s">
        <v>26</v>
      </c>
      <c r="F13" s="20">
        <v>1.0E7</v>
      </c>
      <c r="G13" s="20">
        <v>9.7449662E7</v>
      </c>
      <c r="I13" s="22">
        <f>IFERROR(__xludf.DUMMYFUNCTION("""COMPUTED_VALUE"""),214.0)</f>
        <v>214</v>
      </c>
      <c r="J13" s="22" t="str">
        <f>IFERROR(__xludf.DUMMYFUNCTION("""COMPUTED_VALUE"""),"Maxi Tremmil")</f>
        <v>Maxi Tremmil</v>
      </c>
      <c r="K13" s="22" t="str">
        <f>IFERROR(__xludf.DUMMYFUNCTION("""COMPUTED_VALUE"""),"mtremmil5x@behance.net")</f>
        <v>mtremmil5x@behance.net</v>
      </c>
      <c r="L13" s="23" t="str">
        <f>IFERROR(__xludf.DUMMYFUNCTION("""COMPUTED_VALUE"""),"Venezuela")</f>
        <v>Venezuela</v>
      </c>
      <c r="M13" s="23" t="str">
        <f>IFERROR(__xludf.DUMMYFUNCTION("""COMPUTED_VALUE"""),"Tecnología")</f>
        <v>Tecnología</v>
      </c>
      <c r="N13" s="24">
        <f>IFERROR(__xludf.DUMMYFUNCTION("""COMPUTED_VALUE"""),1000000.0)</f>
        <v>1000000</v>
      </c>
      <c r="O13" s="24">
        <f>IFERROR(__xludf.DUMMYFUNCTION("""COMPUTED_VALUE"""),7.7159264E7)</f>
        <v>77159264</v>
      </c>
      <c r="P13" s="22"/>
    </row>
    <row r="14">
      <c r="A14" s="17">
        <v>20.0</v>
      </c>
      <c r="B14" s="18" t="s">
        <v>34</v>
      </c>
      <c r="C14" s="18" t="s">
        <v>35</v>
      </c>
      <c r="D14" s="19" t="s">
        <v>36</v>
      </c>
      <c r="E14" s="19" t="s">
        <v>14</v>
      </c>
      <c r="F14" s="20">
        <v>1000000.0</v>
      </c>
      <c r="G14" s="20">
        <v>9.6696256E7</v>
      </c>
      <c r="I14" s="22">
        <f>IFERROR(__xludf.DUMMYFUNCTION("""COMPUTED_VALUE"""),297.0)</f>
        <v>297</v>
      </c>
      <c r="J14" s="22" t="str">
        <f>IFERROR(__xludf.DUMMYFUNCTION("""COMPUTED_VALUE"""),"Loella Dudliston")</f>
        <v>Loella Dudliston</v>
      </c>
      <c r="K14" s="22" t="str">
        <f>IFERROR(__xludf.DUMMYFUNCTION("""COMPUTED_VALUE"""),"ldudliston88@deviantart.com")</f>
        <v>ldudliston88@deviantart.com</v>
      </c>
      <c r="L14" s="23" t="str">
        <f>IFERROR(__xludf.DUMMYFUNCTION("""COMPUTED_VALUE"""),"Venezuela")</f>
        <v>Venezuela</v>
      </c>
      <c r="M14" s="23" t="str">
        <f>IFERROR(__xludf.DUMMYFUNCTION("""COMPUTED_VALUE"""),"Tecnología")</f>
        <v>Tecnología</v>
      </c>
      <c r="N14" s="24">
        <f>IFERROR(__xludf.DUMMYFUNCTION("""COMPUTED_VALUE"""),1000000.0)</f>
        <v>1000000</v>
      </c>
      <c r="O14" s="24">
        <f>IFERROR(__xludf.DUMMYFUNCTION("""COMPUTED_VALUE"""),7.1783742E7)</f>
        <v>71783742</v>
      </c>
      <c r="P14" s="22"/>
    </row>
    <row r="15">
      <c r="A15" s="17">
        <v>44.0</v>
      </c>
      <c r="B15" s="18" t="s">
        <v>37</v>
      </c>
      <c r="C15" s="18" t="s">
        <v>38</v>
      </c>
      <c r="D15" s="19" t="s">
        <v>39</v>
      </c>
      <c r="E15" s="19" t="s">
        <v>14</v>
      </c>
      <c r="F15" s="20">
        <v>1.0E7</v>
      </c>
      <c r="G15" s="20">
        <v>9.6199053E7</v>
      </c>
      <c r="I15" s="22">
        <f>IFERROR(__xludf.DUMMYFUNCTION("""COMPUTED_VALUE"""),292.0)</f>
        <v>292</v>
      </c>
      <c r="J15" s="22" t="str">
        <f>IFERROR(__xludf.DUMMYFUNCTION("""COMPUTED_VALUE"""),"Ursala Durban")</f>
        <v>Ursala Durban</v>
      </c>
      <c r="K15" s="22" t="str">
        <f>IFERROR(__xludf.DUMMYFUNCTION("""COMPUTED_VALUE"""),"udurban83@mac.com")</f>
        <v>udurban83@mac.com</v>
      </c>
      <c r="L15" s="23" t="str">
        <f>IFERROR(__xludf.DUMMYFUNCTION("""COMPUTED_VALUE"""),"Venezuela")</f>
        <v>Venezuela</v>
      </c>
      <c r="M15" s="23" t="str">
        <f>IFERROR(__xludf.DUMMYFUNCTION("""COMPUTED_VALUE"""),"Tecnología")</f>
        <v>Tecnología</v>
      </c>
      <c r="N15" s="24">
        <f>IFERROR(__xludf.DUMMYFUNCTION("""COMPUTED_VALUE"""),1.0E7)</f>
        <v>10000000</v>
      </c>
      <c r="O15" s="24">
        <f>IFERROR(__xludf.DUMMYFUNCTION("""COMPUTED_VALUE"""),4.3538967E7)</f>
        <v>43538967</v>
      </c>
      <c r="P15" s="22"/>
    </row>
    <row r="16">
      <c r="A16" s="17">
        <v>107.0</v>
      </c>
      <c r="B16" s="18" t="s">
        <v>40</v>
      </c>
      <c r="C16" s="18" t="s">
        <v>41</v>
      </c>
      <c r="D16" s="19" t="s">
        <v>42</v>
      </c>
      <c r="E16" s="19" t="s">
        <v>14</v>
      </c>
      <c r="F16" s="20">
        <v>1.0E7</v>
      </c>
      <c r="G16" s="20">
        <v>9.6199053E7</v>
      </c>
      <c r="I16" s="22">
        <f>IFERROR(__xludf.DUMMYFUNCTION("""COMPUTED_VALUE"""),315.0)</f>
        <v>315</v>
      </c>
      <c r="J16" s="22" t="str">
        <f>IFERROR(__xludf.DUMMYFUNCTION("""COMPUTED_VALUE"""),"Nikaniki Rallin")</f>
        <v>Nikaniki Rallin</v>
      </c>
      <c r="K16" s="22" t="str">
        <f>IFERROR(__xludf.DUMMYFUNCTION("""COMPUTED_VALUE"""),"nrallin8q@usa.gov")</f>
        <v>nrallin8q@usa.gov</v>
      </c>
      <c r="L16" s="23" t="str">
        <f>IFERROR(__xludf.DUMMYFUNCTION("""COMPUTED_VALUE"""),"Venezuela")</f>
        <v>Venezuela</v>
      </c>
      <c r="M16" s="23" t="str">
        <f>IFERROR(__xludf.DUMMYFUNCTION("""COMPUTED_VALUE"""),"Inmobiliario")</f>
        <v>Inmobiliario</v>
      </c>
      <c r="N16" s="24">
        <f>IFERROR(__xludf.DUMMYFUNCTION("""COMPUTED_VALUE"""),1.0E7)</f>
        <v>10000000</v>
      </c>
      <c r="O16" s="24">
        <f>IFERROR(__xludf.DUMMYFUNCTION("""COMPUTED_VALUE"""),3.2370896E7)</f>
        <v>32370896</v>
      </c>
      <c r="P16" s="22"/>
    </row>
    <row r="17">
      <c r="A17" s="17">
        <v>233.0</v>
      </c>
      <c r="B17" s="18" t="s">
        <v>43</v>
      </c>
      <c r="C17" s="18" t="s">
        <v>44</v>
      </c>
      <c r="D17" s="19" t="s">
        <v>3</v>
      </c>
      <c r="E17" s="19" t="s">
        <v>14</v>
      </c>
      <c r="F17" s="20">
        <v>1.0E7</v>
      </c>
      <c r="G17" s="20">
        <v>9.6199053E7</v>
      </c>
      <c r="I17" s="22">
        <f>IFERROR(__xludf.DUMMYFUNCTION("""COMPUTED_VALUE"""),65.0)</f>
        <v>65</v>
      </c>
      <c r="J17" s="22" t="str">
        <f>IFERROR(__xludf.DUMMYFUNCTION("""COMPUTED_VALUE"""),"Blake Krochmann")</f>
        <v>Blake Krochmann</v>
      </c>
      <c r="K17" s="22" t="str">
        <f>IFERROR(__xludf.DUMMYFUNCTION("""COMPUTED_VALUE"""),"bkrochmann1s@wp.com")</f>
        <v>bkrochmann1s@wp.com</v>
      </c>
      <c r="L17" s="23" t="str">
        <f>IFERROR(__xludf.DUMMYFUNCTION("""COMPUTED_VALUE"""),"Venezuela")</f>
        <v>Venezuela</v>
      </c>
      <c r="M17" s="23" t="str">
        <f>IFERROR(__xludf.DUMMYFUNCTION("""COMPUTED_VALUE"""),"Tecnología")</f>
        <v>Tecnología</v>
      </c>
      <c r="N17" s="24">
        <f>IFERROR(__xludf.DUMMYFUNCTION("""COMPUTED_VALUE"""),1.0E7)</f>
        <v>10000000</v>
      </c>
      <c r="O17" s="24">
        <f>IFERROR(__xludf.DUMMYFUNCTION("""COMPUTED_VALUE"""),3.1953589E7)</f>
        <v>31953589</v>
      </c>
      <c r="P17" s="22"/>
    </row>
    <row r="18">
      <c r="A18" s="17">
        <v>296.0</v>
      </c>
      <c r="B18" s="18" t="s">
        <v>45</v>
      </c>
      <c r="C18" s="18" t="s">
        <v>46</v>
      </c>
      <c r="D18" s="19" t="s">
        <v>20</v>
      </c>
      <c r="E18" s="19" t="s">
        <v>14</v>
      </c>
      <c r="F18" s="20">
        <v>1.0E7</v>
      </c>
      <c r="G18" s="20">
        <v>9.6199053E7</v>
      </c>
      <c r="I18" s="22">
        <f>IFERROR(__xludf.DUMMYFUNCTION("""COMPUTED_VALUE"""),215.0)</f>
        <v>215</v>
      </c>
      <c r="J18" s="22" t="str">
        <f>IFERROR(__xludf.DUMMYFUNCTION("""COMPUTED_VALUE"""),"Colet Spikeings")</f>
        <v>Colet Spikeings</v>
      </c>
      <c r="K18" s="22" t="str">
        <f>IFERROR(__xludf.DUMMYFUNCTION("""COMPUTED_VALUE"""),"cspikeings5y@newsvine.com")</f>
        <v>cspikeings5y@newsvine.com</v>
      </c>
      <c r="L18" s="23" t="str">
        <f>IFERROR(__xludf.DUMMYFUNCTION("""COMPUTED_VALUE"""),"Venezuela")</f>
        <v>Venezuela</v>
      </c>
      <c r="M18" s="23" t="str">
        <f>IFERROR(__xludf.DUMMYFUNCTION("""COMPUTED_VALUE"""),"Tecnología")</f>
        <v>Tecnología</v>
      </c>
      <c r="N18" s="24">
        <f>IFERROR(__xludf.DUMMYFUNCTION("""COMPUTED_VALUE"""),1.0E8)</f>
        <v>100000000</v>
      </c>
      <c r="O18" s="24">
        <f>IFERROR(__xludf.DUMMYFUNCTION("""COMPUTED_VALUE"""),1.2451199E7)</f>
        <v>12451199</v>
      </c>
      <c r="P18" s="22"/>
    </row>
    <row r="19">
      <c r="A19" s="17">
        <v>170.0</v>
      </c>
      <c r="B19" s="18" t="s">
        <v>47</v>
      </c>
      <c r="C19" s="18" t="s">
        <v>48</v>
      </c>
      <c r="D19" s="19" t="s">
        <v>39</v>
      </c>
      <c r="E19" s="19" t="s">
        <v>14</v>
      </c>
      <c r="F19" s="20">
        <v>1.0E7</v>
      </c>
      <c r="G19" s="20">
        <v>9.6199053E7</v>
      </c>
      <c r="I19" s="22">
        <f>IFERROR(__xludf.DUMMYFUNCTION("""COMPUTED_VALUE"""),141.0)</f>
        <v>141</v>
      </c>
      <c r="J19" s="22" t="str">
        <f>IFERROR(__xludf.DUMMYFUNCTION("""COMPUTED_VALUE"""),"Ceil Jumont")</f>
        <v>Ceil Jumont</v>
      </c>
      <c r="K19" s="22" t="str">
        <f>IFERROR(__xludf.DUMMYFUNCTION("""COMPUTED_VALUE"""),"cjumont3w@dyndns.org")</f>
        <v>cjumont3w@dyndns.org</v>
      </c>
      <c r="L19" s="23" t="str">
        <f>IFERROR(__xludf.DUMMYFUNCTION("""COMPUTED_VALUE"""),"Venezuela")</f>
        <v>Venezuela</v>
      </c>
      <c r="M19" s="23" t="str">
        <f>IFERROR(__xludf.DUMMYFUNCTION("""COMPUTED_VALUE"""),"Tecnología")</f>
        <v>Tecnología</v>
      </c>
      <c r="N19" s="24">
        <f>IFERROR(__xludf.DUMMYFUNCTION("""COMPUTED_VALUE"""),0.0)</f>
        <v>0</v>
      </c>
      <c r="O19" s="24">
        <f>IFERROR(__xludf.DUMMYFUNCTION("""COMPUTED_VALUE"""),0.0)</f>
        <v>0</v>
      </c>
      <c r="P19" s="22"/>
    </row>
    <row r="20">
      <c r="A20" s="17">
        <v>167.0</v>
      </c>
      <c r="B20" s="18" t="s">
        <v>49</v>
      </c>
      <c r="C20" s="18" t="s">
        <v>50</v>
      </c>
      <c r="D20" s="19" t="s">
        <v>31</v>
      </c>
      <c r="E20" s="19" t="s">
        <v>14</v>
      </c>
      <c r="F20" s="20">
        <v>1000000.0</v>
      </c>
      <c r="G20" s="20">
        <v>9.5899452E7</v>
      </c>
      <c r="I20" s="22">
        <f>IFERROR(__xludf.DUMMYFUNCTION("""COMPUTED_VALUE"""),70.0)</f>
        <v>70</v>
      </c>
      <c r="J20" s="22" t="str">
        <f>IFERROR(__xludf.DUMMYFUNCTION("""COMPUTED_VALUE"""),"Derril Plom")</f>
        <v>Derril Plom</v>
      </c>
      <c r="K20" s="22" t="str">
        <f>IFERROR(__xludf.DUMMYFUNCTION("""COMPUTED_VALUE"""),"dplom1x@homestead.com")</f>
        <v>dplom1x@homestead.com</v>
      </c>
      <c r="L20" s="23" t="str">
        <f>IFERROR(__xludf.DUMMYFUNCTION("""COMPUTED_VALUE"""),"Venezuela")</f>
        <v>Venezuela</v>
      </c>
      <c r="M20" s="23" t="str">
        <f>IFERROR(__xludf.DUMMYFUNCTION("""COMPUTED_VALUE"""),"Agroindustrial")</f>
        <v>Agroindustrial</v>
      </c>
      <c r="N20" s="24">
        <f>IFERROR(__xludf.DUMMYFUNCTION("""COMPUTED_VALUE"""),0.0)</f>
        <v>0</v>
      </c>
      <c r="O20" s="24">
        <f>IFERROR(__xludf.DUMMYFUNCTION("""COMPUTED_VALUE"""),0.0)</f>
        <v>0</v>
      </c>
      <c r="P20" s="22"/>
    </row>
    <row r="21">
      <c r="A21" s="17">
        <v>293.0</v>
      </c>
      <c r="B21" s="18" t="s">
        <v>51</v>
      </c>
      <c r="C21" s="18" t="s">
        <v>52</v>
      </c>
      <c r="D21" s="19" t="s">
        <v>13</v>
      </c>
      <c r="E21" s="19" t="s">
        <v>14</v>
      </c>
      <c r="F21" s="20">
        <v>1000000.0</v>
      </c>
      <c r="G21" s="20">
        <v>9.5899452E7</v>
      </c>
      <c r="I21" s="22">
        <f>IFERROR(__xludf.DUMMYFUNCTION("""COMPUTED_VALUE"""),204.0)</f>
        <v>204</v>
      </c>
      <c r="J21" s="22" t="str">
        <f>IFERROR(__xludf.DUMMYFUNCTION("""COMPUTED_VALUE"""),"Farica Titcumb")</f>
        <v>Farica Titcumb</v>
      </c>
      <c r="K21" s="22" t="str">
        <f>IFERROR(__xludf.DUMMYFUNCTION("""COMPUTED_VALUE"""),"ftitcumb5n@senate.gov")</f>
        <v>ftitcumb5n@senate.gov</v>
      </c>
      <c r="L21" s="23" t="str">
        <f>IFERROR(__xludf.DUMMYFUNCTION("""COMPUTED_VALUE"""),"Venezuela")</f>
        <v>Venezuela</v>
      </c>
      <c r="M21" s="23" t="str">
        <f>IFERROR(__xludf.DUMMYFUNCTION("""COMPUTED_VALUE"""),"Tecnología")</f>
        <v>Tecnología</v>
      </c>
      <c r="N21" s="24">
        <f>IFERROR(__xludf.DUMMYFUNCTION("""COMPUTED_VALUE"""),0.0)</f>
        <v>0</v>
      </c>
      <c r="O21" s="24">
        <f>IFERROR(__xludf.DUMMYFUNCTION("""COMPUTED_VALUE"""),0.0)</f>
        <v>0</v>
      </c>
      <c r="P21" s="22"/>
    </row>
    <row r="22">
      <c r="A22" s="17">
        <v>104.0</v>
      </c>
      <c r="B22" s="18" t="s">
        <v>53</v>
      </c>
      <c r="C22" s="18" t="s">
        <v>54</v>
      </c>
      <c r="D22" s="19" t="s">
        <v>13</v>
      </c>
      <c r="E22" s="19" t="s">
        <v>14</v>
      </c>
      <c r="F22" s="20">
        <v>1000000.0</v>
      </c>
      <c r="G22" s="20">
        <v>9.5899452E7</v>
      </c>
      <c r="I22" s="22">
        <f>IFERROR(__xludf.DUMMYFUNCTION("""COMPUTED_VALUE"""),32.0)</f>
        <v>32</v>
      </c>
      <c r="J22" s="22" t="str">
        <f>IFERROR(__xludf.DUMMYFUNCTION("""COMPUTED_VALUE"""),"Giavani Andreone")</f>
        <v>Giavani Andreone</v>
      </c>
      <c r="K22" s="22" t="str">
        <f>IFERROR(__xludf.DUMMYFUNCTION("""COMPUTED_VALUE"""),"gandreonev@techcrunch.com")</f>
        <v>gandreonev@techcrunch.com</v>
      </c>
      <c r="L22" s="23" t="str">
        <f>IFERROR(__xludf.DUMMYFUNCTION("""COMPUTED_VALUE"""),"Venezuela")</f>
        <v>Venezuela</v>
      </c>
      <c r="M22" s="23" t="str">
        <f>IFERROR(__xludf.DUMMYFUNCTION("""COMPUTED_VALUE"""),"Inmobiliario")</f>
        <v>Inmobiliario</v>
      </c>
      <c r="N22" s="24">
        <f>IFERROR(__xludf.DUMMYFUNCTION("""COMPUTED_VALUE"""),0.0)</f>
        <v>0</v>
      </c>
      <c r="O22" s="24">
        <f>IFERROR(__xludf.DUMMYFUNCTION("""COMPUTED_VALUE"""),0.0)</f>
        <v>0</v>
      </c>
      <c r="P22" s="22"/>
    </row>
    <row r="23">
      <c r="A23" s="17">
        <v>41.0</v>
      </c>
      <c r="B23" s="18" t="s">
        <v>55</v>
      </c>
      <c r="C23" s="18" t="s">
        <v>56</v>
      </c>
      <c r="D23" s="19" t="s">
        <v>31</v>
      </c>
      <c r="E23" s="19" t="s">
        <v>14</v>
      </c>
      <c r="F23" s="20">
        <v>1000000.0</v>
      </c>
      <c r="G23" s="20">
        <v>9.5899452E7</v>
      </c>
      <c r="I23" s="22">
        <f>IFERROR(__xludf.DUMMYFUNCTION("""COMPUTED_VALUE"""),299.0)</f>
        <v>299</v>
      </c>
      <c r="J23" s="22" t="str">
        <f>IFERROR(__xludf.DUMMYFUNCTION("""COMPUTED_VALUE"""),"Hattie Howland")</f>
        <v>Hattie Howland</v>
      </c>
      <c r="K23" s="22" t="str">
        <f>IFERROR(__xludf.DUMMYFUNCTION("""COMPUTED_VALUE"""),"hhowland8a@sitemeter.com")</f>
        <v>hhowland8a@sitemeter.com</v>
      </c>
      <c r="L23" s="23" t="str">
        <f>IFERROR(__xludf.DUMMYFUNCTION("""COMPUTED_VALUE"""),"Venezuela")</f>
        <v>Venezuela</v>
      </c>
      <c r="M23" s="23" t="str">
        <f>IFERROR(__xludf.DUMMYFUNCTION("""COMPUTED_VALUE"""),"Inmobiliario")</f>
        <v>Inmobiliario</v>
      </c>
      <c r="N23" s="24">
        <f>IFERROR(__xludf.DUMMYFUNCTION("""COMPUTED_VALUE"""),0.0)</f>
        <v>0</v>
      </c>
      <c r="O23" s="24">
        <f>IFERROR(__xludf.DUMMYFUNCTION("""COMPUTED_VALUE"""),0.0)</f>
        <v>0</v>
      </c>
      <c r="P23" s="22"/>
    </row>
    <row r="24">
      <c r="A24" s="17">
        <v>230.0</v>
      </c>
      <c r="B24" s="18" t="s">
        <v>57</v>
      </c>
      <c r="C24" s="18" t="s">
        <v>58</v>
      </c>
      <c r="D24" s="19" t="s">
        <v>3</v>
      </c>
      <c r="E24" s="19" t="s">
        <v>14</v>
      </c>
      <c r="F24" s="20">
        <v>1000000.0</v>
      </c>
      <c r="G24" s="20">
        <v>9.5899452E7</v>
      </c>
      <c r="I24" s="22">
        <f>IFERROR(__xludf.DUMMYFUNCTION("""COMPUTED_VALUE"""),316.0)</f>
        <v>316</v>
      </c>
      <c r="J24" s="22" t="str">
        <f>IFERROR(__xludf.DUMMYFUNCTION("""COMPUTED_VALUE"""),"Katheryn Kernermann")</f>
        <v>Katheryn Kernermann</v>
      </c>
      <c r="K24" s="22" t="str">
        <f>IFERROR(__xludf.DUMMYFUNCTION("""COMPUTED_VALUE"""),"kkernermann8r@taobao.com")</f>
        <v>kkernermann8r@taobao.com</v>
      </c>
      <c r="L24" s="23" t="str">
        <f>IFERROR(__xludf.DUMMYFUNCTION("""COMPUTED_VALUE"""),"Venezuela")</f>
        <v>Venezuela</v>
      </c>
      <c r="M24" s="23" t="str">
        <f>IFERROR(__xludf.DUMMYFUNCTION("""COMPUTED_VALUE"""),"Inmobiliario")</f>
        <v>Inmobiliario</v>
      </c>
      <c r="N24" s="24">
        <f>IFERROR(__xludf.DUMMYFUNCTION("""COMPUTED_VALUE"""),0.0)</f>
        <v>0</v>
      </c>
      <c r="O24" s="24">
        <f>IFERROR(__xludf.DUMMYFUNCTION("""COMPUTED_VALUE"""),0.0)</f>
        <v>0</v>
      </c>
      <c r="P24" s="22"/>
    </row>
    <row r="25">
      <c r="A25" s="17">
        <v>298.0</v>
      </c>
      <c r="B25" s="18" t="s">
        <v>59</v>
      </c>
      <c r="C25" s="18" t="s">
        <v>60</v>
      </c>
      <c r="D25" s="19" t="s">
        <v>3</v>
      </c>
      <c r="E25" s="19" t="s">
        <v>61</v>
      </c>
      <c r="F25" s="20">
        <v>9.0E7</v>
      </c>
      <c r="G25" s="20">
        <v>9.4913746E7</v>
      </c>
      <c r="I25" s="22">
        <f>IFERROR(__xludf.DUMMYFUNCTION("""COMPUTED_VALUE"""),177.0)</f>
        <v>177</v>
      </c>
      <c r="J25" s="22" t="str">
        <f>IFERROR(__xludf.DUMMYFUNCTION("""COMPUTED_VALUE"""),"Kerr Risborough")</f>
        <v>Kerr Risborough</v>
      </c>
      <c r="K25" s="22" t="str">
        <f>IFERROR(__xludf.DUMMYFUNCTION("""COMPUTED_VALUE"""),"krisborough4w@bbb.org")</f>
        <v>krisborough4w@bbb.org</v>
      </c>
      <c r="L25" s="23" t="str">
        <f>IFERROR(__xludf.DUMMYFUNCTION("""COMPUTED_VALUE"""),"Venezuela")</f>
        <v>Venezuela</v>
      </c>
      <c r="M25" s="23" t="str">
        <f>IFERROR(__xludf.DUMMYFUNCTION("""COMPUTED_VALUE"""),"Tecnología")</f>
        <v>Tecnología</v>
      </c>
      <c r="N25" s="24">
        <f>IFERROR(__xludf.DUMMYFUNCTION("""COMPUTED_VALUE"""),0.0)</f>
        <v>0</v>
      </c>
      <c r="O25" s="24">
        <f>IFERROR(__xludf.DUMMYFUNCTION("""COMPUTED_VALUE"""),0.0)</f>
        <v>0</v>
      </c>
      <c r="P25" s="22"/>
    </row>
    <row r="26">
      <c r="A26" s="17">
        <v>109.0</v>
      </c>
      <c r="B26" s="18" t="s">
        <v>62</v>
      </c>
      <c r="C26" s="18" t="s">
        <v>63</v>
      </c>
      <c r="D26" s="19" t="s">
        <v>20</v>
      </c>
      <c r="E26" s="19" t="s">
        <v>61</v>
      </c>
      <c r="F26" s="20">
        <v>9.0E7</v>
      </c>
      <c r="G26" s="20">
        <v>9.4913746E7</v>
      </c>
      <c r="I26" s="22">
        <f>IFERROR(__xludf.DUMMYFUNCTION("""COMPUTED_VALUE"""),67.0)</f>
        <v>67</v>
      </c>
      <c r="J26" s="22" t="str">
        <f>IFERROR(__xludf.DUMMYFUNCTION("""COMPUTED_VALUE"""),"Netty Sidebotton")</f>
        <v>Netty Sidebotton</v>
      </c>
      <c r="K26" s="22" t="str">
        <f>IFERROR(__xludf.DUMMYFUNCTION("""COMPUTED_VALUE"""),"nsidebotton1u@upenn.edu")</f>
        <v>nsidebotton1u@upenn.edu</v>
      </c>
      <c r="L26" s="23" t="str">
        <f>IFERROR(__xludf.DUMMYFUNCTION("""COMPUTED_VALUE"""),"Venezuela")</f>
        <v>Venezuela</v>
      </c>
      <c r="M26" s="23" t="str">
        <f>IFERROR(__xludf.DUMMYFUNCTION("""COMPUTED_VALUE"""),"Agroindustrial")</f>
        <v>Agroindustrial</v>
      </c>
      <c r="N26" s="24">
        <f>IFERROR(__xludf.DUMMYFUNCTION("""COMPUTED_VALUE"""),0.0)</f>
        <v>0</v>
      </c>
      <c r="O26" s="24">
        <f>IFERROR(__xludf.DUMMYFUNCTION("""COMPUTED_VALUE"""),0.0)</f>
        <v>0</v>
      </c>
      <c r="P26" s="22"/>
    </row>
    <row r="27">
      <c r="A27" s="17">
        <v>172.0</v>
      </c>
      <c r="B27" s="18" t="s">
        <v>64</v>
      </c>
      <c r="C27" s="18" t="s">
        <v>65</v>
      </c>
      <c r="D27" s="19" t="s">
        <v>13</v>
      </c>
      <c r="E27" s="19" t="s">
        <v>61</v>
      </c>
      <c r="F27" s="20">
        <v>9.0E7</v>
      </c>
      <c r="G27" s="20">
        <v>9.4913746E7</v>
      </c>
      <c r="I27" s="22">
        <f>IFERROR(__xludf.DUMMYFUNCTION("""COMPUTED_VALUE"""),91.0)</f>
        <v>91</v>
      </c>
      <c r="J27" s="22" t="str">
        <f>IFERROR(__xludf.DUMMYFUNCTION("""COMPUTED_VALUE"""),"Ruby Peacher")</f>
        <v>Ruby Peacher</v>
      </c>
      <c r="K27" s="22" t="str">
        <f>IFERROR(__xludf.DUMMYFUNCTION("""COMPUTED_VALUE"""),"rpeacher2i@va.gov")</f>
        <v>rpeacher2i@va.gov</v>
      </c>
      <c r="L27" s="23" t="str">
        <f>IFERROR(__xludf.DUMMYFUNCTION("""COMPUTED_VALUE"""),"Venezuela")</f>
        <v>Venezuela</v>
      </c>
      <c r="M27" s="23" t="str">
        <f>IFERROR(__xludf.DUMMYFUNCTION("""COMPUTED_VALUE"""),"Educación")</f>
        <v>Educación</v>
      </c>
      <c r="N27" s="24">
        <f>IFERROR(__xludf.DUMMYFUNCTION("""COMPUTED_VALUE"""),0.0)</f>
        <v>0</v>
      </c>
      <c r="O27" s="24">
        <f>IFERROR(__xludf.DUMMYFUNCTION("""COMPUTED_VALUE"""),0.0)</f>
        <v>0</v>
      </c>
      <c r="P27" s="22"/>
    </row>
    <row r="28">
      <c r="A28" s="17">
        <v>235.0</v>
      </c>
      <c r="B28" s="18" t="s">
        <v>66</v>
      </c>
      <c r="C28" s="18" t="s">
        <v>67</v>
      </c>
      <c r="D28" s="19" t="s">
        <v>68</v>
      </c>
      <c r="E28" s="19" t="s">
        <v>61</v>
      </c>
      <c r="F28" s="20">
        <v>9.0E7</v>
      </c>
      <c r="G28" s="20">
        <v>9.4913746E7</v>
      </c>
      <c r="I28" s="22">
        <f>IFERROR(__xludf.DUMMYFUNCTION("""COMPUTED_VALUE"""),143.0)</f>
        <v>143</v>
      </c>
      <c r="J28" s="22" t="str">
        <f>IFERROR(__xludf.DUMMYFUNCTION("""COMPUTED_VALUE"""),"Saxon Nacey")</f>
        <v>Saxon Nacey</v>
      </c>
      <c r="K28" s="22" t="str">
        <f>IFERROR(__xludf.DUMMYFUNCTION("""COMPUTED_VALUE"""),"snacey3y@scientificamerican.com")</f>
        <v>snacey3y@scientificamerican.com</v>
      </c>
      <c r="L28" s="23" t="str">
        <f>IFERROR(__xludf.DUMMYFUNCTION("""COMPUTED_VALUE"""),"Venezuela")</f>
        <v>Venezuela</v>
      </c>
      <c r="M28" s="23" t="str">
        <f>IFERROR(__xludf.DUMMYFUNCTION("""COMPUTED_VALUE"""),"Educación")</f>
        <v>Educación</v>
      </c>
      <c r="N28" s="24">
        <f>IFERROR(__xludf.DUMMYFUNCTION("""COMPUTED_VALUE"""),0.0)</f>
        <v>0</v>
      </c>
      <c r="O28" s="24">
        <f>IFERROR(__xludf.DUMMYFUNCTION("""COMPUTED_VALUE"""),0.0)</f>
        <v>0</v>
      </c>
      <c r="P28" s="22"/>
    </row>
    <row r="29">
      <c r="A29" s="17">
        <v>46.0</v>
      </c>
      <c r="B29" s="18" t="s">
        <v>69</v>
      </c>
      <c r="C29" s="18" t="s">
        <v>70</v>
      </c>
      <c r="D29" s="19" t="s">
        <v>36</v>
      </c>
      <c r="E29" s="19" t="s">
        <v>61</v>
      </c>
      <c r="F29" s="20">
        <v>9.0E7</v>
      </c>
      <c r="G29" s="20">
        <v>9.4913746E7</v>
      </c>
      <c r="I29" s="22">
        <f>IFERROR(__xludf.DUMMYFUNCTION("""COMPUTED_VALUE"""),76.0)</f>
        <v>76</v>
      </c>
      <c r="J29" s="22" t="str">
        <f>IFERROR(__xludf.DUMMYFUNCTION("""COMPUTED_VALUE"""),"Wait Hairsnape")</f>
        <v>Wait Hairsnape</v>
      </c>
      <c r="K29" s="22" t="str">
        <f>IFERROR(__xludf.DUMMYFUNCTION("""COMPUTED_VALUE"""),"whairsnape23@ft.com")</f>
        <v>whairsnape23@ft.com</v>
      </c>
      <c r="L29" s="23" t="str">
        <f>IFERROR(__xludf.DUMMYFUNCTION("""COMPUTED_VALUE"""),"Venezuela")</f>
        <v>Venezuela</v>
      </c>
      <c r="M29" s="23" t="str">
        <f>IFERROR(__xludf.DUMMYFUNCTION("""COMPUTED_VALUE"""),"Tecnología")</f>
        <v>Tecnología</v>
      </c>
      <c r="N29" s="24">
        <f>IFERROR(__xludf.DUMMYFUNCTION("""COMPUTED_VALUE"""),0.0)</f>
        <v>0</v>
      </c>
      <c r="O29" s="24">
        <f>IFERROR(__xludf.DUMMYFUNCTION("""COMPUTED_VALUE"""),0.0)</f>
        <v>0</v>
      </c>
      <c r="P29" s="22"/>
    </row>
    <row r="30">
      <c r="A30" s="17">
        <v>122.0</v>
      </c>
      <c r="B30" s="18" t="s">
        <v>71</v>
      </c>
      <c r="C30" s="18" t="s">
        <v>72</v>
      </c>
      <c r="D30" s="19" t="s">
        <v>68</v>
      </c>
      <c r="E30" s="19" t="s">
        <v>14</v>
      </c>
      <c r="F30" s="20">
        <v>1.0E8</v>
      </c>
      <c r="G30" s="20">
        <v>9.468872E7</v>
      </c>
      <c r="I30" s="22">
        <f>IFERROR(__xludf.DUMMYFUNCTION("""COMPUTED_VALUE"""),198.0)</f>
        <v>198</v>
      </c>
      <c r="J30" s="22" t="str">
        <f>IFERROR(__xludf.DUMMYFUNCTION("""COMPUTED_VALUE"""),"Xever Morpeth")</f>
        <v>Xever Morpeth</v>
      </c>
      <c r="K30" s="22" t="str">
        <f>IFERROR(__xludf.DUMMYFUNCTION("""COMPUTED_VALUE"""),"xmorpeth5h@pinterest.com")</f>
        <v>xmorpeth5h@pinterest.com</v>
      </c>
      <c r="L30" s="23" t="str">
        <f>IFERROR(__xludf.DUMMYFUNCTION("""COMPUTED_VALUE"""),"Venezuela")</f>
        <v>Venezuela</v>
      </c>
      <c r="M30" s="23" t="str">
        <f>IFERROR(__xludf.DUMMYFUNCTION("""COMPUTED_VALUE"""),"Tecnología")</f>
        <v>Tecnología</v>
      </c>
      <c r="N30" s="24">
        <f>IFERROR(__xludf.DUMMYFUNCTION("""COMPUTED_VALUE"""),0.0)</f>
        <v>0</v>
      </c>
      <c r="O30" s="24">
        <f>IFERROR(__xludf.DUMMYFUNCTION("""COMPUTED_VALUE"""),0.0)</f>
        <v>0</v>
      </c>
      <c r="P30" s="22"/>
    </row>
    <row r="31">
      <c r="A31" s="17">
        <v>248.0</v>
      </c>
      <c r="B31" s="18" t="s">
        <v>73</v>
      </c>
      <c r="C31" s="18" t="s">
        <v>74</v>
      </c>
      <c r="D31" s="19" t="s">
        <v>3</v>
      </c>
      <c r="E31" s="19" t="s">
        <v>14</v>
      </c>
      <c r="F31" s="20">
        <v>1.0E8</v>
      </c>
      <c r="G31" s="20">
        <v>9.468872E7</v>
      </c>
      <c r="I31" s="22"/>
      <c r="J31" s="22"/>
      <c r="K31" s="22"/>
      <c r="L31" s="23"/>
      <c r="M31" s="23"/>
      <c r="N31" s="22"/>
      <c r="O31" s="22"/>
      <c r="P31" s="22"/>
    </row>
    <row r="32">
      <c r="A32" s="17">
        <v>59.0</v>
      </c>
      <c r="B32" s="18" t="s">
        <v>75</v>
      </c>
      <c r="C32" s="18" t="s">
        <v>76</v>
      </c>
      <c r="D32" s="19" t="s">
        <v>68</v>
      </c>
      <c r="E32" s="19" t="s">
        <v>14</v>
      </c>
      <c r="F32" s="20">
        <v>1.0E8</v>
      </c>
      <c r="G32" s="20">
        <v>9.468872E7</v>
      </c>
      <c r="I32" s="22"/>
      <c r="J32" s="22"/>
      <c r="K32" s="22"/>
      <c r="L32" s="23"/>
      <c r="M32" s="23"/>
      <c r="N32" s="22"/>
      <c r="O32" s="22"/>
      <c r="P32" s="22"/>
    </row>
    <row r="33">
      <c r="A33" s="17">
        <v>185.0</v>
      </c>
      <c r="B33" s="18" t="s">
        <v>77</v>
      </c>
      <c r="C33" s="18" t="s">
        <v>78</v>
      </c>
      <c r="D33" s="19" t="s">
        <v>31</v>
      </c>
      <c r="E33" s="19" t="s">
        <v>14</v>
      </c>
      <c r="F33" s="20">
        <v>1.0E8</v>
      </c>
      <c r="G33" s="20">
        <v>9.468872E7</v>
      </c>
      <c r="I33" s="22"/>
      <c r="J33" s="22"/>
      <c r="K33" s="22"/>
      <c r="L33" s="23"/>
      <c r="M33" s="23"/>
      <c r="N33" s="22"/>
      <c r="O33" s="22"/>
      <c r="P33" s="22"/>
    </row>
    <row r="34">
      <c r="A34" s="17">
        <v>311.0</v>
      </c>
      <c r="B34" s="18" t="s">
        <v>79</v>
      </c>
      <c r="C34" s="18" t="s">
        <v>80</v>
      </c>
      <c r="D34" s="19" t="s">
        <v>20</v>
      </c>
      <c r="E34" s="19" t="s">
        <v>14</v>
      </c>
      <c r="F34" s="20">
        <v>1.0E8</v>
      </c>
      <c r="G34" s="20">
        <v>9.468872E7</v>
      </c>
      <c r="I34" s="22"/>
      <c r="J34" s="22"/>
      <c r="K34" s="22"/>
      <c r="L34" s="23"/>
      <c r="M34" s="23"/>
      <c r="N34" s="22"/>
      <c r="O34" s="22"/>
      <c r="P34" s="22"/>
    </row>
    <row r="35">
      <c r="A35" s="17">
        <v>24.0</v>
      </c>
      <c r="B35" s="18" t="s">
        <v>81</v>
      </c>
      <c r="C35" s="18" t="s">
        <v>82</v>
      </c>
      <c r="D35" s="19" t="s">
        <v>13</v>
      </c>
      <c r="E35" s="19" t="s">
        <v>26</v>
      </c>
      <c r="F35" s="20">
        <v>2.0E7</v>
      </c>
      <c r="G35" s="20">
        <v>9.3037614E7</v>
      </c>
      <c r="I35" s="22"/>
      <c r="J35" s="22"/>
      <c r="K35" s="22"/>
      <c r="L35" s="23"/>
      <c r="M35" s="23"/>
      <c r="N35" s="22"/>
      <c r="O35" s="22"/>
      <c r="P35" s="22"/>
    </row>
    <row r="36">
      <c r="A36" s="17">
        <v>37.0</v>
      </c>
      <c r="B36" s="18" t="s">
        <v>83</v>
      </c>
      <c r="C36" s="18" t="s">
        <v>84</v>
      </c>
      <c r="D36" s="19" t="s">
        <v>20</v>
      </c>
      <c r="E36" s="19" t="s">
        <v>14</v>
      </c>
      <c r="F36" s="20">
        <v>3.0E7</v>
      </c>
      <c r="G36" s="20">
        <v>9.1413171E7</v>
      </c>
      <c r="I36" s="22"/>
      <c r="J36" s="22"/>
      <c r="K36" s="22"/>
      <c r="L36" s="23"/>
      <c r="M36" s="23"/>
      <c r="N36" s="22"/>
      <c r="O36" s="22"/>
      <c r="P36" s="22"/>
    </row>
    <row r="37">
      <c r="A37" s="17">
        <v>187.0</v>
      </c>
      <c r="B37" s="18" t="s">
        <v>85</v>
      </c>
      <c r="C37" s="18" t="s">
        <v>86</v>
      </c>
      <c r="D37" s="19" t="s">
        <v>17</v>
      </c>
      <c r="E37" s="19" t="s">
        <v>61</v>
      </c>
      <c r="F37" s="20">
        <v>1.0E7</v>
      </c>
      <c r="G37" s="20">
        <v>8.9686683E7</v>
      </c>
      <c r="I37" s="22"/>
      <c r="J37" s="22"/>
      <c r="K37" s="22"/>
      <c r="L37" s="23"/>
      <c r="M37" s="23"/>
      <c r="N37" s="22"/>
      <c r="O37" s="22"/>
      <c r="P37" s="22"/>
    </row>
    <row r="38">
      <c r="A38" s="17">
        <v>124.0</v>
      </c>
      <c r="B38" s="18" t="s">
        <v>87</v>
      </c>
      <c r="C38" s="18" t="s">
        <v>88</v>
      </c>
      <c r="D38" s="19" t="s">
        <v>20</v>
      </c>
      <c r="E38" s="19" t="s">
        <v>61</v>
      </c>
      <c r="F38" s="20">
        <v>1.0E7</v>
      </c>
      <c r="G38" s="20">
        <v>8.9686683E7</v>
      </c>
      <c r="I38" s="22"/>
      <c r="J38" s="22"/>
      <c r="K38" s="22"/>
      <c r="L38" s="23"/>
      <c r="M38" s="23"/>
      <c r="N38" s="22"/>
      <c r="O38" s="22"/>
      <c r="P38" s="22"/>
    </row>
    <row r="39">
      <c r="A39" s="17">
        <v>250.0</v>
      </c>
      <c r="B39" s="18" t="s">
        <v>89</v>
      </c>
      <c r="C39" s="18" t="s">
        <v>90</v>
      </c>
      <c r="D39" s="19" t="s">
        <v>13</v>
      </c>
      <c r="E39" s="19" t="s">
        <v>61</v>
      </c>
      <c r="F39" s="20">
        <v>1.0E7</v>
      </c>
      <c r="G39" s="20">
        <v>8.9686683E7</v>
      </c>
      <c r="I39" s="22"/>
      <c r="J39" s="22"/>
      <c r="K39" s="22"/>
      <c r="L39" s="23"/>
      <c r="M39" s="23"/>
      <c r="N39" s="22"/>
      <c r="O39" s="22"/>
      <c r="P39" s="22"/>
    </row>
    <row r="40">
      <c r="A40" s="17">
        <v>61.0</v>
      </c>
      <c r="B40" s="18" t="s">
        <v>91</v>
      </c>
      <c r="C40" s="18" t="s">
        <v>92</v>
      </c>
      <c r="D40" s="19" t="s">
        <v>3</v>
      </c>
      <c r="E40" s="19" t="s">
        <v>61</v>
      </c>
      <c r="F40" s="20">
        <v>1.0E7</v>
      </c>
      <c r="G40" s="20">
        <v>8.9686683E7</v>
      </c>
      <c r="I40" s="22"/>
      <c r="J40" s="22"/>
      <c r="K40" s="22"/>
      <c r="L40" s="23"/>
      <c r="M40" s="23"/>
      <c r="N40" s="22"/>
      <c r="O40" s="22"/>
      <c r="P40" s="22"/>
    </row>
    <row r="41">
      <c r="A41" s="17">
        <v>313.0</v>
      </c>
      <c r="B41" s="18" t="s">
        <v>93</v>
      </c>
      <c r="C41" s="18" t="s">
        <v>94</v>
      </c>
      <c r="D41" s="19" t="s">
        <v>31</v>
      </c>
      <c r="E41" s="19" t="s">
        <v>61</v>
      </c>
      <c r="F41" s="20">
        <v>1.0E7</v>
      </c>
      <c r="G41" s="20">
        <v>8.9686683E7</v>
      </c>
      <c r="I41" s="22"/>
      <c r="J41" s="22"/>
      <c r="K41" s="22"/>
      <c r="L41" s="23"/>
      <c r="M41" s="23"/>
      <c r="N41" s="22"/>
      <c r="O41" s="22"/>
      <c r="P41" s="22"/>
    </row>
    <row r="42">
      <c r="A42" s="17">
        <v>227.0</v>
      </c>
      <c r="B42" s="18" t="s">
        <v>95</v>
      </c>
      <c r="C42" s="18" t="s">
        <v>96</v>
      </c>
      <c r="D42" s="19" t="s">
        <v>20</v>
      </c>
      <c r="E42" s="19" t="s">
        <v>97</v>
      </c>
      <c r="F42" s="20">
        <v>1000000.0</v>
      </c>
      <c r="G42" s="20">
        <v>8.7347043E7</v>
      </c>
      <c r="I42" s="22"/>
      <c r="J42" s="22"/>
      <c r="K42" s="22"/>
      <c r="L42" s="23"/>
      <c r="M42" s="23"/>
      <c r="N42" s="22"/>
      <c r="O42" s="22"/>
      <c r="P42" s="22"/>
    </row>
    <row r="43">
      <c r="A43" s="17">
        <v>164.0</v>
      </c>
      <c r="B43" s="18" t="s">
        <v>98</v>
      </c>
      <c r="C43" s="18" t="s">
        <v>99</v>
      </c>
      <c r="D43" s="19" t="s">
        <v>3</v>
      </c>
      <c r="E43" s="19" t="s">
        <v>97</v>
      </c>
      <c r="F43" s="20">
        <v>1000000.0</v>
      </c>
      <c r="G43" s="20">
        <v>8.7347043E7</v>
      </c>
      <c r="I43" s="22"/>
      <c r="J43" s="22"/>
      <c r="K43" s="22"/>
      <c r="L43" s="23"/>
      <c r="M43" s="23"/>
      <c r="N43" s="22"/>
      <c r="O43" s="22"/>
      <c r="P43" s="22"/>
    </row>
    <row r="44">
      <c r="A44" s="17">
        <v>101.0</v>
      </c>
      <c r="B44" s="18" t="s">
        <v>100</v>
      </c>
      <c r="C44" s="18" t="s">
        <v>101</v>
      </c>
      <c r="D44" s="19" t="s">
        <v>20</v>
      </c>
      <c r="E44" s="19" t="s">
        <v>97</v>
      </c>
      <c r="F44" s="20">
        <v>1000000.0</v>
      </c>
      <c r="G44" s="20">
        <v>8.7347043E7</v>
      </c>
      <c r="I44" s="22"/>
      <c r="J44" s="22"/>
      <c r="K44" s="22"/>
      <c r="L44" s="23"/>
      <c r="M44" s="23"/>
      <c r="N44" s="22"/>
      <c r="O44" s="22"/>
      <c r="P44" s="22"/>
    </row>
    <row r="45">
      <c r="A45" s="17">
        <v>38.0</v>
      </c>
      <c r="B45" s="18" t="s">
        <v>102</v>
      </c>
      <c r="C45" s="18" t="s">
        <v>103</v>
      </c>
      <c r="D45" s="19" t="s">
        <v>39</v>
      </c>
      <c r="E45" s="19" t="s">
        <v>97</v>
      </c>
      <c r="F45" s="20">
        <v>1000000.0</v>
      </c>
      <c r="G45" s="20">
        <v>8.7347043E7</v>
      </c>
      <c r="I45" s="22"/>
      <c r="J45" s="22"/>
      <c r="K45" s="22"/>
      <c r="L45" s="23"/>
      <c r="M45" s="23"/>
      <c r="N45" s="22"/>
      <c r="O45" s="22"/>
      <c r="P45" s="22"/>
    </row>
    <row r="46">
      <c r="A46" s="17">
        <v>290.0</v>
      </c>
      <c r="B46" s="18" t="s">
        <v>104</v>
      </c>
      <c r="C46" s="18" t="s">
        <v>105</v>
      </c>
      <c r="D46" s="19" t="s">
        <v>20</v>
      </c>
      <c r="E46" s="19" t="s">
        <v>97</v>
      </c>
      <c r="F46" s="20">
        <v>1000000.0</v>
      </c>
      <c r="G46" s="20">
        <v>8.7347043E7</v>
      </c>
      <c r="I46" s="22"/>
      <c r="J46" s="22"/>
      <c r="K46" s="22"/>
      <c r="L46" s="23"/>
      <c r="M46" s="23"/>
      <c r="N46" s="22"/>
      <c r="O46" s="22"/>
      <c r="P46" s="22"/>
    </row>
    <row r="47">
      <c r="A47" s="17">
        <v>231.0</v>
      </c>
      <c r="B47" s="18" t="s">
        <v>106</v>
      </c>
      <c r="C47" s="18" t="s">
        <v>107</v>
      </c>
      <c r="D47" s="19" t="s">
        <v>3</v>
      </c>
      <c r="E47" s="19" t="s">
        <v>14</v>
      </c>
      <c r="F47" s="20">
        <v>1000000.0</v>
      </c>
      <c r="G47" s="20">
        <v>8.1347428E7</v>
      </c>
      <c r="I47" s="22"/>
      <c r="J47" s="22"/>
      <c r="K47" s="22"/>
      <c r="L47" s="23"/>
      <c r="M47" s="23"/>
      <c r="N47" s="22"/>
      <c r="O47" s="22"/>
      <c r="P47" s="22"/>
    </row>
    <row r="48">
      <c r="A48" s="17">
        <v>42.0</v>
      </c>
      <c r="B48" s="18" t="s">
        <v>108</v>
      </c>
      <c r="C48" s="18" t="s">
        <v>109</v>
      </c>
      <c r="D48" s="19" t="s">
        <v>36</v>
      </c>
      <c r="E48" s="19" t="s">
        <v>14</v>
      </c>
      <c r="F48" s="20">
        <v>1000000.0</v>
      </c>
      <c r="G48" s="20">
        <v>8.1347428E7</v>
      </c>
      <c r="I48" s="22"/>
      <c r="J48" s="22"/>
      <c r="K48" s="22"/>
      <c r="L48" s="23"/>
      <c r="M48" s="23"/>
      <c r="N48" s="22"/>
      <c r="O48" s="22"/>
      <c r="P48" s="22"/>
    </row>
    <row r="49">
      <c r="A49" s="17">
        <v>168.0</v>
      </c>
      <c r="B49" s="18" t="s">
        <v>110</v>
      </c>
      <c r="C49" s="18" t="s">
        <v>111</v>
      </c>
      <c r="D49" s="19" t="s">
        <v>20</v>
      </c>
      <c r="E49" s="19" t="s">
        <v>14</v>
      </c>
      <c r="F49" s="20">
        <v>1000000.0</v>
      </c>
      <c r="G49" s="20">
        <v>8.1347428E7</v>
      </c>
      <c r="I49" s="22"/>
      <c r="J49" s="22"/>
      <c r="K49" s="22"/>
      <c r="L49" s="23"/>
      <c r="M49" s="23"/>
      <c r="N49" s="22"/>
      <c r="O49" s="22"/>
      <c r="P49" s="22"/>
    </row>
    <row r="50">
      <c r="A50" s="17">
        <v>294.0</v>
      </c>
      <c r="B50" s="18" t="s">
        <v>112</v>
      </c>
      <c r="C50" s="18" t="s">
        <v>113</v>
      </c>
      <c r="D50" s="19" t="s">
        <v>39</v>
      </c>
      <c r="E50" s="19" t="s">
        <v>14</v>
      </c>
      <c r="F50" s="20">
        <v>1000000.0</v>
      </c>
      <c r="G50" s="20">
        <v>8.1347428E7</v>
      </c>
      <c r="I50" s="22"/>
      <c r="J50" s="22"/>
      <c r="K50" s="22"/>
      <c r="L50" s="23"/>
      <c r="M50" s="23"/>
      <c r="N50" s="22"/>
      <c r="O50" s="22"/>
      <c r="P50" s="22"/>
    </row>
    <row r="51">
      <c r="A51" s="17">
        <v>105.0</v>
      </c>
      <c r="B51" s="18" t="s">
        <v>114</v>
      </c>
      <c r="C51" s="18" t="s">
        <v>115</v>
      </c>
      <c r="D51" s="19" t="s">
        <v>20</v>
      </c>
      <c r="E51" s="19" t="s">
        <v>14</v>
      </c>
      <c r="F51" s="20">
        <v>1000000.0</v>
      </c>
      <c r="G51" s="20">
        <v>8.1347428E7</v>
      </c>
      <c r="I51" s="22"/>
      <c r="J51" s="22"/>
      <c r="K51" s="22"/>
      <c r="L51" s="23"/>
      <c r="M51" s="23"/>
      <c r="N51" s="22"/>
      <c r="O51" s="22"/>
      <c r="P51" s="22"/>
    </row>
    <row r="52">
      <c r="A52" s="17">
        <v>35.0</v>
      </c>
      <c r="B52" s="18" t="s">
        <v>116</v>
      </c>
      <c r="C52" s="18" t="s">
        <v>117</v>
      </c>
      <c r="D52" s="19" t="s">
        <v>13</v>
      </c>
      <c r="E52" s="19" t="s">
        <v>97</v>
      </c>
      <c r="F52" s="20">
        <v>2.0E7</v>
      </c>
      <c r="G52" s="20">
        <v>8.105691E7</v>
      </c>
      <c r="I52" s="22"/>
      <c r="J52" s="22"/>
      <c r="K52" s="22"/>
      <c r="L52" s="23"/>
      <c r="M52" s="23"/>
      <c r="N52" s="22"/>
      <c r="O52" s="22"/>
      <c r="P52" s="22"/>
    </row>
    <row r="53">
      <c r="A53" s="17">
        <v>4.0</v>
      </c>
      <c r="B53" s="18" t="s">
        <v>118</v>
      </c>
      <c r="C53" s="18" t="s">
        <v>119</v>
      </c>
      <c r="D53" s="19" t="s">
        <v>39</v>
      </c>
      <c r="E53" s="19" t="s">
        <v>14</v>
      </c>
      <c r="F53" s="20">
        <v>1.0E7</v>
      </c>
      <c r="G53" s="20">
        <v>7.830888E7</v>
      </c>
      <c r="I53" s="22"/>
      <c r="J53" s="22"/>
      <c r="K53" s="22"/>
      <c r="L53" s="23"/>
      <c r="M53" s="23"/>
      <c r="N53" s="22"/>
      <c r="O53" s="22"/>
      <c r="P53" s="22"/>
    </row>
    <row r="54">
      <c r="A54" s="17">
        <v>318.0</v>
      </c>
      <c r="B54" s="18" t="s">
        <v>120</v>
      </c>
      <c r="C54" s="18" t="s">
        <v>121</v>
      </c>
      <c r="D54" s="19" t="s">
        <v>25</v>
      </c>
      <c r="E54" s="19" t="s">
        <v>14</v>
      </c>
      <c r="F54" s="20">
        <v>5.0E7</v>
      </c>
      <c r="G54" s="20">
        <v>7.8205651E7</v>
      </c>
      <c r="I54" s="22"/>
      <c r="J54" s="22"/>
      <c r="K54" s="22"/>
      <c r="L54" s="23"/>
      <c r="M54" s="23"/>
      <c r="N54" s="22"/>
      <c r="O54" s="22"/>
      <c r="P54" s="22"/>
    </row>
    <row r="55">
      <c r="A55" s="17">
        <v>129.0</v>
      </c>
      <c r="B55" s="18" t="s">
        <v>122</v>
      </c>
      <c r="C55" s="18" t="s">
        <v>123</v>
      </c>
      <c r="D55" s="19" t="s">
        <v>36</v>
      </c>
      <c r="E55" s="19" t="s">
        <v>14</v>
      </c>
      <c r="F55" s="20">
        <v>5.0E7</v>
      </c>
      <c r="G55" s="20">
        <v>7.8205651E7</v>
      </c>
      <c r="I55" s="22"/>
      <c r="J55" s="22"/>
      <c r="K55" s="22"/>
      <c r="L55" s="23"/>
      <c r="M55" s="23"/>
      <c r="N55" s="22"/>
      <c r="O55" s="22"/>
      <c r="P55" s="22"/>
    </row>
    <row r="56">
      <c r="A56" s="17">
        <v>255.0</v>
      </c>
      <c r="B56" s="18" t="s">
        <v>124</v>
      </c>
      <c r="C56" s="18" t="s">
        <v>125</v>
      </c>
      <c r="D56" s="19" t="s">
        <v>20</v>
      </c>
      <c r="E56" s="19" t="s">
        <v>14</v>
      </c>
      <c r="F56" s="20">
        <v>5.0E7</v>
      </c>
      <c r="G56" s="20">
        <v>7.8205651E7</v>
      </c>
      <c r="I56" s="22"/>
      <c r="J56" s="22"/>
      <c r="K56" s="22"/>
      <c r="L56" s="23"/>
      <c r="M56" s="23"/>
      <c r="N56" s="22"/>
      <c r="O56" s="22"/>
      <c r="P56" s="22"/>
    </row>
    <row r="57">
      <c r="A57" s="17">
        <v>66.0</v>
      </c>
      <c r="B57" s="18" t="s">
        <v>126</v>
      </c>
      <c r="C57" s="18" t="s">
        <v>127</v>
      </c>
      <c r="D57" s="19" t="s">
        <v>42</v>
      </c>
      <c r="E57" s="19" t="s">
        <v>14</v>
      </c>
      <c r="F57" s="20">
        <v>5.0E7</v>
      </c>
      <c r="G57" s="20">
        <v>7.8205651E7</v>
      </c>
      <c r="I57" s="22"/>
      <c r="J57" s="22"/>
      <c r="K57" s="22"/>
      <c r="L57" s="23"/>
      <c r="M57" s="23"/>
      <c r="N57" s="22"/>
      <c r="O57" s="22"/>
      <c r="P57" s="22"/>
    </row>
    <row r="58">
      <c r="A58" s="17">
        <v>192.0</v>
      </c>
      <c r="B58" s="18" t="s">
        <v>128</v>
      </c>
      <c r="C58" s="18" t="s">
        <v>129</v>
      </c>
      <c r="D58" s="19" t="s">
        <v>13</v>
      </c>
      <c r="E58" s="19" t="s">
        <v>14</v>
      </c>
      <c r="F58" s="20">
        <v>5.0E7</v>
      </c>
      <c r="G58" s="20">
        <v>7.8205651E7</v>
      </c>
      <c r="I58" s="22"/>
      <c r="J58" s="22"/>
      <c r="K58" s="22"/>
      <c r="L58" s="23"/>
      <c r="M58" s="23"/>
      <c r="N58" s="22"/>
      <c r="O58" s="22"/>
      <c r="P58" s="22"/>
    </row>
    <row r="59">
      <c r="A59" s="17">
        <v>151.0</v>
      </c>
      <c r="B59" s="18" t="s">
        <v>130</v>
      </c>
      <c r="C59" s="18" t="s">
        <v>131</v>
      </c>
      <c r="D59" s="19" t="s">
        <v>36</v>
      </c>
      <c r="E59" s="19" t="s">
        <v>14</v>
      </c>
      <c r="F59" s="20">
        <v>1000000.0</v>
      </c>
      <c r="G59" s="20">
        <v>7.7159264E7</v>
      </c>
      <c r="I59" s="22"/>
      <c r="J59" s="22"/>
      <c r="K59" s="22"/>
      <c r="L59" s="23"/>
      <c r="M59" s="23"/>
      <c r="N59" s="22"/>
      <c r="O59" s="22"/>
      <c r="P59" s="22"/>
    </row>
    <row r="60">
      <c r="A60" s="17">
        <v>277.0</v>
      </c>
      <c r="B60" s="18" t="s">
        <v>132</v>
      </c>
      <c r="C60" s="18" t="s">
        <v>133</v>
      </c>
      <c r="D60" s="19" t="s">
        <v>17</v>
      </c>
      <c r="E60" s="19" t="s">
        <v>14</v>
      </c>
      <c r="F60" s="20">
        <v>1000000.0</v>
      </c>
      <c r="G60" s="20">
        <v>7.7159264E7</v>
      </c>
      <c r="I60" s="22"/>
      <c r="J60" s="22"/>
      <c r="K60" s="22"/>
      <c r="L60" s="23"/>
      <c r="M60" s="23"/>
      <c r="N60" s="22"/>
      <c r="O60" s="22"/>
      <c r="P60" s="22"/>
    </row>
    <row r="61">
      <c r="A61" s="17">
        <v>214.0</v>
      </c>
      <c r="B61" s="18" t="s">
        <v>134</v>
      </c>
      <c r="C61" s="18" t="s">
        <v>135</v>
      </c>
      <c r="D61" s="19" t="s">
        <v>3</v>
      </c>
      <c r="E61" s="19" t="s">
        <v>14</v>
      </c>
      <c r="F61" s="20">
        <v>1000000.0</v>
      </c>
      <c r="G61" s="20">
        <v>7.7159264E7</v>
      </c>
      <c r="I61" s="22"/>
      <c r="J61" s="22"/>
      <c r="K61" s="22"/>
      <c r="L61" s="23"/>
      <c r="M61" s="23"/>
      <c r="N61" s="22"/>
      <c r="O61" s="22"/>
      <c r="P61" s="22"/>
    </row>
    <row r="62">
      <c r="A62" s="17">
        <v>88.0</v>
      </c>
      <c r="B62" s="18" t="s">
        <v>136</v>
      </c>
      <c r="C62" s="18" t="s">
        <v>137</v>
      </c>
      <c r="D62" s="19" t="s">
        <v>36</v>
      </c>
      <c r="E62" s="19" t="s">
        <v>14</v>
      </c>
      <c r="F62" s="20">
        <v>1000000.0</v>
      </c>
      <c r="G62" s="20">
        <v>7.7159264E7</v>
      </c>
      <c r="I62" s="22"/>
      <c r="J62" s="22"/>
      <c r="K62" s="22"/>
      <c r="L62" s="23"/>
      <c r="M62" s="23"/>
      <c r="N62" s="22"/>
      <c r="O62" s="22"/>
      <c r="P62" s="22"/>
    </row>
    <row r="63">
      <c r="A63" s="17">
        <v>17.0</v>
      </c>
      <c r="B63" s="18" t="s">
        <v>138</v>
      </c>
      <c r="C63" s="18" t="s">
        <v>139</v>
      </c>
      <c r="D63" s="19" t="s">
        <v>36</v>
      </c>
      <c r="E63" s="19" t="s">
        <v>14</v>
      </c>
      <c r="F63" s="20">
        <v>1.0E8</v>
      </c>
      <c r="G63" s="20">
        <v>7.2903049E7</v>
      </c>
      <c r="I63" s="22"/>
      <c r="J63" s="22"/>
      <c r="K63" s="22"/>
      <c r="L63" s="23"/>
      <c r="M63" s="23"/>
      <c r="N63" s="22"/>
      <c r="O63" s="22"/>
      <c r="P63" s="22"/>
    </row>
    <row r="64">
      <c r="A64" s="17">
        <v>108.0</v>
      </c>
      <c r="B64" s="18" t="s">
        <v>140</v>
      </c>
      <c r="C64" s="18" t="s">
        <v>141</v>
      </c>
      <c r="D64" s="19" t="s">
        <v>36</v>
      </c>
      <c r="E64" s="19" t="s">
        <v>14</v>
      </c>
      <c r="F64" s="20">
        <v>1000000.0</v>
      </c>
      <c r="G64" s="20">
        <v>7.1783742E7</v>
      </c>
      <c r="I64" s="22"/>
      <c r="J64" s="22"/>
      <c r="K64" s="22"/>
      <c r="L64" s="23"/>
      <c r="M64" s="23"/>
      <c r="N64" s="22"/>
      <c r="O64" s="22"/>
      <c r="P64" s="22"/>
    </row>
    <row r="65">
      <c r="A65" s="17">
        <v>171.0</v>
      </c>
      <c r="B65" s="18" t="s">
        <v>142</v>
      </c>
      <c r="C65" s="18" t="s">
        <v>143</v>
      </c>
      <c r="D65" s="19" t="s">
        <v>36</v>
      </c>
      <c r="E65" s="19" t="s">
        <v>14</v>
      </c>
      <c r="F65" s="20">
        <v>1000000.0</v>
      </c>
      <c r="G65" s="20">
        <v>7.1783742E7</v>
      </c>
      <c r="I65" s="22"/>
      <c r="J65" s="22"/>
      <c r="K65" s="22"/>
      <c r="L65" s="23"/>
      <c r="M65" s="23"/>
      <c r="N65" s="22"/>
      <c r="O65" s="22"/>
      <c r="P65" s="22"/>
    </row>
    <row r="66">
      <c r="A66" s="17">
        <v>234.0</v>
      </c>
      <c r="B66" s="18" t="s">
        <v>144</v>
      </c>
      <c r="C66" s="18" t="s">
        <v>145</v>
      </c>
      <c r="D66" s="19" t="s">
        <v>36</v>
      </c>
      <c r="E66" s="19" t="s">
        <v>14</v>
      </c>
      <c r="F66" s="20">
        <v>1000000.0</v>
      </c>
      <c r="G66" s="20">
        <v>7.1783742E7</v>
      </c>
      <c r="I66" s="22"/>
      <c r="J66" s="22"/>
      <c r="K66" s="22"/>
      <c r="L66" s="23"/>
      <c r="M66" s="23"/>
      <c r="N66" s="22"/>
      <c r="O66" s="22"/>
      <c r="P66" s="22"/>
    </row>
    <row r="67">
      <c r="A67" s="17">
        <v>297.0</v>
      </c>
      <c r="B67" s="18" t="s">
        <v>146</v>
      </c>
      <c r="C67" s="18" t="s">
        <v>147</v>
      </c>
      <c r="D67" s="19" t="s">
        <v>3</v>
      </c>
      <c r="E67" s="19" t="s">
        <v>14</v>
      </c>
      <c r="F67" s="20">
        <v>1000000.0</v>
      </c>
      <c r="G67" s="20">
        <v>7.1783742E7</v>
      </c>
      <c r="I67" s="22"/>
      <c r="J67" s="22"/>
      <c r="K67" s="22"/>
      <c r="L67" s="23"/>
      <c r="M67" s="23"/>
      <c r="N67" s="22"/>
      <c r="O67" s="22"/>
      <c r="P67" s="22"/>
    </row>
    <row r="68">
      <c r="A68" s="17">
        <v>45.0</v>
      </c>
      <c r="B68" s="18" t="s">
        <v>148</v>
      </c>
      <c r="C68" s="18" t="s">
        <v>149</v>
      </c>
      <c r="D68" s="19" t="s">
        <v>31</v>
      </c>
      <c r="E68" s="19" t="s">
        <v>14</v>
      </c>
      <c r="F68" s="20">
        <v>1000000.0</v>
      </c>
      <c r="G68" s="20">
        <v>7.1783742E7</v>
      </c>
      <c r="I68" s="22"/>
      <c r="J68" s="22"/>
      <c r="K68" s="22"/>
      <c r="L68" s="23"/>
      <c r="M68" s="23"/>
      <c r="N68" s="22"/>
      <c r="O68" s="22"/>
      <c r="P68" s="22"/>
    </row>
    <row r="69">
      <c r="A69" s="17">
        <v>302.0</v>
      </c>
      <c r="B69" s="18" t="s">
        <v>150</v>
      </c>
      <c r="C69" s="18" t="s">
        <v>151</v>
      </c>
      <c r="D69" s="19" t="s">
        <v>39</v>
      </c>
      <c r="E69" s="19" t="s">
        <v>14</v>
      </c>
      <c r="F69" s="20">
        <v>5.0E7</v>
      </c>
      <c r="G69" s="20">
        <v>7.0787848E7</v>
      </c>
      <c r="I69" s="22"/>
      <c r="J69" s="22"/>
      <c r="K69" s="22"/>
      <c r="L69" s="23"/>
      <c r="M69" s="23"/>
      <c r="N69" s="22"/>
      <c r="O69" s="22"/>
      <c r="P69" s="22"/>
    </row>
    <row r="70">
      <c r="A70" s="17">
        <v>50.0</v>
      </c>
      <c r="B70" s="18" t="s">
        <v>152</v>
      </c>
      <c r="C70" s="18" t="s">
        <v>153</v>
      </c>
      <c r="D70" s="19" t="s">
        <v>20</v>
      </c>
      <c r="E70" s="19" t="s">
        <v>14</v>
      </c>
      <c r="F70" s="20">
        <v>5.0E7</v>
      </c>
      <c r="G70" s="20">
        <v>7.0787848E7</v>
      </c>
      <c r="I70" s="22"/>
      <c r="J70" s="22"/>
      <c r="K70" s="22"/>
      <c r="L70" s="23"/>
      <c r="M70" s="23"/>
      <c r="N70" s="22"/>
      <c r="O70" s="22"/>
      <c r="P70" s="22"/>
    </row>
    <row r="71">
      <c r="A71" s="17">
        <v>113.0</v>
      </c>
      <c r="B71" s="18" t="s">
        <v>154</v>
      </c>
      <c r="C71" s="18" t="s">
        <v>155</v>
      </c>
      <c r="D71" s="19" t="s">
        <v>39</v>
      </c>
      <c r="E71" s="19" t="s">
        <v>14</v>
      </c>
      <c r="F71" s="20">
        <v>5.0E7</v>
      </c>
      <c r="G71" s="20">
        <v>7.0787848E7</v>
      </c>
      <c r="I71" s="22"/>
      <c r="J71" s="22"/>
      <c r="K71" s="22"/>
      <c r="L71" s="23"/>
      <c r="M71" s="23"/>
      <c r="N71" s="22"/>
      <c r="O71" s="22"/>
      <c r="P71" s="22"/>
    </row>
    <row r="72">
      <c r="A72" s="17">
        <v>239.0</v>
      </c>
      <c r="B72" s="18" t="s">
        <v>156</v>
      </c>
      <c r="C72" s="18" t="s">
        <v>157</v>
      </c>
      <c r="D72" s="19" t="s">
        <v>13</v>
      </c>
      <c r="E72" s="19" t="s">
        <v>14</v>
      </c>
      <c r="F72" s="20">
        <v>5.0E7</v>
      </c>
      <c r="G72" s="20">
        <v>7.0787848E7</v>
      </c>
      <c r="I72" s="22"/>
      <c r="J72" s="22"/>
      <c r="K72" s="22"/>
      <c r="L72" s="23"/>
      <c r="M72" s="23"/>
      <c r="N72" s="22"/>
      <c r="O72" s="22"/>
      <c r="P72" s="22"/>
    </row>
    <row r="73">
      <c r="A73" s="17">
        <v>176.0</v>
      </c>
      <c r="B73" s="18" t="s">
        <v>158</v>
      </c>
      <c r="C73" s="18" t="s">
        <v>159</v>
      </c>
      <c r="D73" s="19" t="s">
        <v>36</v>
      </c>
      <c r="E73" s="19" t="s">
        <v>14</v>
      </c>
      <c r="F73" s="20">
        <v>5.0E7</v>
      </c>
      <c r="G73" s="20">
        <v>7.0787848E7</v>
      </c>
      <c r="I73" s="22"/>
      <c r="J73" s="22"/>
      <c r="K73" s="22"/>
      <c r="L73" s="23"/>
      <c r="M73" s="23"/>
      <c r="N73" s="22"/>
      <c r="O73" s="22"/>
      <c r="P73" s="22"/>
    </row>
    <row r="74">
      <c r="A74" s="17">
        <v>258.0</v>
      </c>
      <c r="B74" s="18" t="s">
        <v>160</v>
      </c>
      <c r="C74" s="18" t="s">
        <v>161</v>
      </c>
      <c r="D74" s="19" t="s">
        <v>13</v>
      </c>
      <c r="E74" s="19" t="s">
        <v>61</v>
      </c>
      <c r="F74" s="20">
        <v>5000000.0</v>
      </c>
      <c r="G74" s="20">
        <v>7.0270294E7</v>
      </c>
      <c r="I74" s="22"/>
      <c r="J74" s="22"/>
      <c r="K74" s="22"/>
      <c r="L74" s="23"/>
      <c r="M74" s="23"/>
      <c r="N74" s="22"/>
      <c r="O74" s="22"/>
      <c r="P74" s="22"/>
    </row>
    <row r="75">
      <c r="A75" s="17">
        <v>195.0</v>
      </c>
      <c r="B75" s="18" t="s">
        <v>162</v>
      </c>
      <c r="C75" s="18" t="s">
        <v>163</v>
      </c>
      <c r="D75" s="19" t="s">
        <v>39</v>
      </c>
      <c r="E75" s="19" t="s">
        <v>61</v>
      </c>
      <c r="F75" s="20">
        <v>5000000.0</v>
      </c>
      <c r="G75" s="20">
        <v>7.0270294E7</v>
      </c>
      <c r="I75" s="22"/>
      <c r="J75" s="22"/>
      <c r="K75" s="22"/>
      <c r="L75" s="23"/>
      <c r="M75" s="23"/>
      <c r="N75" s="22"/>
      <c r="O75" s="22"/>
      <c r="P75" s="22"/>
    </row>
    <row r="76">
      <c r="A76" s="17">
        <v>132.0</v>
      </c>
      <c r="B76" s="18" t="s">
        <v>164</v>
      </c>
      <c r="C76" s="18" t="s">
        <v>165</v>
      </c>
      <c r="D76" s="19" t="s">
        <v>39</v>
      </c>
      <c r="E76" s="19" t="s">
        <v>61</v>
      </c>
      <c r="F76" s="20">
        <v>5000000.0</v>
      </c>
      <c r="G76" s="20">
        <v>7.0270294E7</v>
      </c>
      <c r="I76" s="22"/>
      <c r="J76" s="22"/>
      <c r="K76" s="22"/>
      <c r="L76" s="23"/>
      <c r="M76" s="23"/>
      <c r="N76" s="22"/>
      <c r="O76" s="22"/>
      <c r="P76" s="22"/>
    </row>
    <row r="77">
      <c r="A77" s="17">
        <v>69.0</v>
      </c>
      <c r="B77" s="18" t="s">
        <v>166</v>
      </c>
      <c r="C77" s="18" t="s">
        <v>167</v>
      </c>
      <c r="D77" s="19" t="s">
        <v>68</v>
      </c>
      <c r="E77" s="19" t="s">
        <v>61</v>
      </c>
      <c r="F77" s="20">
        <v>5000000.0</v>
      </c>
      <c r="G77" s="20">
        <v>7.0270294E7</v>
      </c>
      <c r="I77" s="22"/>
      <c r="J77" s="22"/>
      <c r="K77" s="22"/>
      <c r="L77" s="23"/>
      <c r="M77" s="23"/>
      <c r="N77" s="22"/>
      <c r="O77" s="22"/>
      <c r="P77" s="22"/>
    </row>
    <row r="78">
      <c r="A78" s="17">
        <v>260.0</v>
      </c>
      <c r="B78" s="18" t="s">
        <v>168</v>
      </c>
      <c r="C78" s="18" t="s">
        <v>169</v>
      </c>
      <c r="D78" s="19" t="s">
        <v>31</v>
      </c>
      <c r="E78" s="19" t="s">
        <v>26</v>
      </c>
      <c r="F78" s="20">
        <v>2.0E7</v>
      </c>
      <c r="G78" s="20">
        <v>6.2745331E7</v>
      </c>
      <c r="I78" s="22"/>
      <c r="J78" s="22"/>
      <c r="K78" s="22"/>
      <c r="L78" s="23"/>
      <c r="M78" s="23"/>
      <c r="N78" s="22"/>
      <c r="O78" s="22"/>
      <c r="P78" s="22"/>
    </row>
    <row r="79">
      <c r="A79" s="17">
        <v>134.0</v>
      </c>
      <c r="B79" s="18" t="s">
        <v>170</v>
      </c>
      <c r="C79" s="18" t="s">
        <v>171</v>
      </c>
      <c r="D79" s="19" t="s">
        <v>17</v>
      </c>
      <c r="E79" s="19" t="s">
        <v>26</v>
      </c>
      <c r="F79" s="20">
        <v>2.0E7</v>
      </c>
      <c r="G79" s="20">
        <v>6.2745331E7</v>
      </c>
      <c r="I79" s="22"/>
      <c r="J79" s="22"/>
      <c r="K79" s="22"/>
      <c r="L79" s="23"/>
      <c r="M79" s="23"/>
      <c r="N79" s="22"/>
      <c r="O79" s="22"/>
      <c r="P79" s="22"/>
    </row>
    <row r="80">
      <c r="A80" s="17">
        <v>197.0</v>
      </c>
      <c r="B80" s="18" t="s">
        <v>172</v>
      </c>
      <c r="C80" s="18" t="s">
        <v>173</v>
      </c>
      <c r="D80" s="19" t="s">
        <v>25</v>
      </c>
      <c r="E80" s="19" t="s">
        <v>26</v>
      </c>
      <c r="F80" s="20">
        <v>2.0E7</v>
      </c>
      <c r="G80" s="20">
        <v>6.2745331E7</v>
      </c>
      <c r="I80" s="22"/>
      <c r="J80" s="22"/>
      <c r="K80" s="22"/>
      <c r="L80" s="23"/>
      <c r="M80" s="23"/>
      <c r="N80" s="22"/>
      <c r="O80" s="22"/>
      <c r="P80" s="22"/>
    </row>
    <row r="81">
      <c r="A81" s="17">
        <v>71.0</v>
      </c>
      <c r="B81" s="18" t="s">
        <v>174</v>
      </c>
      <c r="C81" s="18" t="s">
        <v>175</v>
      </c>
      <c r="D81" s="19" t="s">
        <v>13</v>
      </c>
      <c r="E81" s="19" t="s">
        <v>26</v>
      </c>
      <c r="F81" s="20">
        <v>2.0E7</v>
      </c>
      <c r="G81" s="20">
        <v>6.2745331E7</v>
      </c>
      <c r="L81" s="25"/>
      <c r="M81" s="25"/>
    </row>
    <row r="82">
      <c r="A82" s="17">
        <v>25.0</v>
      </c>
      <c r="B82" s="18" t="s">
        <v>176</v>
      </c>
      <c r="C82" s="18" t="s">
        <v>177</v>
      </c>
      <c r="D82" s="19" t="s">
        <v>25</v>
      </c>
      <c r="E82" s="19" t="s">
        <v>14</v>
      </c>
      <c r="F82" s="20">
        <v>9.0E7</v>
      </c>
      <c r="G82" s="20">
        <v>6.208818E7</v>
      </c>
      <c r="L82" s="25"/>
      <c r="M82" s="25"/>
    </row>
    <row r="83">
      <c r="A83" s="17">
        <v>136.0</v>
      </c>
      <c r="B83" s="18" t="s">
        <v>178</v>
      </c>
      <c r="C83" s="18" t="s">
        <v>179</v>
      </c>
      <c r="D83" s="19" t="s">
        <v>17</v>
      </c>
      <c r="E83" s="19" t="s">
        <v>14</v>
      </c>
      <c r="F83" s="20">
        <v>1.0E7</v>
      </c>
      <c r="G83" s="20">
        <v>5.9890317E7</v>
      </c>
      <c r="L83" s="25"/>
      <c r="M83" s="25"/>
    </row>
    <row r="84">
      <c r="A84" s="17">
        <v>73.0</v>
      </c>
      <c r="B84" s="18" t="s">
        <v>180</v>
      </c>
      <c r="C84" s="18" t="s">
        <v>181</v>
      </c>
      <c r="D84" s="19" t="s">
        <v>25</v>
      </c>
      <c r="E84" s="19" t="s">
        <v>14</v>
      </c>
      <c r="F84" s="20">
        <v>1.0E7</v>
      </c>
      <c r="G84" s="20">
        <v>5.9890317E7</v>
      </c>
      <c r="L84" s="25"/>
      <c r="M84" s="25"/>
    </row>
    <row r="85">
      <c r="A85" s="17">
        <v>199.0</v>
      </c>
      <c r="B85" s="18" t="s">
        <v>182</v>
      </c>
      <c r="C85" s="18" t="s">
        <v>183</v>
      </c>
      <c r="D85" s="19" t="s">
        <v>68</v>
      </c>
      <c r="E85" s="19" t="s">
        <v>14</v>
      </c>
      <c r="F85" s="20">
        <v>1.0E7</v>
      </c>
      <c r="G85" s="20">
        <v>5.9890317E7</v>
      </c>
      <c r="L85" s="25"/>
      <c r="M85" s="25"/>
    </row>
    <row r="86">
      <c r="A86" s="17">
        <v>262.0</v>
      </c>
      <c r="B86" s="18" t="s">
        <v>184</v>
      </c>
      <c r="C86" s="18" t="s">
        <v>185</v>
      </c>
      <c r="D86" s="19" t="s">
        <v>20</v>
      </c>
      <c r="E86" s="19" t="s">
        <v>14</v>
      </c>
      <c r="F86" s="20">
        <v>1.0E7</v>
      </c>
      <c r="G86" s="20">
        <v>5.9890317E7</v>
      </c>
      <c r="L86" s="25"/>
      <c r="M86" s="25"/>
    </row>
    <row r="87">
      <c r="A87" s="17">
        <v>161.0</v>
      </c>
      <c r="B87" s="18" t="s">
        <v>186</v>
      </c>
      <c r="C87" s="18" t="s">
        <v>187</v>
      </c>
      <c r="D87" s="19" t="s">
        <v>20</v>
      </c>
      <c r="E87" s="19" t="s">
        <v>14</v>
      </c>
      <c r="F87" s="20">
        <v>1.0E7</v>
      </c>
      <c r="G87" s="20">
        <v>5.4467236E7</v>
      </c>
      <c r="L87" s="25"/>
      <c r="M87" s="25"/>
    </row>
    <row r="88">
      <c r="A88" s="17">
        <v>287.0</v>
      </c>
      <c r="B88" s="18" t="s">
        <v>188</v>
      </c>
      <c r="C88" s="18" t="s">
        <v>189</v>
      </c>
      <c r="D88" s="19" t="s">
        <v>25</v>
      </c>
      <c r="E88" s="19" t="s">
        <v>14</v>
      </c>
      <c r="F88" s="20">
        <v>1.0E7</v>
      </c>
      <c r="G88" s="20">
        <v>5.4467236E7</v>
      </c>
      <c r="L88" s="25"/>
      <c r="M88" s="25"/>
    </row>
    <row r="89">
      <c r="A89" s="17">
        <v>98.0</v>
      </c>
      <c r="B89" s="18" t="s">
        <v>190</v>
      </c>
      <c r="C89" s="18" t="s">
        <v>191</v>
      </c>
      <c r="D89" s="19" t="s">
        <v>36</v>
      </c>
      <c r="E89" s="19" t="s">
        <v>14</v>
      </c>
      <c r="F89" s="20">
        <v>1.0E7</v>
      </c>
      <c r="G89" s="20">
        <v>5.4467236E7</v>
      </c>
      <c r="L89" s="25"/>
      <c r="M89" s="25"/>
    </row>
    <row r="90">
      <c r="A90" s="17">
        <v>224.0</v>
      </c>
      <c r="B90" s="18" t="s">
        <v>192</v>
      </c>
      <c r="C90" s="18" t="s">
        <v>193</v>
      </c>
      <c r="D90" s="19" t="s">
        <v>13</v>
      </c>
      <c r="E90" s="19" t="s">
        <v>14</v>
      </c>
      <c r="F90" s="20">
        <v>1.0E7</v>
      </c>
      <c r="G90" s="20">
        <v>5.4467236E7</v>
      </c>
      <c r="L90" s="25"/>
      <c r="M90" s="25"/>
    </row>
    <row r="91">
      <c r="A91" s="17">
        <v>183.0</v>
      </c>
      <c r="B91" s="18" t="s">
        <v>194</v>
      </c>
      <c r="C91" s="18" t="s">
        <v>195</v>
      </c>
      <c r="D91" s="19" t="s">
        <v>39</v>
      </c>
      <c r="E91" s="19" t="s">
        <v>14</v>
      </c>
      <c r="F91" s="20">
        <v>1000000.0</v>
      </c>
      <c r="G91" s="20">
        <v>5.3008255E7</v>
      </c>
      <c r="L91" s="25"/>
      <c r="M91" s="25"/>
    </row>
    <row r="92">
      <c r="A92" s="17">
        <v>309.0</v>
      </c>
      <c r="B92" s="18" t="s">
        <v>196</v>
      </c>
      <c r="C92" s="18" t="s">
        <v>197</v>
      </c>
      <c r="D92" s="19" t="s">
        <v>68</v>
      </c>
      <c r="E92" s="19" t="s">
        <v>14</v>
      </c>
      <c r="F92" s="20">
        <v>1000000.0</v>
      </c>
      <c r="G92" s="20">
        <v>5.3008255E7</v>
      </c>
      <c r="L92" s="25"/>
      <c r="M92" s="25"/>
    </row>
    <row r="93">
      <c r="A93" s="17">
        <v>246.0</v>
      </c>
      <c r="B93" s="18" t="s">
        <v>198</v>
      </c>
      <c r="C93" s="18" t="s">
        <v>199</v>
      </c>
      <c r="D93" s="19" t="s">
        <v>31</v>
      </c>
      <c r="E93" s="19" t="s">
        <v>14</v>
      </c>
      <c r="F93" s="20">
        <v>1000000.0</v>
      </c>
      <c r="G93" s="20">
        <v>5.3008255E7</v>
      </c>
      <c r="L93" s="25"/>
      <c r="M93" s="25"/>
    </row>
    <row r="94">
      <c r="A94" s="17">
        <v>57.0</v>
      </c>
      <c r="B94" s="18" t="s">
        <v>200</v>
      </c>
      <c r="C94" s="18" t="s">
        <v>201</v>
      </c>
      <c r="D94" s="19" t="s">
        <v>42</v>
      </c>
      <c r="E94" s="19" t="s">
        <v>14</v>
      </c>
      <c r="F94" s="20">
        <v>1000000.0</v>
      </c>
      <c r="G94" s="20">
        <v>5.3008255E7</v>
      </c>
      <c r="L94" s="25"/>
      <c r="M94" s="25"/>
    </row>
    <row r="95">
      <c r="A95" s="17">
        <v>120.0</v>
      </c>
      <c r="B95" s="18" t="s">
        <v>202</v>
      </c>
      <c r="C95" s="18" t="s">
        <v>203</v>
      </c>
      <c r="D95" s="19" t="s">
        <v>20</v>
      </c>
      <c r="E95" s="19" t="s">
        <v>14</v>
      </c>
      <c r="F95" s="20">
        <v>1000000.0</v>
      </c>
      <c r="G95" s="20">
        <v>5.3008255E7</v>
      </c>
      <c r="L95" s="25"/>
      <c r="M95" s="25"/>
    </row>
    <row r="96">
      <c r="A96" s="17">
        <v>43.0</v>
      </c>
      <c r="B96" s="18" t="s">
        <v>204</v>
      </c>
      <c r="C96" s="18" t="s">
        <v>205</v>
      </c>
      <c r="D96" s="19" t="s">
        <v>17</v>
      </c>
      <c r="E96" s="19" t="s">
        <v>61</v>
      </c>
      <c r="F96" s="20">
        <v>3.0E7</v>
      </c>
      <c r="G96" s="20">
        <v>5.244286E7</v>
      </c>
      <c r="L96" s="25"/>
      <c r="M96" s="25"/>
    </row>
    <row r="97">
      <c r="A97" s="17">
        <v>232.0</v>
      </c>
      <c r="B97" s="18" t="s">
        <v>206</v>
      </c>
      <c r="C97" s="18" t="s">
        <v>207</v>
      </c>
      <c r="D97" s="19" t="s">
        <v>31</v>
      </c>
      <c r="E97" s="19" t="s">
        <v>61</v>
      </c>
      <c r="F97" s="20">
        <v>3.0E7</v>
      </c>
      <c r="G97" s="20">
        <v>5.244286E7</v>
      </c>
      <c r="L97" s="25"/>
      <c r="M97" s="25"/>
    </row>
    <row r="98">
      <c r="A98" s="17">
        <v>295.0</v>
      </c>
      <c r="B98" s="18" t="s">
        <v>208</v>
      </c>
      <c r="C98" s="18" t="s">
        <v>209</v>
      </c>
      <c r="D98" s="19" t="s">
        <v>31</v>
      </c>
      <c r="E98" s="19" t="s">
        <v>61</v>
      </c>
      <c r="F98" s="20">
        <v>3.0E7</v>
      </c>
      <c r="G98" s="20">
        <v>5.244286E7</v>
      </c>
      <c r="L98" s="25"/>
      <c r="M98" s="25"/>
    </row>
    <row r="99">
      <c r="A99" s="17">
        <v>106.0</v>
      </c>
      <c r="B99" s="18" t="s">
        <v>210</v>
      </c>
      <c r="C99" s="18" t="s">
        <v>211</v>
      </c>
      <c r="D99" s="19" t="s">
        <v>13</v>
      </c>
      <c r="E99" s="19" t="s">
        <v>61</v>
      </c>
      <c r="F99" s="20">
        <v>3.0E7</v>
      </c>
      <c r="G99" s="20">
        <v>5.244286E7</v>
      </c>
      <c r="L99" s="25"/>
      <c r="M99" s="25"/>
    </row>
    <row r="100">
      <c r="A100" s="17">
        <v>169.0</v>
      </c>
      <c r="B100" s="18" t="s">
        <v>212</v>
      </c>
      <c r="C100" s="18" t="s">
        <v>213</v>
      </c>
      <c r="D100" s="19" t="s">
        <v>36</v>
      </c>
      <c r="E100" s="19" t="s">
        <v>61</v>
      </c>
      <c r="F100" s="20">
        <v>3.0E7</v>
      </c>
      <c r="G100" s="20">
        <v>5.244286E7</v>
      </c>
      <c r="L100" s="25"/>
      <c r="M100" s="25"/>
    </row>
    <row r="101">
      <c r="A101" s="17">
        <v>21.0</v>
      </c>
      <c r="B101" s="18" t="s">
        <v>214</v>
      </c>
      <c r="C101" s="18" t="s">
        <v>215</v>
      </c>
      <c r="D101" s="19" t="s">
        <v>17</v>
      </c>
      <c r="E101" s="19" t="s">
        <v>14</v>
      </c>
      <c r="F101" s="20">
        <v>1.0E7</v>
      </c>
      <c r="G101" s="20">
        <v>5.1531809E7</v>
      </c>
      <c r="L101" s="25"/>
      <c r="M101" s="25"/>
    </row>
    <row r="102">
      <c r="A102" s="17">
        <v>6.0</v>
      </c>
      <c r="B102" s="18" t="s">
        <v>216</v>
      </c>
      <c r="C102" s="18" t="s">
        <v>217</v>
      </c>
      <c r="D102" s="19" t="s">
        <v>68</v>
      </c>
      <c r="E102" s="19" t="s">
        <v>14</v>
      </c>
      <c r="F102" s="20">
        <v>9.0E7</v>
      </c>
      <c r="G102" s="20">
        <v>5.0075523E7</v>
      </c>
      <c r="L102" s="25"/>
      <c r="M102" s="25"/>
    </row>
    <row r="103">
      <c r="A103" s="17">
        <v>305.0</v>
      </c>
      <c r="B103" s="18" t="s">
        <v>218</v>
      </c>
      <c r="C103" s="18" t="s">
        <v>219</v>
      </c>
      <c r="D103" s="19" t="s">
        <v>17</v>
      </c>
      <c r="E103" s="19" t="s">
        <v>14</v>
      </c>
      <c r="F103" s="20">
        <v>3.0E7</v>
      </c>
      <c r="G103" s="20">
        <v>4.528936E7</v>
      </c>
      <c r="L103" s="25"/>
      <c r="M103" s="25"/>
    </row>
    <row r="104">
      <c r="A104" s="17">
        <v>242.0</v>
      </c>
      <c r="B104" s="18" t="s">
        <v>220</v>
      </c>
      <c r="C104" s="18" t="s">
        <v>221</v>
      </c>
      <c r="D104" s="19" t="s">
        <v>20</v>
      </c>
      <c r="E104" s="19" t="s">
        <v>14</v>
      </c>
      <c r="F104" s="20">
        <v>3.0E7</v>
      </c>
      <c r="G104" s="20">
        <v>4.528936E7</v>
      </c>
      <c r="L104" s="25"/>
      <c r="M104" s="25"/>
    </row>
    <row r="105">
      <c r="A105" s="17">
        <v>116.0</v>
      </c>
      <c r="B105" s="18" t="s">
        <v>222</v>
      </c>
      <c r="C105" s="18" t="s">
        <v>223</v>
      </c>
      <c r="D105" s="19" t="s">
        <v>42</v>
      </c>
      <c r="E105" s="19" t="s">
        <v>14</v>
      </c>
      <c r="F105" s="20">
        <v>3.0E7</v>
      </c>
      <c r="G105" s="20">
        <v>4.528936E7</v>
      </c>
      <c r="L105" s="25"/>
      <c r="M105" s="25"/>
    </row>
    <row r="106">
      <c r="A106" s="17">
        <v>53.0</v>
      </c>
      <c r="B106" s="18" t="s">
        <v>224</v>
      </c>
      <c r="C106" s="18" t="s">
        <v>225</v>
      </c>
      <c r="D106" s="19" t="s">
        <v>68</v>
      </c>
      <c r="E106" s="19" t="s">
        <v>14</v>
      </c>
      <c r="F106" s="20">
        <v>3.0E7</v>
      </c>
      <c r="G106" s="20">
        <v>4.528936E7</v>
      </c>
      <c r="L106" s="25"/>
      <c r="M106" s="25"/>
    </row>
    <row r="107">
      <c r="A107" s="17">
        <v>179.0</v>
      </c>
      <c r="B107" s="18" t="s">
        <v>226</v>
      </c>
      <c r="C107" s="18" t="s">
        <v>227</v>
      </c>
      <c r="D107" s="19" t="s">
        <v>17</v>
      </c>
      <c r="E107" s="19" t="s">
        <v>14</v>
      </c>
      <c r="F107" s="20">
        <v>3.0E7</v>
      </c>
      <c r="G107" s="20">
        <v>4.528936E7</v>
      </c>
      <c r="L107" s="25"/>
      <c r="M107" s="25"/>
    </row>
    <row r="108">
      <c r="A108" s="17">
        <v>160.0</v>
      </c>
      <c r="B108" s="18" t="s">
        <v>228</v>
      </c>
      <c r="C108" s="18" t="s">
        <v>229</v>
      </c>
      <c r="D108" s="19" t="s">
        <v>13</v>
      </c>
      <c r="E108" s="19" t="s">
        <v>14</v>
      </c>
      <c r="F108" s="20">
        <v>3.0E7</v>
      </c>
      <c r="G108" s="20">
        <v>4.4457754E7</v>
      </c>
      <c r="L108" s="25"/>
      <c r="M108" s="25"/>
    </row>
    <row r="109">
      <c r="A109" s="17">
        <v>97.0</v>
      </c>
      <c r="B109" s="18" t="s">
        <v>230</v>
      </c>
      <c r="C109" s="18" t="s">
        <v>231</v>
      </c>
      <c r="D109" s="19" t="s">
        <v>31</v>
      </c>
      <c r="E109" s="19" t="s">
        <v>14</v>
      </c>
      <c r="F109" s="20">
        <v>3.0E7</v>
      </c>
      <c r="G109" s="20">
        <v>4.4457754E7</v>
      </c>
      <c r="L109" s="25"/>
      <c r="M109" s="25"/>
    </row>
    <row r="110">
      <c r="A110" s="17">
        <v>286.0</v>
      </c>
      <c r="B110" s="18" t="s">
        <v>232</v>
      </c>
      <c r="C110" s="18" t="s">
        <v>233</v>
      </c>
      <c r="D110" s="19" t="s">
        <v>17</v>
      </c>
      <c r="E110" s="19" t="s">
        <v>14</v>
      </c>
      <c r="F110" s="20">
        <v>3.0E7</v>
      </c>
      <c r="G110" s="20">
        <v>4.4457754E7</v>
      </c>
      <c r="L110" s="25"/>
      <c r="M110" s="25"/>
    </row>
    <row r="111">
      <c r="A111" s="17">
        <v>223.0</v>
      </c>
      <c r="B111" s="18" t="s">
        <v>234</v>
      </c>
      <c r="C111" s="18" t="s">
        <v>235</v>
      </c>
      <c r="D111" s="19" t="s">
        <v>42</v>
      </c>
      <c r="E111" s="19" t="s">
        <v>14</v>
      </c>
      <c r="F111" s="20">
        <v>3.0E7</v>
      </c>
      <c r="G111" s="20">
        <v>4.4457754E7</v>
      </c>
      <c r="L111" s="25"/>
      <c r="M111" s="25"/>
    </row>
    <row r="112">
      <c r="A112" s="17">
        <v>166.0</v>
      </c>
      <c r="B112" s="18" t="s">
        <v>236</v>
      </c>
      <c r="C112" s="18" t="s">
        <v>237</v>
      </c>
      <c r="D112" s="19" t="s">
        <v>17</v>
      </c>
      <c r="E112" s="19" t="s">
        <v>14</v>
      </c>
      <c r="F112" s="20">
        <v>1.0E7</v>
      </c>
      <c r="G112" s="20">
        <v>4.3538967E7</v>
      </c>
      <c r="L112" s="25"/>
      <c r="M112" s="25"/>
    </row>
    <row r="113">
      <c r="A113" s="17">
        <v>103.0</v>
      </c>
      <c r="B113" s="18" t="s">
        <v>238</v>
      </c>
      <c r="C113" s="18" t="s">
        <v>239</v>
      </c>
      <c r="D113" s="19" t="s">
        <v>25</v>
      </c>
      <c r="E113" s="19" t="s">
        <v>14</v>
      </c>
      <c r="F113" s="20">
        <v>1.0E7</v>
      </c>
      <c r="G113" s="20">
        <v>4.3538967E7</v>
      </c>
      <c r="L113" s="25"/>
      <c r="M113" s="25"/>
    </row>
    <row r="114">
      <c r="A114" s="17">
        <v>229.0</v>
      </c>
      <c r="B114" s="18" t="s">
        <v>240</v>
      </c>
      <c r="C114" s="18" t="s">
        <v>241</v>
      </c>
      <c r="D114" s="19" t="s">
        <v>36</v>
      </c>
      <c r="E114" s="19" t="s">
        <v>14</v>
      </c>
      <c r="F114" s="20">
        <v>1.0E7</v>
      </c>
      <c r="G114" s="20">
        <v>4.3538967E7</v>
      </c>
      <c r="L114" s="25"/>
      <c r="M114" s="25"/>
    </row>
    <row r="115">
      <c r="A115" s="17">
        <v>40.0</v>
      </c>
      <c r="B115" s="18" t="s">
        <v>242</v>
      </c>
      <c r="C115" s="18" t="s">
        <v>243</v>
      </c>
      <c r="D115" s="19" t="s">
        <v>25</v>
      </c>
      <c r="E115" s="19" t="s">
        <v>14</v>
      </c>
      <c r="F115" s="20">
        <v>1.0E7</v>
      </c>
      <c r="G115" s="20">
        <v>4.3538967E7</v>
      </c>
      <c r="L115" s="25"/>
      <c r="M115" s="25"/>
    </row>
    <row r="116">
      <c r="A116" s="17">
        <v>292.0</v>
      </c>
      <c r="B116" s="18" t="s">
        <v>244</v>
      </c>
      <c r="C116" s="18" t="s">
        <v>245</v>
      </c>
      <c r="D116" s="19" t="s">
        <v>3</v>
      </c>
      <c r="E116" s="19" t="s">
        <v>14</v>
      </c>
      <c r="F116" s="20">
        <v>1.0E7</v>
      </c>
      <c r="G116" s="20">
        <v>4.3538967E7</v>
      </c>
      <c r="L116" s="25"/>
      <c r="M116" s="25"/>
    </row>
    <row r="117">
      <c r="A117" s="17">
        <v>2.0</v>
      </c>
      <c r="B117" s="18" t="s">
        <v>246</v>
      </c>
      <c r="C117" s="18" t="s">
        <v>247</v>
      </c>
      <c r="D117" s="19" t="s">
        <v>20</v>
      </c>
      <c r="E117" s="19" t="s">
        <v>14</v>
      </c>
      <c r="F117" s="20">
        <v>1.0E7</v>
      </c>
      <c r="G117" s="20">
        <v>4.0848959E7</v>
      </c>
      <c r="L117" s="25"/>
      <c r="M117" s="25"/>
    </row>
    <row r="118">
      <c r="A118" s="17">
        <v>52.0</v>
      </c>
      <c r="B118" s="18" t="s">
        <v>248</v>
      </c>
      <c r="C118" s="18" t="s">
        <v>249</v>
      </c>
      <c r="D118" s="19" t="s">
        <v>17</v>
      </c>
      <c r="E118" s="19" t="s">
        <v>14</v>
      </c>
      <c r="F118" s="20">
        <v>2.0E7</v>
      </c>
      <c r="G118" s="20">
        <v>4.006462E7</v>
      </c>
      <c r="L118" s="25"/>
      <c r="M118" s="25"/>
    </row>
    <row r="119">
      <c r="A119" s="17">
        <v>304.0</v>
      </c>
      <c r="B119" s="18" t="s">
        <v>250</v>
      </c>
      <c r="C119" s="18" t="s">
        <v>251</v>
      </c>
      <c r="D119" s="19" t="s">
        <v>25</v>
      </c>
      <c r="E119" s="19" t="s">
        <v>14</v>
      </c>
      <c r="F119" s="20">
        <v>2.0E7</v>
      </c>
      <c r="G119" s="20">
        <v>4.006462E7</v>
      </c>
      <c r="L119" s="25"/>
      <c r="M119" s="25"/>
    </row>
    <row r="120">
      <c r="A120" s="17">
        <v>115.0</v>
      </c>
      <c r="B120" s="18" t="s">
        <v>252</v>
      </c>
      <c r="C120" s="18" t="s">
        <v>253</v>
      </c>
      <c r="D120" s="19" t="s">
        <v>36</v>
      </c>
      <c r="E120" s="19" t="s">
        <v>14</v>
      </c>
      <c r="F120" s="20">
        <v>2.0E7</v>
      </c>
      <c r="G120" s="20">
        <v>4.006462E7</v>
      </c>
      <c r="L120" s="25"/>
      <c r="M120" s="25"/>
    </row>
    <row r="121">
      <c r="A121" s="17">
        <v>178.0</v>
      </c>
      <c r="B121" s="18" t="s">
        <v>254</v>
      </c>
      <c r="C121" s="18" t="s">
        <v>255</v>
      </c>
      <c r="D121" s="19" t="s">
        <v>13</v>
      </c>
      <c r="E121" s="19" t="s">
        <v>14</v>
      </c>
      <c r="F121" s="20">
        <v>2.0E7</v>
      </c>
      <c r="G121" s="20">
        <v>4.006462E7</v>
      </c>
      <c r="L121" s="25"/>
      <c r="M121" s="25"/>
    </row>
    <row r="122">
      <c r="A122" s="17">
        <v>241.0</v>
      </c>
      <c r="B122" s="18" t="s">
        <v>256</v>
      </c>
      <c r="C122" s="18" t="s">
        <v>257</v>
      </c>
      <c r="D122" s="19" t="s">
        <v>20</v>
      </c>
      <c r="E122" s="19" t="s">
        <v>14</v>
      </c>
      <c r="F122" s="20">
        <v>2.0E7</v>
      </c>
      <c r="G122" s="20">
        <v>4.006462E7</v>
      </c>
      <c r="L122" s="25"/>
      <c r="M122" s="25"/>
    </row>
    <row r="123">
      <c r="A123" s="17">
        <v>10.0</v>
      </c>
      <c r="B123" s="18" t="s">
        <v>258</v>
      </c>
      <c r="C123" s="18" t="s">
        <v>259</v>
      </c>
      <c r="D123" s="19" t="s">
        <v>20</v>
      </c>
      <c r="E123" s="19" t="s">
        <v>61</v>
      </c>
      <c r="F123" s="20">
        <v>1.0E7</v>
      </c>
      <c r="G123" s="20">
        <v>3.894167E7</v>
      </c>
      <c r="L123" s="25"/>
      <c r="M123" s="25"/>
    </row>
    <row r="124">
      <c r="A124" s="17">
        <v>155.0</v>
      </c>
      <c r="B124" s="18" t="s">
        <v>260</v>
      </c>
      <c r="C124" s="18" t="s">
        <v>261</v>
      </c>
      <c r="D124" s="19" t="s">
        <v>25</v>
      </c>
      <c r="E124" s="19" t="s">
        <v>14</v>
      </c>
      <c r="F124" s="20">
        <v>5000000.0</v>
      </c>
      <c r="G124" s="20">
        <v>3.7959268E7</v>
      </c>
      <c r="L124" s="25"/>
      <c r="M124" s="25"/>
    </row>
    <row r="125">
      <c r="A125" s="17">
        <v>281.0</v>
      </c>
      <c r="B125" s="18" t="s">
        <v>262</v>
      </c>
      <c r="C125" s="18" t="s">
        <v>263</v>
      </c>
      <c r="D125" s="19" t="s">
        <v>31</v>
      </c>
      <c r="E125" s="19" t="s">
        <v>14</v>
      </c>
      <c r="F125" s="20">
        <v>5000000.0</v>
      </c>
      <c r="G125" s="20">
        <v>3.7959268E7</v>
      </c>
      <c r="L125" s="25"/>
      <c r="M125" s="25"/>
    </row>
    <row r="126">
      <c r="A126" s="17">
        <v>218.0</v>
      </c>
      <c r="B126" s="18" t="s">
        <v>264</v>
      </c>
      <c r="C126" s="18" t="s">
        <v>265</v>
      </c>
      <c r="D126" s="19" t="s">
        <v>25</v>
      </c>
      <c r="E126" s="19" t="s">
        <v>14</v>
      </c>
      <c r="F126" s="20">
        <v>5000000.0</v>
      </c>
      <c r="G126" s="20">
        <v>3.7959268E7</v>
      </c>
      <c r="L126" s="25"/>
      <c r="M126" s="25"/>
    </row>
    <row r="127">
      <c r="A127" s="17">
        <v>92.0</v>
      </c>
      <c r="B127" s="18" t="s">
        <v>266</v>
      </c>
      <c r="C127" s="18" t="s">
        <v>267</v>
      </c>
      <c r="D127" s="19" t="s">
        <v>25</v>
      </c>
      <c r="E127" s="19" t="s">
        <v>14</v>
      </c>
      <c r="F127" s="20">
        <v>5000000.0</v>
      </c>
      <c r="G127" s="20">
        <v>3.7959268E7</v>
      </c>
      <c r="L127" s="25"/>
      <c r="M127" s="25"/>
    </row>
    <row r="128">
      <c r="A128" s="17">
        <v>117.0</v>
      </c>
      <c r="B128" s="18" t="s">
        <v>268</v>
      </c>
      <c r="C128" s="18" t="s">
        <v>269</v>
      </c>
      <c r="D128" s="19" t="s">
        <v>42</v>
      </c>
      <c r="E128" s="19" t="s">
        <v>61</v>
      </c>
      <c r="F128" s="20">
        <v>3.0E7</v>
      </c>
      <c r="G128" s="20">
        <v>3.4397393E7</v>
      </c>
      <c r="L128" s="25"/>
      <c r="M128" s="25"/>
    </row>
    <row r="129">
      <c r="A129" s="17">
        <v>54.0</v>
      </c>
      <c r="B129" s="18" t="s">
        <v>270</v>
      </c>
      <c r="C129" s="18" t="s">
        <v>271</v>
      </c>
      <c r="D129" s="19" t="s">
        <v>36</v>
      </c>
      <c r="E129" s="19" t="s">
        <v>61</v>
      </c>
      <c r="F129" s="20">
        <v>3.0E7</v>
      </c>
      <c r="G129" s="20">
        <v>3.4397393E7</v>
      </c>
      <c r="L129" s="25"/>
      <c r="M129" s="25"/>
    </row>
    <row r="130">
      <c r="A130" s="17">
        <v>306.0</v>
      </c>
      <c r="B130" s="18" t="s">
        <v>272</v>
      </c>
      <c r="C130" s="18" t="s">
        <v>273</v>
      </c>
      <c r="D130" s="19" t="s">
        <v>25</v>
      </c>
      <c r="E130" s="19" t="s">
        <v>61</v>
      </c>
      <c r="F130" s="20">
        <v>3.0E7</v>
      </c>
      <c r="G130" s="20">
        <v>3.4397393E7</v>
      </c>
      <c r="L130" s="25"/>
      <c r="M130" s="25"/>
    </row>
    <row r="131">
      <c r="A131" s="17">
        <v>180.0</v>
      </c>
      <c r="B131" s="18" t="s">
        <v>274</v>
      </c>
      <c r="C131" s="18" t="s">
        <v>275</v>
      </c>
      <c r="D131" s="19" t="s">
        <v>20</v>
      </c>
      <c r="E131" s="19" t="s">
        <v>61</v>
      </c>
      <c r="F131" s="20">
        <v>3.0E7</v>
      </c>
      <c r="G131" s="20">
        <v>3.4397393E7</v>
      </c>
      <c r="L131" s="25"/>
      <c r="M131" s="25"/>
    </row>
    <row r="132">
      <c r="A132" s="17">
        <v>243.0</v>
      </c>
      <c r="B132" s="18" t="s">
        <v>276</v>
      </c>
      <c r="C132" s="18" t="s">
        <v>277</v>
      </c>
      <c r="D132" s="19" t="s">
        <v>20</v>
      </c>
      <c r="E132" s="19" t="s">
        <v>61</v>
      </c>
      <c r="F132" s="20">
        <v>3.0E7</v>
      </c>
      <c r="G132" s="20">
        <v>3.4397393E7</v>
      </c>
      <c r="L132" s="25"/>
      <c r="M132" s="25"/>
    </row>
    <row r="133">
      <c r="A133" s="17">
        <v>12.0</v>
      </c>
      <c r="B133" s="18" t="s">
        <v>278</v>
      </c>
      <c r="C133" s="18" t="s">
        <v>279</v>
      </c>
      <c r="D133" s="19" t="s">
        <v>13</v>
      </c>
      <c r="E133" s="19" t="s">
        <v>14</v>
      </c>
      <c r="F133" s="20">
        <v>1000000.0</v>
      </c>
      <c r="G133" s="20">
        <v>3.4252074E7</v>
      </c>
      <c r="L133" s="25"/>
      <c r="M133" s="25"/>
    </row>
    <row r="134">
      <c r="A134" s="17">
        <v>56.0</v>
      </c>
      <c r="B134" s="18" t="s">
        <v>280</v>
      </c>
      <c r="C134" s="18" t="s">
        <v>281</v>
      </c>
      <c r="D134" s="19" t="s">
        <v>39</v>
      </c>
      <c r="E134" s="19" t="s">
        <v>61</v>
      </c>
      <c r="F134" s="20">
        <v>1000000.0</v>
      </c>
      <c r="G134" s="20">
        <v>3.4126405E7</v>
      </c>
      <c r="L134" s="25"/>
      <c r="M134" s="25"/>
    </row>
    <row r="135">
      <c r="A135" s="17">
        <v>119.0</v>
      </c>
      <c r="B135" s="18" t="s">
        <v>282</v>
      </c>
      <c r="C135" s="18" t="s">
        <v>283</v>
      </c>
      <c r="D135" s="19" t="s">
        <v>31</v>
      </c>
      <c r="E135" s="19" t="s">
        <v>61</v>
      </c>
      <c r="F135" s="20">
        <v>1000000.0</v>
      </c>
      <c r="G135" s="20">
        <v>3.4126405E7</v>
      </c>
      <c r="L135" s="25"/>
      <c r="M135" s="25"/>
    </row>
    <row r="136">
      <c r="A136" s="17">
        <v>182.0</v>
      </c>
      <c r="B136" s="18" t="s">
        <v>284</v>
      </c>
      <c r="C136" s="18" t="s">
        <v>285</v>
      </c>
      <c r="D136" s="19" t="s">
        <v>31</v>
      </c>
      <c r="E136" s="19" t="s">
        <v>61</v>
      </c>
      <c r="F136" s="20">
        <v>1000000.0</v>
      </c>
      <c r="G136" s="20">
        <v>3.4126405E7</v>
      </c>
      <c r="L136" s="25"/>
      <c r="M136" s="25"/>
    </row>
    <row r="137">
      <c r="A137" s="17">
        <v>245.0</v>
      </c>
      <c r="B137" s="18" t="s">
        <v>286</v>
      </c>
      <c r="C137" s="18" t="s">
        <v>287</v>
      </c>
      <c r="D137" s="19" t="s">
        <v>17</v>
      </c>
      <c r="E137" s="19" t="s">
        <v>61</v>
      </c>
      <c r="F137" s="20">
        <v>1000000.0</v>
      </c>
      <c r="G137" s="20">
        <v>3.4126405E7</v>
      </c>
      <c r="L137" s="25"/>
      <c r="M137" s="25"/>
    </row>
    <row r="138">
      <c r="A138" s="17">
        <v>308.0</v>
      </c>
      <c r="B138" s="18" t="s">
        <v>288</v>
      </c>
      <c r="C138" s="18" t="s">
        <v>289</v>
      </c>
      <c r="D138" s="19" t="s">
        <v>20</v>
      </c>
      <c r="E138" s="19" t="s">
        <v>61</v>
      </c>
      <c r="F138" s="20">
        <v>1000000.0</v>
      </c>
      <c r="G138" s="20">
        <v>3.4126405E7</v>
      </c>
      <c r="L138" s="25"/>
      <c r="M138" s="25"/>
    </row>
    <row r="139">
      <c r="A139" s="17">
        <v>111.0</v>
      </c>
      <c r="B139" s="18" t="s">
        <v>290</v>
      </c>
      <c r="C139" s="18" t="s">
        <v>291</v>
      </c>
      <c r="D139" s="19" t="s">
        <v>13</v>
      </c>
      <c r="E139" s="19" t="s">
        <v>14</v>
      </c>
      <c r="F139" s="20">
        <v>3.0E7</v>
      </c>
      <c r="G139" s="20">
        <v>3.3477783E7</v>
      </c>
      <c r="L139" s="25"/>
      <c r="M139" s="25"/>
    </row>
    <row r="140">
      <c r="A140" s="17">
        <v>300.0</v>
      </c>
      <c r="B140" s="18" t="s">
        <v>292</v>
      </c>
      <c r="C140" s="18" t="s">
        <v>293</v>
      </c>
      <c r="D140" s="19" t="s">
        <v>20</v>
      </c>
      <c r="E140" s="19" t="s">
        <v>14</v>
      </c>
      <c r="F140" s="20">
        <v>3.0E7</v>
      </c>
      <c r="G140" s="20">
        <v>3.3477783E7</v>
      </c>
      <c r="L140" s="25"/>
      <c r="M140" s="25"/>
    </row>
    <row r="141">
      <c r="A141" s="17">
        <v>48.0</v>
      </c>
      <c r="B141" s="18" t="s">
        <v>294</v>
      </c>
      <c r="C141" s="18" t="s">
        <v>295</v>
      </c>
      <c r="D141" s="19" t="s">
        <v>25</v>
      </c>
      <c r="E141" s="19" t="s">
        <v>14</v>
      </c>
      <c r="F141" s="20">
        <v>3.0E7</v>
      </c>
      <c r="G141" s="20">
        <v>3.3477783E7</v>
      </c>
      <c r="L141" s="25"/>
      <c r="M141" s="25"/>
    </row>
    <row r="142">
      <c r="A142" s="17">
        <v>237.0</v>
      </c>
      <c r="B142" s="18" t="s">
        <v>296</v>
      </c>
      <c r="C142" s="18" t="s">
        <v>297</v>
      </c>
      <c r="D142" s="19" t="s">
        <v>25</v>
      </c>
      <c r="E142" s="19" t="s">
        <v>14</v>
      </c>
      <c r="F142" s="20">
        <v>3.0E7</v>
      </c>
      <c r="G142" s="20">
        <v>3.3477783E7</v>
      </c>
      <c r="L142" s="25"/>
      <c r="M142" s="25"/>
    </row>
    <row r="143">
      <c r="A143" s="17">
        <v>174.0</v>
      </c>
      <c r="B143" s="18" t="s">
        <v>298</v>
      </c>
      <c r="C143" s="18" t="s">
        <v>299</v>
      </c>
      <c r="D143" s="19" t="s">
        <v>13</v>
      </c>
      <c r="E143" s="19" t="s">
        <v>14</v>
      </c>
      <c r="F143" s="20">
        <v>3.0E7</v>
      </c>
      <c r="G143" s="20">
        <v>3.3477783E7</v>
      </c>
      <c r="L143" s="25"/>
      <c r="M143" s="25"/>
    </row>
    <row r="144">
      <c r="A144" s="17">
        <v>81.0</v>
      </c>
      <c r="B144" s="18" t="s">
        <v>300</v>
      </c>
      <c r="C144" s="18" t="s">
        <v>301</v>
      </c>
      <c r="D144" s="19" t="s">
        <v>68</v>
      </c>
      <c r="E144" s="19" t="s">
        <v>14</v>
      </c>
      <c r="F144" s="20">
        <v>5000000.0</v>
      </c>
      <c r="G144" s="20">
        <v>3.2915397E7</v>
      </c>
      <c r="L144" s="25"/>
      <c r="M144" s="25"/>
    </row>
    <row r="145">
      <c r="A145" s="17">
        <v>144.0</v>
      </c>
      <c r="B145" s="18" t="s">
        <v>302</v>
      </c>
      <c r="C145" s="18" t="s">
        <v>303</v>
      </c>
      <c r="D145" s="19" t="s">
        <v>20</v>
      </c>
      <c r="E145" s="19" t="s">
        <v>14</v>
      </c>
      <c r="F145" s="20">
        <v>5000000.0</v>
      </c>
      <c r="G145" s="20">
        <v>3.2915397E7</v>
      </c>
      <c r="L145" s="25"/>
      <c r="M145" s="25"/>
    </row>
    <row r="146">
      <c r="A146" s="17">
        <v>270.0</v>
      </c>
      <c r="B146" s="18" t="s">
        <v>304</v>
      </c>
      <c r="C146" s="18" t="s">
        <v>305</v>
      </c>
      <c r="D146" s="19" t="s">
        <v>25</v>
      </c>
      <c r="E146" s="19" t="s">
        <v>14</v>
      </c>
      <c r="F146" s="20">
        <v>5000000.0</v>
      </c>
      <c r="G146" s="20">
        <v>3.2915397E7</v>
      </c>
      <c r="L146" s="25"/>
      <c r="M146" s="25"/>
    </row>
    <row r="147">
      <c r="A147" s="17">
        <v>207.0</v>
      </c>
      <c r="B147" s="18" t="s">
        <v>306</v>
      </c>
      <c r="C147" s="18" t="s">
        <v>307</v>
      </c>
      <c r="D147" s="19" t="s">
        <v>42</v>
      </c>
      <c r="E147" s="19" t="s">
        <v>14</v>
      </c>
      <c r="F147" s="20">
        <v>5000000.0</v>
      </c>
      <c r="G147" s="20">
        <v>3.2915397E7</v>
      </c>
      <c r="L147" s="25"/>
      <c r="M147" s="25"/>
    </row>
    <row r="148">
      <c r="A148" s="17">
        <v>62.0</v>
      </c>
      <c r="B148" s="18" t="s">
        <v>308</v>
      </c>
      <c r="C148" s="18" t="s">
        <v>309</v>
      </c>
      <c r="D148" s="19" t="s">
        <v>39</v>
      </c>
      <c r="E148" s="19" t="s">
        <v>14</v>
      </c>
      <c r="F148" s="20">
        <v>3.0E7</v>
      </c>
      <c r="G148" s="20">
        <v>3.2890743E7</v>
      </c>
      <c r="L148" s="25"/>
      <c r="M148" s="25"/>
    </row>
    <row r="149">
      <c r="A149" s="17">
        <v>314.0</v>
      </c>
      <c r="B149" s="18" t="s">
        <v>310</v>
      </c>
      <c r="C149" s="18" t="s">
        <v>311</v>
      </c>
      <c r="D149" s="19" t="s">
        <v>31</v>
      </c>
      <c r="E149" s="19" t="s">
        <v>14</v>
      </c>
      <c r="F149" s="20">
        <v>3.0E7</v>
      </c>
      <c r="G149" s="20">
        <v>3.2890743E7</v>
      </c>
      <c r="L149" s="25"/>
      <c r="M149" s="25"/>
    </row>
    <row r="150">
      <c r="A150" s="17">
        <v>125.0</v>
      </c>
      <c r="B150" s="18" t="s">
        <v>312</v>
      </c>
      <c r="C150" s="18" t="s">
        <v>313</v>
      </c>
      <c r="D150" s="19" t="s">
        <v>39</v>
      </c>
      <c r="E150" s="19" t="s">
        <v>14</v>
      </c>
      <c r="F150" s="20">
        <v>3.0E7</v>
      </c>
      <c r="G150" s="20">
        <v>3.2890743E7</v>
      </c>
      <c r="L150" s="25"/>
      <c r="M150" s="25"/>
    </row>
    <row r="151">
      <c r="A151" s="17">
        <v>251.0</v>
      </c>
      <c r="B151" s="18" t="s">
        <v>314</v>
      </c>
      <c r="C151" s="18" t="s">
        <v>315</v>
      </c>
      <c r="D151" s="19" t="s">
        <v>25</v>
      </c>
      <c r="E151" s="19" t="s">
        <v>14</v>
      </c>
      <c r="F151" s="20">
        <v>3.0E7</v>
      </c>
      <c r="G151" s="20">
        <v>3.2890743E7</v>
      </c>
      <c r="L151" s="25"/>
      <c r="M151" s="25"/>
    </row>
    <row r="152">
      <c r="A152" s="17">
        <v>188.0</v>
      </c>
      <c r="B152" s="18" t="s">
        <v>316</v>
      </c>
      <c r="C152" s="18" t="s">
        <v>317</v>
      </c>
      <c r="D152" s="19" t="s">
        <v>20</v>
      </c>
      <c r="E152" s="19" t="s">
        <v>14</v>
      </c>
      <c r="F152" s="20">
        <v>3.0E7</v>
      </c>
      <c r="G152" s="20">
        <v>3.2890743E7</v>
      </c>
      <c r="L152" s="25"/>
      <c r="M152" s="25"/>
    </row>
    <row r="153">
      <c r="A153" s="17">
        <v>189.0</v>
      </c>
      <c r="B153" s="18" t="s">
        <v>318</v>
      </c>
      <c r="C153" s="18" t="s">
        <v>319</v>
      </c>
      <c r="D153" s="19" t="s">
        <v>20</v>
      </c>
      <c r="E153" s="19" t="s">
        <v>61</v>
      </c>
      <c r="F153" s="20">
        <v>1.0E7</v>
      </c>
      <c r="G153" s="20">
        <v>3.2370896E7</v>
      </c>
      <c r="L153" s="25"/>
      <c r="M153" s="25"/>
    </row>
    <row r="154">
      <c r="A154" s="17">
        <v>252.0</v>
      </c>
      <c r="B154" s="18" t="s">
        <v>320</v>
      </c>
      <c r="C154" s="18" t="s">
        <v>321</v>
      </c>
      <c r="D154" s="19" t="s">
        <v>36</v>
      </c>
      <c r="E154" s="19" t="s">
        <v>61</v>
      </c>
      <c r="F154" s="20">
        <v>1.0E7</v>
      </c>
      <c r="G154" s="20">
        <v>3.2370896E7</v>
      </c>
      <c r="L154" s="25"/>
      <c r="M154" s="25"/>
    </row>
    <row r="155">
      <c r="A155" s="17">
        <v>63.0</v>
      </c>
      <c r="B155" s="18" t="s">
        <v>322</v>
      </c>
      <c r="C155" s="18" t="s">
        <v>323</v>
      </c>
      <c r="D155" s="19" t="s">
        <v>42</v>
      </c>
      <c r="E155" s="19" t="s">
        <v>61</v>
      </c>
      <c r="F155" s="20">
        <v>1.0E7</v>
      </c>
      <c r="G155" s="20">
        <v>3.2370896E7</v>
      </c>
      <c r="L155" s="25"/>
      <c r="M155" s="25"/>
    </row>
    <row r="156">
      <c r="A156" s="17">
        <v>315.0</v>
      </c>
      <c r="B156" s="18" t="s">
        <v>324</v>
      </c>
      <c r="C156" s="18" t="s">
        <v>325</v>
      </c>
      <c r="D156" s="19" t="s">
        <v>3</v>
      </c>
      <c r="E156" s="19" t="s">
        <v>61</v>
      </c>
      <c r="F156" s="20">
        <v>1.0E7</v>
      </c>
      <c r="G156" s="20">
        <v>3.2370896E7</v>
      </c>
      <c r="L156" s="25"/>
      <c r="M156" s="25"/>
    </row>
    <row r="157">
      <c r="A157" s="17">
        <v>126.0</v>
      </c>
      <c r="B157" s="18" t="s">
        <v>326</v>
      </c>
      <c r="C157" s="18" t="s">
        <v>327</v>
      </c>
      <c r="D157" s="19" t="s">
        <v>68</v>
      </c>
      <c r="E157" s="19" t="s">
        <v>61</v>
      </c>
      <c r="F157" s="20">
        <v>1.0E7</v>
      </c>
      <c r="G157" s="20">
        <v>3.2370896E7</v>
      </c>
      <c r="L157" s="25"/>
      <c r="M157" s="25"/>
    </row>
    <row r="158">
      <c r="A158" s="17">
        <v>15.0</v>
      </c>
      <c r="B158" s="18" t="s">
        <v>328</v>
      </c>
      <c r="C158" s="18" t="s">
        <v>329</v>
      </c>
      <c r="D158" s="19" t="s">
        <v>39</v>
      </c>
      <c r="E158" s="19" t="s">
        <v>61</v>
      </c>
      <c r="F158" s="20">
        <v>2.0E7</v>
      </c>
      <c r="G158" s="20">
        <v>3.2346156E7</v>
      </c>
      <c r="L158" s="25"/>
      <c r="M158" s="25"/>
    </row>
    <row r="159">
      <c r="A159" s="17">
        <v>254.0</v>
      </c>
      <c r="B159" s="18" t="s">
        <v>330</v>
      </c>
      <c r="C159" s="18" t="s">
        <v>331</v>
      </c>
      <c r="D159" s="19" t="s">
        <v>36</v>
      </c>
      <c r="E159" s="19" t="s">
        <v>14</v>
      </c>
      <c r="F159" s="20">
        <v>1.0E7</v>
      </c>
      <c r="G159" s="20">
        <v>3.1953589E7</v>
      </c>
      <c r="L159" s="25"/>
      <c r="M159" s="25"/>
    </row>
    <row r="160">
      <c r="A160" s="17">
        <v>65.0</v>
      </c>
      <c r="B160" s="18" t="s">
        <v>332</v>
      </c>
      <c r="C160" s="18" t="s">
        <v>333</v>
      </c>
      <c r="D160" s="19" t="s">
        <v>3</v>
      </c>
      <c r="E160" s="19" t="s">
        <v>14</v>
      </c>
      <c r="F160" s="20">
        <v>1.0E7</v>
      </c>
      <c r="G160" s="20">
        <v>3.1953589E7</v>
      </c>
      <c r="L160" s="25"/>
      <c r="M160" s="25"/>
    </row>
    <row r="161">
      <c r="A161" s="17">
        <v>128.0</v>
      </c>
      <c r="B161" s="18" t="s">
        <v>334</v>
      </c>
      <c r="C161" s="18" t="s">
        <v>335</v>
      </c>
      <c r="D161" s="19" t="s">
        <v>39</v>
      </c>
      <c r="E161" s="19" t="s">
        <v>14</v>
      </c>
      <c r="F161" s="20">
        <v>1.0E7</v>
      </c>
      <c r="G161" s="20">
        <v>3.1953589E7</v>
      </c>
      <c r="L161" s="25"/>
      <c r="M161" s="25"/>
    </row>
    <row r="162">
      <c r="A162" s="17">
        <v>317.0</v>
      </c>
      <c r="B162" s="18" t="s">
        <v>336</v>
      </c>
      <c r="C162" s="18" t="s">
        <v>337</v>
      </c>
      <c r="D162" s="19" t="s">
        <v>31</v>
      </c>
      <c r="E162" s="19" t="s">
        <v>14</v>
      </c>
      <c r="F162" s="20">
        <v>1.0E7</v>
      </c>
      <c r="G162" s="20">
        <v>3.1953589E7</v>
      </c>
      <c r="L162" s="25"/>
      <c r="M162" s="25"/>
    </row>
    <row r="163">
      <c r="A163" s="17">
        <v>191.0</v>
      </c>
      <c r="B163" s="18" t="s">
        <v>338</v>
      </c>
      <c r="C163" s="18" t="s">
        <v>339</v>
      </c>
      <c r="D163" s="19" t="s">
        <v>13</v>
      </c>
      <c r="E163" s="19" t="s">
        <v>14</v>
      </c>
      <c r="F163" s="20">
        <v>1.0E7</v>
      </c>
      <c r="G163" s="20">
        <v>3.1953589E7</v>
      </c>
      <c r="L163" s="25"/>
      <c r="M163" s="25"/>
    </row>
    <row r="164">
      <c r="A164" s="17">
        <v>34.0</v>
      </c>
      <c r="B164" s="18" t="s">
        <v>340</v>
      </c>
      <c r="C164" s="18" t="s">
        <v>341</v>
      </c>
      <c r="D164" s="19" t="s">
        <v>68</v>
      </c>
      <c r="E164" s="19" t="s">
        <v>61</v>
      </c>
      <c r="F164" s="20">
        <v>2.0E7</v>
      </c>
      <c r="G164" s="20">
        <v>3.1670482E7</v>
      </c>
      <c r="L164" s="25"/>
      <c r="M164" s="25"/>
    </row>
    <row r="165">
      <c r="A165" s="17">
        <v>158.0</v>
      </c>
      <c r="B165" s="18" t="s">
        <v>342</v>
      </c>
      <c r="C165" s="18" t="s">
        <v>343</v>
      </c>
      <c r="D165" s="19" t="s">
        <v>31</v>
      </c>
      <c r="E165" s="19" t="s">
        <v>14</v>
      </c>
      <c r="F165" s="20">
        <v>9.0E7</v>
      </c>
      <c r="G165" s="20">
        <v>2.9991873E7</v>
      </c>
      <c r="L165" s="25"/>
      <c r="M165" s="25"/>
    </row>
    <row r="166">
      <c r="A166" s="17">
        <v>284.0</v>
      </c>
      <c r="B166" s="18" t="s">
        <v>344</v>
      </c>
      <c r="C166" s="18" t="s">
        <v>345</v>
      </c>
      <c r="D166" s="19" t="s">
        <v>39</v>
      </c>
      <c r="E166" s="19" t="s">
        <v>14</v>
      </c>
      <c r="F166" s="20">
        <v>9.0E7</v>
      </c>
      <c r="G166" s="20">
        <v>2.9991873E7</v>
      </c>
      <c r="L166" s="25"/>
      <c r="M166" s="25"/>
    </row>
    <row r="167">
      <c r="A167" s="17">
        <v>221.0</v>
      </c>
      <c r="B167" s="18" t="s">
        <v>346</v>
      </c>
      <c r="C167" s="18" t="s">
        <v>347</v>
      </c>
      <c r="D167" s="19" t="s">
        <v>31</v>
      </c>
      <c r="E167" s="19" t="s">
        <v>14</v>
      </c>
      <c r="F167" s="20">
        <v>9.0E7</v>
      </c>
      <c r="G167" s="20">
        <v>2.9991873E7</v>
      </c>
      <c r="L167" s="25"/>
      <c r="M167" s="25"/>
    </row>
    <row r="168">
      <c r="A168" s="17">
        <v>95.0</v>
      </c>
      <c r="B168" s="18" t="s">
        <v>348</v>
      </c>
      <c r="C168" s="18" t="s">
        <v>349</v>
      </c>
      <c r="D168" s="19" t="s">
        <v>39</v>
      </c>
      <c r="E168" s="19" t="s">
        <v>14</v>
      </c>
      <c r="F168" s="20">
        <v>9.0E7</v>
      </c>
      <c r="G168" s="20">
        <v>2.9991873E7</v>
      </c>
      <c r="L168" s="25"/>
      <c r="M168" s="25"/>
    </row>
    <row r="169">
      <c r="A169" s="17">
        <v>11.0</v>
      </c>
      <c r="B169" s="18" t="s">
        <v>350</v>
      </c>
      <c r="C169" s="18" t="s">
        <v>351</v>
      </c>
      <c r="D169" s="19" t="s">
        <v>13</v>
      </c>
      <c r="E169" s="19" t="s">
        <v>14</v>
      </c>
      <c r="F169" s="20">
        <v>1000000.0</v>
      </c>
      <c r="G169" s="20">
        <v>2.8926771E7</v>
      </c>
      <c r="L169" s="25"/>
      <c r="M169" s="25"/>
    </row>
    <row r="170">
      <c r="A170" s="17">
        <v>29.0</v>
      </c>
      <c r="B170" s="18" t="s">
        <v>352</v>
      </c>
      <c r="C170" s="18" t="s">
        <v>353</v>
      </c>
      <c r="D170" s="19" t="s">
        <v>17</v>
      </c>
      <c r="E170" s="19" t="s">
        <v>14</v>
      </c>
      <c r="F170" s="20">
        <v>9.0E7</v>
      </c>
      <c r="G170" s="20">
        <v>2.3888885E7</v>
      </c>
      <c r="L170" s="25"/>
      <c r="M170" s="25"/>
    </row>
    <row r="171">
      <c r="A171" s="17">
        <v>30.0</v>
      </c>
      <c r="B171" s="18" t="s">
        <v>354</v>
      </c>
      <c r="C171" s="18" t="s">
        <v>355</v>
      </c>
      <c r="D171" s="19" t="s">
        <v>25</v>
      </c>
      <c r="E171" s="19" t="s">
        <v>61</v>
      </c>
      <c r="F171" s="20">
        <v>1.0E7</v>
      </c>
      <c r="G171" s="20">
        <v>2.3464528E7</v>
      </c>
      <c r="L171" s="25"/>
      <c r="M171" s="25"/>
    </row>
    <row r="172">
      <c r="A172" s="17">
        <v>33.0</v>
      </c>
      <c r="B172" s="18" t="s">
        <v>356</v>
      </c>
      <c r="C172" s="18" t="s">
        <v>357</v>
      </c>
      <c r="D172" s="19" t="s">
        <v>13</v>
      </c>
      <c r="E172" s="19" t="s">
        <v>14</v>
      </c>
      <c r="F172" s="20">
        <v>1.0E7</v>
      </c>
      <c r="G172" s="20">
        <v>2.2390348E7</v>
      </c>
      <c r="L172" s="25"/>
      <c r="M172" s="25"/>
    </row>
    <row r="173">
      <c r="A173" s="17">
        <v>225.0</v>
      </c>
      <c r="B173" s="18" t="s">
        <v>358</v>
      </c>
      <c r="C173" s="18" t="s">
        <v>359</v>
      </c>
      <c r="D173" s="19" t="s">
        <v>25</v>
      </c>
      <c r="E173" s="19" t="s">
        <v>14</v>
      </c>
      <c r="F173" s="20">
        <v>1.0E7</v>
      </c>
      <c r="G173" s="20">
        <v>1.7991607E7</v>
      </c>
      <c r="L173" s="25"/>
      <c r="M173" s="25"/>
    </row>
    <row r="174">
      <c r="A174" s="17">
        <v>99.0</v>
      </c>
      <c r="B174" s="18" t="s">
        <v>360</v>
      </c>
      <c r="C174" s="18" t="s">
        <v>361</v>
      </c>
      <c r="D174" s="19" t="s">
        <v>17</v>
      </c>
      <c r="E174" s="19" t="s">
        <v>14</v>
      </c>
      <c r="F174" s="20">
        <v>1.0E7</v>
      </c>
      <c r="G174" s="20">
        <v>1.7991607E7</v>
      </c>
      <c r="L174" s="25"/>
      <c r="M174" s="25"/>
    </row>
    <row r="175">
      <c r="A175" s="17">
        <v>162.0</v>
      </c>
      <c r="B175" s="18" t="s">
        <v>362</v>
      </c>
      <c r="C175" s="18" t="s">
        <v>363</v>
      </c>
      <c r="D175" s="19" t="s">
        <v>36</v>
      </c>
      <c r="E175" s="19" t="s">
        <v>14</v>
      </c>
      <c r="F175" s="20">
        <v>1.0E7</v>
      </c>
      <c r="G175" s="20">
        <v>1.7991607E7</v>
      </c>
      <c r="L175" s="25"/>
      <c r="M175" s="25"/>
    </row>
    <row r="176">
      <c r="A176" s="17">
        <v>288.0</v>
      </c>
      <c r="B176" s="18" t="s">
        <v>364</v>
      </c>
      <c r="C176" s="18" t="s">
        <v>365</v>
      </c>
      <c r="D176" s="19" t="s">
        <v>17</v>
      </c>
      <c r="E176" s="19" t="s">
        <v>14</v>
      </c>
      <c r="F176" s="20">
        <v>1.0E7</v>
      </c>
      <c r="G176" s="20">
        <v>1.7991607E7</v>
      </c>
      <c r="L176" s="25"/>
      <c r="M176" s="25"/>
    </row>
    <row r="177">
      <c r="A177" s="17">
        <v>279.0</v>
      </c>
      <c r="B177" s="18" t="s">
        <v>366</v>
      </c>
      <c r="C177" s="18" t="s">
        <v>367</v>
      </c>
      <c r="D177" s="19" t="s">
        <v>17</v>
      </c>
      <c r="E177" s="19" t="s">
        <v>97</v>
      </c>
      <c r="F177" s="20">
        <v>9.0E7</v>
      </c>
      <c r="G177" s="20">
        <v>1.3287929E7</v>
      </c>
      <c r="L177" s="25"/>
      <c r="M177" s="25"/>
    </row>
    <row r="178">
      <c r="A178" s="17">
        <v>216.0</v>
      </c>
      <c r="B178" s="18" t="s">
        <v>368</v>
      </c>
      <c r="C178" s="18" t="s">
        <v>369</v>
      </c>
      <c r="D178" s="19" t="s">
        <v>39</v>
      </c>
      <c r="E178" s="19" t="s">
        <v>97</v>
      </c>
      <c r="F178" s="20">
        <v>9.0E7</v>
      </c>
      <c r="G178" s="20">
        <v>1.3287929E7</v>
      </c>
      <c r="L178" s="25"/>
      <c r="M178" s="25"/>
    </row>
    <row r="179">
      <c r="A179" s="17">
        <v>153.0</v>
      </c>
      <c r="B179" s="18" t="s">
        <v>370</v>
      </c>
      <c r="C179" s="18" t="s">
        <v>371</v>
      </c>
      <c r="D179" s="19" t="s">
        <v>13</v>
      </c>
      <c r="E179" s="19" t="s">
        <v>97</v>
      </c>
      <c r="F179" s="20">
        <v>9.0E7</v>
      </c>
      <c r="G179" s="20">
        <v>1.3287929E7</v>
      </c>
      <c r="L179" s="25"/>
      <c r="M179" s="25"/>
    </row>
    <row r="180">
      <c r="A180" s="17">
        <v>90.0</v>
      </c>
      <c r="B180" s="18" t="s">
        <v>372</v>
      </c>
      <c r="C180" s="18" t="s">
        <v>373</v>
      </c>
      <c r="D180" s="19" t="s">
        <v>31</v>
      </c>
      <c r="E180" s="19" t="s">
        <v>97</v>
      </c>
      <c r="F180" s="20">
        <v>9.0E7</v>
      </c>
      <c r="G180" s="20">
        <v>1.3287929E7</v>
      </c>
      <c r="L180" s="25"/>
      <c r="M180" s="25"/>
    </row>
    <row r="181">
      <c r="A181" s="17">
        <v>215.0</v>
      </c>
      <c r="B181" s="18" t="s">
        <v>374</v>
      </c>
      <c r="C181" s="18" t="s">
        <v>375</v>
      </c>
      <c r="D181" s="19" t="s">
        <v>3</v>
      </c>
      <c r="E181" s="19" t="s">
        <v>14</v>
      </c>
      <c r="F181" s="20">
        <v>1.0E8</v>
      </c>
      <c r="G181" s="20">
        <v>1.2451199E7</v>
      </c>
      <c r="L181" s="25"/>
      <c r="M181" s="25"/>
    </row>
    <row r="182">
      <c r="A182" s="17">
        <v>278.0</v>
      </c>
      <c r="B182" s="18" t="s">
        <v>376</v>
      </c>
      <c r="C182" s="18" t="s">
        <v>377</v>
      </c>
      <c r="D182" s="19" t="s">
        <v>31</v>
      </c>
      <c r="E182" s="19" t="s">
        <v>14</v>
      </c>
      <c r="F182" s="20">
        <v>1.0E8</v>
      </c>
      <c r="G182" s="20">
        <v>1.2451199E7</v>
      </c>
      <c r="L182" s="25"/>
      <c r="M182" s="25"/>
    </row>
    <row r="183">
      <c r="A183" s="17">
        <v>89.0</v>
      </c>
      <c r="B183" s="18" t="s">
        <v>378</v>
      </c>
      <c r="C183" s="18" t="s">
        <v>379</v>
      </c>
      <c r="D183" s="19" t="s">
        <v>20</v>
      </c>
      <c r="E183" s="19" t="s">
        <v>14</v>
      </c>
      <c r="F183" s="20">
        <v>1.0E8</v>
      </c>
      <c r="G183" s="20">
        <v>1.2451199E7</v>
      </c>
      <c r="L183" s="25"/>
      <c r="M183" s="25"/>
    </row>
    <row r="184">
      <c r="A184" s="17">
        <v>152.0</v>
      </c>
      <c r="B184" s="18" t="s">
        <v>380</v>
      </c>
      <c r="C184" s="18" t="s">
        <v>381</v>
      </c>
      <c r="D184" s="19" t="s">
        <v>20</v>
      </c>
      <c r="E184" s="19" t="s">
        <v>14</v>
      </c>
      <c r="F184" s="20">
        <v>1.0E8</v>
      </c>
      <c r="G184" s="20">
        <v>1.2451199E7</v>
      </c>
      <c r="L184" s="25"/>
      <c r="M184" s="25"/>
    </row>
    <row r="185">
      <c r="A185" s="17">
        <v>285.0</v>
      </c>
      <c r="B185" s="18" t="s">
        <v>382</v>
      </c>
      <c r="C185" s="18" t="s">
        <v>383</v>
      </c>
      <c r="D185" s="19" t="s">
        <v>13</v>
      </c>
      <c r="E185" s="19" t="s">
        <v>14</v>
      </c>
      <c r="F185" s="20">
        <v>1.0E7</v>
      </c>
      <c r="G185" s="20">
        <v>7303129.0</v>
      </c>
      <c r="L185" s="25"/>
      <c r="M185" s="25"/>
    </row>
    <row r="186">
      <c r="A186" s="17">
        <v>96.0</v>
      </c>
      <c r="B186" s="18" t="s">
        <v>384</v>
      </c>
      <c r="C186" s="18" t="s">
        <v>385</v>
      </c>
      <c r="D186" s="19" t="s">
        <v>39</v>
      </c>
      <c r="E186" s="19" t="s">
        <v>14</v>
      </c>
      <c r="F186" s="20">
        <v>1.0E7</v>
      </c>
      <c r="G186" s="20">
        <v>7303129.0</v>
      </c>
      <c r="L186" s="25"/>
      <c r="M186" s="25"/>
    </row>
    <row r="187">
      <c r="A187" s="17">
        <v>159.0</v>
      </c>
      <c r="B187" s="18" t="s">
        <v>386</v>
      </c>
      <c r="C187" s="18" t="s">
        <v>387</v>
      </c>
      <c r="D187" s="19" t="s">
        <v>36</v>
      </c>
      <c r="E187" s="19" t="s">
        <v>14</v>
      </c>
      <c r="F187" s="20">
        <v>1.0E7</v>
      </c>
      <c r="G187" s="20">
        <v>7303129.0</v>
      </c>
      <c r="L187" s="25"/>
      <c r="M187" s="25"/>
    </row>
    <row r="188">
      <c r="A188" s="17">
        <v>222.0</v>
      </c>
      <c r="B188" s="18" t="s">
        <v>388</v>
      </c>
      <c r="C188" s="18" t="s">
        <v>389</v>
      </c>
      <c r="D188" s="19" t="s">
        <v>36</v>
      </c>
      <c r="E188" s="19" t="s">
        <v>14</v>
      </c>
      <c r="F188" s="20">
        <v>1.0E7</v>
      </c>
      <c r="G188" s="20">
        <v>7303129.0</v>
      </c>
      <c r="L188" s="25"/>
      <c r="M188" s="25"/>
    </row>
    <row r="189">
      <c r="A189" s="17">
        <v>8.0</v>
      </c>
      <c r="B189" s="18" t="s">
        <v>390</v>
      </c>
      <c r="C189" s="18" t="s">
        <v>391</v>
      </c>
      <c r="D189" s="19" t="s">
        <v>68</v>
      </c>
      <c r="E189" s="19" t="s">
        <v>14</v>
      </c>
      <c r="F189" s="20">
        <v>1000000.0</v>
      </c>
      <c r="G189" s="20">
        <v>5305190.0</v>
      </c>
      <c r="L189" s="25"/>
      <c r="M189" s="25"/>
    </row>
    <row r="190">
      <c r="A190" s="17">
        <v>5.0</v>
      </c>
      <c r="B190" s="18" t="s">
        <v>392</v>
      </c>
      <c r="C190" s="18" t="s">
        <v>393</v>
      </c>
      <c r="D190" s="19" t="s">
        <v>13</v>
      </c>
      <c r="E190" s="19" t="s">
        <v>97</v>
      </c>
      <c r="F190" s="20">
        <v>5.0E7</v>
      </c>
      <c r="G190" s="20">
        <v>2910571.0</v>
      </c>
      <c r="L190" s="25"/>
      <c r="M190" s="25"/>
    </row>
    <row r="191">
      <c r="A191" s="17">
        <v>112.0</v>
      </c>
      <c r="B191" s="18" t="s">
        <v>394</v>
      </c>
      <c r="C191" s="18" t="s">
        <v>395</v>
      </c>
      <c r="D191" s="19" t="s">
        <v>25</v>
      </c>
      <c r="E191" s="19" t="s">
        <v>97</v>
      </c>
      <c r="F191" s="20">
        <v>5.0E7</v>
      </c>
      <c r="G191" s="20">
        <v>2702447.0</v>
      </c>
      <c r="L191" s="25"/>
      <c r="M191" s="25"/>
    </row>
    <row r="192">
      <c r="A192" s="17">
        <v>238.0</v>
      </c>
      <c r="B192" s="18" t="s">
        <v>396</v>
      </c>
      <c r="C192" s="18" t="s">
        <v>397</v>
      </c>
      <c r="D192" s="19" t="s">
        <v>25</v>
      </c>
      <c r="E192" s="19" t="s">
        <v>97</v>
      </c>
      <c r="F192" s="20">
        <v>5.0E7</v>
      </c>
      <c r="G192" s="20">
        <v>2702447.0</v>
      </c>
      <c r="L192" s="25"/>
      <c r="M192" s="25"/>
    </row>
    <row r="193">
      <c r="A193" s="17">
        <v>49.0</v>
      </c>
      <c r="B193" s="18" t="s">
        <v>398</v>
      </c>
      <c r="C193" s="18" t="s">
        <v>399</v>
      </c>
      <c r="D193" s="19" t="s">
        <v>20</v>
      </c>
      <c r="E193" s="19" t="s">
        <v>97</v>
      </c>
      <c r="F193" s="20">
        <v>5.0E7</v>
      </c>
      <c r="G193" s="20">
        <v>2702447.0</v>
      </c>
      <c r="L193" s="25"/>
      <c r="M193" s="25"/>
    </row>
    <row r="194">
      <c r="A194" s="17">
        <v>175.0</v>
      </c>
      <c r="B194" s="18" t="s">
        <v>400</v>
      </c>
      <c r="C194" s="18" t="s">
        <v>401</v>
      </c>
      <c r="D194" s="19" t="s">
        <v>25</v>
      </c>
      <c r="E194" s="19" t="s">
        <v>97</v>
      </c>
      <c r="F194" s="20">
        <v>5.0E7</v>
      </c>
      <c r="G194" s="20">
        <v>2702447.0</v>
      </c>
      <c r="L194" s="25"/>
      <c r="M194" s="25"/>
    </row>
    <row r="195">
      <c r="A195" s="17">
        <v>301.0</v>
      </c>
      <c r="B195" s="18" t="s">
        <v>402</v>
      </c>
      <c r="C195" s="18" t="s">
        <v>403</v>
      </c>
      <c r="D195" s="19" t="s">
        <v>13</v>
      </c>
      <c r="E195" s="19" t="s">
        <v>97</v>
      </c>
      <c r="F195" s="20">
        <v>5.0E7</v>
      </c>
      <c r="G195" s="20">
        <v>2702447.0</v>
      </c>
      <c r="L195" s="25"/>
      <c r="M195" s="25"/>
    </row>
    <row r="196">
      <c r="A196" s="17">
        <v>26.0</v>
      </c>
      <c r="B196" s="18" t="s">
        <v>404</v>
      </c>
      <c r="C196" s="18" t="s">
        <v>405</v>
      </c>
      <c r="D196" s="19" t="s">
        <v>20</v>
      </c>
      <c r="E196" s="19" t="s">
        <v>61</v>
      </c>
      <c r="F196" s="20">
        <v>1000000.0</v>
      </c>
      <c r="G196" s="20">
        <v>1160848.0</v>
      </c>
      <c r="L196" s="25"/>
      <c r="M196" s="25"/>
    </row>
    <row r="197">
      <c r="A197" s="17">
        <v>131.0</v>
      </c>
      <c r="B197" s="18" t="s">
        <v>406</v>
      </c>
      <c r="C197" s="18" t="s">
        <v>407</v>
      </c>
      <c r="D197" s="19" t="s">
        <v>68</v>
      </c>
      <c r="E197" s="19" t="s">
        <v>14</v>
      </c>
      <c r="F197" s="20">
        <v>0.0</v>
      </c>
      <c r="G197" s="20">
        <v>0.0</v>
      </c>
      <c r="I197" s="26" t="str">
        <f>IFERROR(__xludf.DUMMYFUNCTION("FILTER(datos,pais=$L$4)"),"#N/A")</f>
        <v>#N/A</v>
      </c>
      <c r="L197" s="25"/>
      <c r="M197" s="25"/>
    </row>
    <row r="198">
      <c r="A198" s="17">
        <v>28.0</v>
      </c>
      <c r="B198" s="18" t="s">
        <v>408</v>
      </c>
      <c r="C198" s="18" t="s">
        <v>409</v>
      </c>
      <c r="D198" s="19" t="s">
        <v>36</v>
      </c>
      <c r="E198" s="19" t="s">
        <v>61</v>
      </c>
      <c r="F198" s="20">
        <v>0.0</v>
      </c>
      <c r="G198" s="20">
        <v>0.0</v>
      </c>
      <c r="L198" s="25"/>
      <c r="M198" s="25"/>
    </row>
    <row r="199">
      <c r="A199" s="17">
        <v>184.0</v>
      </c>
      <c r="B199" s="18" t="s">
        <v>410</v>
      </c>
      <c r="C199" s="18" t="s">
        <v>411</v>
      </c>
      <c r="D199" s="19" t="s">
        <v>39</v>
      </c>
      <c r="E199" s="19" t="s">
        <v>14</v>
      </c>
      <c r="F199" s="20">
        <v>0.0</v>
      </c>
      <c r="G199" s="20">
        <v>0.0</v>
      </c>
      <c r="L199" s="25"/>
      <c r="M199" s="25"/>
    </row>
    <row r="200">
      <c r="A200" s="17">
        <v>274.0</v>
      </c>
      <c r="B200" s="18" t="s">
        <v>412</v>
      </c>
      <c r="C200" s="18" t="s">
        <v>413</v>
      </c>
      <c r="D200" s="19" t="s">
        <v>31</v>
      </c>
      <c r="E200" s="19" t="s">
        <v>14</v>
      </c>
      <c r="F200" s="20">
        <v>0.0</v>
      </c>
      <c r="G200" s="20">
        <v>0.0</v>
      </c>
      <c r="L200" s="25"/>
      <c r="M200" s="25"/>
    </row>
    <row r="201">
      <c r="A201" s="17">
        <v>289.0</v>
      </c>
      <c r="B201" s="18" t="s">
        <v>414</v>
      </c>
      <c r="C201" s="18" t="s">
        <v>415</v>
      </c>
      <c r="D201" s="19" t="s">
        <v>17</v>
      </c>
      <c r="E201" s="19" t="s">
        <v>14</v>
      </c>
      <c r="F201" s="20">
        <v>0.0</v>
      </c>
      <c r="G201" s="20">
        <v>0.0</v>
      </c>
      <c r="L201" s="25"/>
      <c r="M201" s="25"/>
    </row>
    <row r="202">
      <c r="A202" s="17">
        <v>55.0</v>
      </c>
      <c r="B202" s="18" t="s">
        <v>416</v>
      </c>
      <c r="C202" s="18" t="s">
        <v>417</v>
      </c>
      <c r="D202" s="19" t="s">
        <v>36</v>
      </c>
      <c r="E202" s="19" t="s">
        <v>14</v>
      </c>
      <c r="F202" s="20">
        <v>0.0</v>
      </c>
      <c r="G202" s="20">
        <v>0.0</v>
      </c>
      <c r="L202" s="25"/>
      <c r="M202" s="25"/>
    </row>
    <row r="203">
      <c r="A203" s="17">
        <v>210.0</v>
      </c>
      <c r="B203" s="18" t="s">
        <v>418</v>
      </c>
      <c r="C203" s="18" t="s">
        <v>419</v>
      </c>
      <c r="D203" s="19" t="s">
        <v>20</v>
      </c>
      <c r="E203" s="19" t="s">
        <v>14</v>
      </c>
      <c r="F203" s="20">
        <v>0.0</v>
      </c>
      <c r="G203" s="20">
        <v>0.0</v>
      </c>
      <c r="L203" s="25"/>
      <c r="M203" s="25"/>
    </row>
    <row r="204">
      <c r="A204" s="17">
        <v>272.0</v>
      </c>
      <c r="B204" s="18" t="s">
        <v>420</v>
      </c>
      <c r="C204" s="18" t="s">
        <v>421</v>
      </c>
      <c r="D204" s="19" t="s">
        <v>31</v>
      </c>
      <c r="E204" s="19" t="s">
        <v>14</v>
      </c>
      <c r="F204" s="20">
        <v>0.0</v>
      </c>
      <c r="G204" s="20">
        <v>0.0</v>
      </c>
      <c r="L204" s="25"/>
      <c r="M204" s="25"/>
    </row>
    <row r="205">
      <c r="A205" s="17">
        <v>22.0</v>
      </c>
      <c r="B205" s="18" t="s">
        <v>422</v>
      </c>
      <c r="C205" s="18" t="s">
        <v>423</v>
      </c>
      <c r="D205" s="19" t="s">
        <v>20</v>
      </c>
      <c r="E205" s="19" t="s">
        <v>26</v>
      </c>
      <c r="F205" s="20">
        <v>0.0</v>
      </c>
      <c r="G205" s="20">
        <v>0.0</v>
      </c>
      <c r="L205" s="25"/>
      <c r="M205" s="25"/>
    </row>
    <row r="206">
      <c r="A206" s="17">
        <v>118.0</v>
      </c>
      <c r="B206" s="18" t="s">
        <v>424</v>
      </c>
      <c r="C206" s="18" t="s">
        <v>425</v>
      </c>
      <c r="D206" s="19" t="s">
        <v>31</v>
      </c>
      <c r="E206" s="19" t="s">
        <v>14</v>
      </c>
      <c r="F206" s="20">
        <v>0.0</v>
      </c>
      <c r="G206" s="20">
        <v>0.0</v>
      </c>
      <c r="L206" s="25"/>
      <c r="M206" s="25"/>
    </row>
    <row r="207">
      <c r="A207" s="17">
        <v>68.0</v>
      </c>
      <c r="B207" s="18" t="s">
        <v>426</v>
      </c>
      <c r="C207" s="18" t="s">
        <v>427</v>
      </c>
      <c r="D207" s="19" t="s">
        <v>17</v>
      </c>
      <c r="E207" s="19" t="s">
        <v>14</v>
      </c>
      <c r="F207" s="20">
        <v>0.0</v>
      </c>
      <c r="G207" s="20">
        <v>0.0</v>
      </c>
      <c r="L207" s="25"/>
      <c r="M207" s="25"/>
    </row>
    <row r="208">
      <c r="A208" s="17">
        <v>157.0</v>
      </c>
      <c r="B208" s="18" t="s">
        <v>428</v>
      </c>
      <c r="C208" s="18" t="s">
        <v>429</v>
      </c>
      <c r="D208" s="19" t="s">
        <v>17</v>
      </c>
      <c r="E208" s="19" t="s">
        <v>14</v>
      </c>
      <c r="F208" s="20">
        <v>0.0</v>
      </c>
      <c r="G208" s="20">
        <v>0.0</v>
      </c>
      <c r="L208" s="25"/>
      <c r="M208" s="25"/>
    </row>
    <row r="209">
      <c r="A209" s="17">
        <v>244.0</v>
      </c>
      <c r="B209" s="18" t="s">
        <v>430</v>
      </c>
      <c r="C209" s="18" t="s">
        <v>431</v>
      </c>
      <c r="D209" s="19" t="s">
        <v>36</v>
      </c>
      <c r="E209" s="19" t="s">
        <v>14</v>
      </c>
      <c r="F209" s="20">
        <v>0.0</v>
      </c>
      <c r="G209" s="20">
        <v>0.0</v>
      </c>
      <c r="L209" s="25"/>
      <c r="M209" s="25"/>
    </row>
    <row r="210">
      <c r="A210" s="17">
        <v>228.0</v>
      </c>
      <c r="B210" s="18" t="s">
        <v>432</v>
      </c>
      <c r="C210" s="18" t="s">
        <v>433</v>
      </c>
      <c r="D210" s="19" t="s">
        <v>68</v>
      </c>
      <c r="E210" s="19" t="s">
        <v>61</v>
      </c>
      <c r="F210" s="20">
        <v>0.0</v>
      </c>
      <c r="G210" s="20">
        <v>0.0</v>
      </c>
      <c r="L210" s="25"/>
      <c r="M210" s="25"/>
    </row>
    <row r="211">
      <c r="A211" s="17">
        <v>154.0</v>
      </c>
      <c r="B211" s="18" t="s">
        <v>434</v>
      </c>
      <c r="C211" s="18" t="s">
        <v>435</v>
      </c>
      <c r="D211" s="19" t="s">
        <v>25</v>
      </c>
      <c r="E211" s="19" t="s">
        <v>436</v>
      </c>
      <c r="F211" s="20">
        <v>0.0</v>
      </c>
      <c r="G211" s="20">
        <v>0.0</v>
      </c>
      <c r="L211" s="25"/>
      <c r="M211" s="25"/>
    </row>
    <row r="212">
      <c r="A212" s="17">
        <v>205.0</v>
      </c>
      <c r="B212" s="18" t="s">
        <v>437</v>
      </c>
      <c r="C212" s="18" t="s">
        <v>438</v>
      </c>
      <c r="D212" s="19" t="s">
        <v>39</v>
      </c>
      <c r="E212" s="19" t="s">
        <v>61</v>
      </c>
      <c r="F212" s="20">
        <v>0.0</v>
      </c>
      <c r="G212" s="20">
        <v>0.0</v>
      </c>
      <c r="L212" s="25"/>
      <c r="M212" s="25"/>
    </row>
    <row r="213">
      <c r="A213" s="17">
        <v>261.0</v>
      </c>
      <c r="B213" s="18" t="s">
        <v>439</v>
      </c>
      <c r="C213" s="18" t="s">
        <v>440</v>
      </c>
      <c r="D213" s="19" t="s">
        <v>36</v>
      </c>
      <c r="E213" s="19" t="s">
        <v>14</v>
      </c>
      <c r="F213" s="20">
        <v>0.0</v>
      </c>
      <c r="G213" s="20">
        <v>0.0</v>
      </c>
      <c r="L213" s="25"/>
      <c r="M213" s="25"/>
    </row>
    <row r="214">
      <c r="A214" s="17">
        <v>273.0</v>
      </c>
      <c r="B214" s="18" t="s">
        <v>441</v>
      </c>
      <c r="C214" s="18" t="s">
        <v>442</v>
      </c>
      <c r="D214" s="19" t="s">
        <v>13</v>
      </c>
      <c r="E214" s="19" t="s">
        <v>14</v>
      </c>
      <c r="F214" s="20">
        <v>0.0</v>
      </c>
      <c r="G214" s="20">
        <v>0.0</v>
      </c>
      <c r="L214" s="25"/>
      <c r="M214" s="25"/>
    </row>
    <row r="215">
      <c r="A215" s="17">
        <v>142.0</v>
      </c>
      <c r="B215" s="18" t="s">
        <v>443</v>
      </c>
      <c r="C215" s="18" t="s">
        <v>444</v>
      </c>
      <c r="D215" s="19" t="s">
        <v>39</v>
      </c>
      <c r="E215" s="19" t="s">
        <v>61</v>
      </c>
      <c r="F215" s="20">
        <v>0.0</v>
      </c>
      <c r="G215" s="20">
        <v>0.0</v>
      </c>
      <c r="L215" s="25"/>
      <c r="M215" s="25"/>
    </row>
    <row r="216">
      <c r="A216" s="17">
        <v>141.0</v>
      </c>
      <c r="B216" s="18" t="s">
        <v>445</v>
      </c>
      <c r="C216" s="18" t="s">
        <v>446</v>
      </c>
      <c r="D216" s="19" t="s">
        <v>3</v>
      </c>
      <c r="E216" s="19" t="s">
        <v>14</v>
      </c>
      <c r="F216" s="20">
        <v>0.0</v>
      </c>
      <c r="G216" s="20">
        <v>0.0</v>
      </c>
      <c r="L216" s="25"/>
      <c r="M216" s="25"/>
    </row>
    <row r="217">
      <c r="A217" s="17">
        <v>139.0</v>
      </c>
      <c r="B217" s="18" t="s">
        <v>447</v>
      </c>
      <c r="C217" s="18" t="s">
        <v>448</v>
      </c>
      <c r="D217" s="19" t="s">
        <v>20</v>
      </c>
      <c r="E217" s="19" t="s">
        <v>14</v>
      </c>
      <c r="F217" s="20">
        <v>0.0</v>
      </c>
      <c r="G217" s="20">
        <v>0.0</v>
      </c>
      <c r="L217" s="25"/>
      <c r="M217" s="25"/>
    </row>
    <row r="218">
      <c r="A218" s="17">
        <v>121.0</v>
      </c>
      <c r="B218" s="18" t="s">
        <v>449</v>
      </c>
      <c r="C218" s="18" t="s">
        <v>450</v>
      </c>
      <c r="D218" s="19" t="s">
        <v>20</v>
      </c>
      <c r="E218" s="19" t="s">
        <v>14</v>
      </c>
      <c r="F218" s="20">
        <v>0.0</v>
      </c>
      <c r="G218" s="20">
        <v>0.0</v>
      </c>
      <c r="L218" s="25"/>
      <c r="M218" s="25"/>
    </row>
    <row r="219">
      <c r="A219" s="17">
        <v>259.0</v>
      </c>
      <c r="B219" s="18" t="s">
        <v>451</v>
      </c>
      <c r="C219" s="18" t="s">
        <v>452</v>
      </c>
      <c r="D219" s="19" t="s">
        <v>68</v>
      </c>
      <c r="E219" s="19" t="s">
        <v>26</v>
      </c>
      <c r="F219" s="20">
        <v>0.0</v>
      </c>
      <c r="G219" s="20">
        <v>0.0</v>
      </c>
      <c r="L219" s="25"/>
      <c r="M219" s="25"/>
    </row>
    <row r="220">
      <c r="A220" s="17">
        <v>19.0</v>
      </c>
      <c r="B220" s="18" t="s">
        <v>453</v>
      </c>
      <c r="C220" s="18" t="s">
        <v>454</v>
      </c>
      <c r="D220" s="19" t="s">
        <v>68</v>
      </c>
      <c r="E220" s="19" t="s">
        <v>61</v>
      </c>
      <c r="F220" s="20">
        <v>0.0</v>
      </c>
      <c r="G220" s="20">
        <v>0.0</v>
      </c>
      <c r="L220" s="25"/>
      <c r="M220" s="25"/>
    </row>
    <row r="221">
      <c r="A221" s="17">
        <v>47.0</v>
      </c>
      <c r="B221" s="18" t="s">
        <v>455</v>
      </c>
      <c r="C221" s="18" t="s">
        <v>456</v>
      </c>
      <c r="D221" s="19" t="s">
        <v>13</v>
      </c>
      <c r="E221" s="19" t="s">
        <v>61</v>
      </c>
      <c r="F221" s="20">
        <v>0.0</v>
      </c>
      <c r="G221" s="20">
        <v>0.0</v>
      </c>
      <c r="L221" s="25"/>
      <c r="M221" s="25"/>
    </row>
    <row r="222">
      <c r="A222" s="17">
        <v>181.0</v>
      </c>
      <c r="B222" s="18" t="s">
        <v>457</v>
      </c>
      <c r="C222" s="18" t="s">
        <v>458</v>
      </c>
      <c r="D222" s="19" t="s">
        <v>42</v>
      </c>
      <c r="E222" s="19" t="s">
        <v>14</v>
      </c>
      <c r="F222" s="20">
        <v>0.0</v>
      </c>
      <c r="G222" s="20">
        <v>0.0</v>
      </c>
      <c r="L222" s="25"/>
      <c r="M222" s="25"/>
    </row>
    <row r="223">
      <c r="A223" s="17">
        <v>93.0</v>
      </c>
      <c r="B223" s="18" t="s">
        <v>459</v>
      </c>
      <c r="C223" s="18" t="s">
        <v>460</v>
      </c>
      <c r="D223" s="19" t="s">
        <v>17</v>
      </c>
      <c r="E223" s="19" t="s">
        <v>14</v>
      </c>
      <c r="F223" s="20">
        <v>0.0</v>
      </c>
      <c r="G223" s="20">
        <v>0.0</v>
      </c>
      <c r="L223" s="25"/>
      <c r="M223" s="25"/>
    </row>
    <row r="224">
      <c r="A224" s="17">
        <v>82.0</v>
      </c>
      <c r="B224" s="18" t="s">
        <v>461</v>
      </c>
      <c r="C224" s="18" t="s">
        <v>462</v>
      </c>
      <c r="D224" s="19" t="s">
        <v>17</v>
      </c>
      <c r="E224" s="19" t="s">
        <v>61</v>
      </c>
      <c r="F224" s="20">
        <v>0.0</v>
      </c>
      <c r="G224" s="20">
        <v>0.0</v>
      </c>
      <c r="L224" s="25"/>
      <c r="M224" s="25"/>
    </row>
    <row r="225">
      <c r="A225" s="17">
        <v>58.0</v>
      </c>
      <c r="B225" s="18" t="s">
        <v>463</v>
      </c>
      <c r="C225" s="18" t="s">
        <v>464</v>
      </c>
      <c r="D225" s="19" t="s">
        <v>68</v>
      </c>
      <c r="E225" s="19" t="s">
        <v>14</v>
      </c>
      <c r="F225" s="20">
        <v>0.0</v>
      </c>
      <c r="G225" s="20">
        <v>0.0</v>
      </c>
      <c r="L225" s="25"/>
      <c r="M225" s="25"/>
    </row>
    <row r="226">
      <c r="A226" s="17">
        <v>190.0</v>
      </c>
      <c r="B226" s="18" t="s">
        <v>465</v>
      </c>
      <c r="C226" s="18" t="s">
        <v>466</v>
      </c>
      <c r="D226" s="19" t="s">
        <v>39</v>
      </c>
      <c r="E226" s="19" t="s">
        <v>61</v>
      </c>
      <c r="F226" s="20">
        <v>0.0</v>
      </c>
      <c r="G226" s="20">
        <v>0.0</v>
      </c>
      <c r="L226" s="25"/>
      <c r="M226" s="25"/>
    </row>
    <row r="227">
      <c r="A227" s="17">
        <v>70.0</v>
      </c>
      <c r="B227" s="18" t="s">
        <v>467</v>
      </c>
      <c r="C227" s="18" t="s">
        <v>468</v>
      </c>
      <c r="D227" s="19" t="s">
        <v>3</v>
      </c>
      <c r="E227" s="19" t="s">
        <v>26</v>
      </c>
      <c r="F227" s="20">
        <v>0.0</v>
      </c>
      <c r="G227" s="20">
        <v>0.0</v>
      </c>
      <c r="L227" s="25"/>
      <c r="M227" s="25"/>
    </row>
    <row r="228">
      <c r="A228" s="17">
        <v>149.0</v>
      </c>
      <c r="B228" s="18" t="s">
        <v>469</v>
      </c>
      <c r="C228" s="18" t="s">
        <v>470</v>
      </c>
      <c r="D228" s="19" t="s">
        <v>42</v>
      </c>
      <c r="E228" s="19" t="s">
        <v>14</v>
      </c>
      <c r="F228" s="20">
        <v>0.0</v>
      </c>
      <c r="G228" s="20">
        <v>0.0</v>
      </c>
      <c r="L228" s="25"/>
      <c r="M228" s="25"/>
    </row>
    <row r="229">
      <c r="A229" s="17">
        <v>211.0</v>
      </c>
      <c r="B229" s="18" t="s">
        <v>471</v>
      </c>
      <c r="C229" s="18" t="s">
        <v>472</v>
      </c>
      <c r="D229" s="19" t="s">
        <v>20</v>
      </c>
      <c r="E229" s="19" t="s">
        <v>14</v>
      </c>
      <c r="F229" s="20">
        <v>0.0</v>
      </c>
      <c r="G229" s="20">
        <v>0.0</v>
      </c>
      <c r="L229" s="25"/>
      <c r="M229" s="25"/>
    </row>
    <row r="230">
      <c r="A230" s="17">
        <v>312.0</v>
      </c>
      <c r="B230" s="18" t="s">
        <v>473</v>
      </c>
      <c r="C230" s="18" t="s">
        <v>474</v>
      </c>
      <c r="D230" s="19" t="s">
        <v>25</v>
      </c>
      <c r="E230" s="19" t="s">
        <v>436</v>
      </c>
      <c r="F230" s="20">
        <v>0.0</v>
      </c>
      <c r="G230" s="20">
        <v>0.0</v>
      </c>
      <c r="L230" s="25"/>
      <c r="M230" s="25"/>
    </row>
    <row r="231">
      <c r="A231" s="17">
        <v>196.0</v>
      </c>
      <c r="B231" s="18" t="s">
        <v>475</v>
      </c>
      <c r="C231" s="18" t="s">
        <v>476</v>
      </c>
      <c r="D231" s="19" t="s">
        <v>20</v>
      </c>
      <c r="E231" s="19" t="s">
        <v>26</v>
      </c>
      <c r="F231" s="20">
        <v>0.0</v>
      </c>
      <c r="G231" s="20">
        <v>0.0</v>
      </c>
      <c r="L231" s="25"/>
      <c r="M231" s="25"/>
    </row>
    <row r="232">
      <c r="A232" s="17">
        <v>213.0</v>
      </c>
      <c r="B232" s="18" t="s">
        <v>477</v>
      </c>
      <c r="C232" s="18" t="s">
        <v>478</v>
      </c>
      <c r="D232" s="19" t="s">
        <v>20</v>
      </c>
      <c r="E232" s="19" t="s">
        <v>14</v>
      </c>
      <c r="F232" s="20">
        <v>0.0</v>
      </c>
      <c r="G232" s="20">
        <v>0.0</v>
      </c>
      <c r="L232" s="25"/>
      <c r="M232" s="25"/>
    </row>
    <row r="233">
      <c r="A233" s="17">
        <v>147.0</v>
      </c>
      <c r="B233" s="18" t="s">
        <v>479</v>
      </c>
      <c r="C233" s="18" t="s">
        <v>480</v>
      </c>
      <c r="D233" s="19" t="s">
        <v>68</v>
      </c>
      <c r="E233" s="19" t="s">
        <v>14</v>
      </c>
      <c r="F233" s="20">
        <v>0.0</v>
      </c>
      <c r="G233" s="20">
        <v>0.0</v>
      </c>
      <c r="L233" s="25"/>
      <c r="M233" s="25"/>
    </row>
    <row r="234">
      <c r="A234" s="17">
        <v>204.0</v>
      </c>
      <c r="B234" s="18" t="s">
        <v>481</v>
      </c>
      <c r="C234" s="18" t="s">
        <v>482</v>
      </c>
      <c r="D234" s="19" t="s">
        <v>3</v>
      </c>
      <c r="E234" s="19" t="s">
        <v>14</v>
      </c>
      <c r="F234" s="20">
        <v>0.0</v>
      </c>
      <c r="G234" s="20">
        <v>0.0</v>
      </c>
      <c r="L234" s="25"/>
      <c r="M234" s="25"/>
    </row>
    <row r="235">
      <c r="A235" s="17">
        <v>130.0</v>
      </c>
      <c r="B235" s="18" t="s">
        <v>483</v>
      </c>
      <c r="C235" s="18" t="s">
        <v>484</v>
      </c>
      <c r="D235" s="19" t="s">
        <v>68</v>
      </c>
      <c r="E235" s="19" t="s">
        <v>26</v>
      </c>
      <c r="F235" s="20">
        <v>0.0</v>
      </c>
      <c r="G235" s="20">
        <v>0.0</v>
      </c>
      <c r="L235" s="25"/>
      <c r="M235" s="25"/>
    </row>
    <row r="236">
      <c r="A236" s="17">
        <v>138.0</v>
      </c>
      <c r="B236" s="18" t="s">
        <v>485</v>
      </c>
      <c r="C236" s="18" t="s">
        <v>486</v>
      </c>
      <c r="D236" s="19" t="s">
        <v>13</v>
      </c>
      <c r="E236" s="19" t="s">
        <v>97</v>
      </c>
      <c r="F236" s="20">
        <v>0.0</v>
      </c>
      <c r="G236" s="20">
        <v>0.0</v>
      </c>
      <c r="L236" s="25"/>
      <c r="M236" s="25"/>
    </row>
    <row r="237">
      <c r="A237" s="17">
        <v>148.0</v>
      </c>
      <c r="B237" s="18" t="s">
        <v>487</v>
      </c>
      <c r="C237" s="18" t="s">
        <v>488</v>
      </c>
      <c r="D237" s="19" t="s">
        <v>17</v>
      </c>
      <c r="E237" s="19" t="s">
        <v>14</v>
      </c>
      <c r="F237" s="20">
        <v>0.0</v>
      </c>
      <c r="G237" s="20">
        <v>0.0</v>
      </c>
      <c r="L237" s="25"/>
      <c r="M237" s="25"/>
    </row>
    <row r="238">
      <c r="A238" s="17">
        <v>9.0</v>
      </c>
      <c r="B238" s="18" t="s">
        <v>489</v>
      </c>
      <c r="C238" s="18" t="s">
        <v>490</v>
      </c>
      <c r="D238" s="19" t="s">
        <v>68</v>
      </c>
      <c r="E238" s="19" t="s">
        <v>26</v>
      </c>
      <c r="F238" s="20">
        <v>0.0</v>
      </c>
      <c r="G238" s="20">
        <v>0.0</v>
      </c>
      <c r="L238" s="25"/>
      <c r="M238" s="25"/>
    </row>
    <row r="239">
      <c r="A239" s="17">
        <v>310.0</v>
      </c>
      <c r="B239" s="18" t="s">
        <v>491</v>
      </c>
      <c r="C239" s="18" t="s">
        <v>492</v>
      </c>
      <c r="D239" s="19" t="s">
        <v>36</v>
      </c>
      <c r="E239" s="19" t="s">
        <v>14</v>
      </c>
      <c r="F239" s="20">
        <v>0.0</v>
      </c>
      <c r="G239" s="20">
        <v>0.0</v>
      </c>
      <c r="L239" s="25"/>
      <c r="M239" s="25"/>
    </row>
    <row r="240">
      <c r="A240" s="17">
        <v>100.0</v>
      </c>
      <c r="B240" s="18" t="s">
        <v>493</v>
      </c>
      <c r="C240" s="18" t="s">
        <v>494</v>
      </c>
      <c r="D240" s="19" t="s">
        <v>31</v>
      </c>
      <c r="E240" s="19" t="s">
        <v>14</v>
      </c>
      <c r="F240" s="20">
        <v>0.0</v>
      </c>
      <c r="G240" s="20">
        <v>0.0</v>
      </c>
      <c r="L240" s="25"/>
      <c r="M240" s="25"/>
    </row>
    <row r="241">
      <c r="A241" s="17">
        <v>32.0</v>
      </c>
      <c r="B241" s="18" t="s">
        <v>495</v>
      </c>
      <c r="C241" s="18" t="s">
        <v>496</v>
      </c>
      <c r="D241" s="19" t="s">
        <v>3</v>
      </c>
      <c r="E241" s="19" t="s">
        <v>61</v>
      </c>
      <c r="F241" s="20">
        <v>0.0</v>
      </c>
      <c r="G241" s="20">
        <v>0.0</v>
      </c>
      <c r="L241" s="25"/>
      <c r="M241" s="25"/>
    </row>
    <row r="242">
      <c r="A242" s="17">
        <v>249.0</v>
      </c>
      <c r="B242" s="18" t="s">
        <v>497</v>
      </c>
      <c r="C242" s="18" t="s">
        <v>498</v>
      </c>
      <c r="D242" s="19" t="s">
        <v>31</v>
      </c>
      <c r="E242" s="19" t="s">
        <v>436</v>
      </c>
      <c r="F242" s="20">
        <v>0.0</v>
      </c>
      <c r="G242" s="20">
        <v>0.0</v>
      </c>
      <c r="L242" s="25"/>
      <c r="M242" s="25"/>
    </row>
    <row r="243">
      <c r="A243" s="17">
        <v>75.0</v>
      </c>
      <c r="B243" s="18" t="s">
        <v>499</v>
      </c>
      <c r="C243" s="18" t="s">
        <v>500</v>
      </c>
      <c r="D243" s="19" t="s">
        <v>13</v>
      </c>
      <c r="E243" s="19" t="s">
        <v>97</v>
      </c>
      <c r="F243" s="20">
        <v>0.0</v>
      </c>
      <c r="G243" s="20">
        <v>0.0</v>
      </c>
      <c r="L243" s="25"/>
      <c r="M243" s="25"/>
    </row>
    <row r="244">
      <c r="A244" s="17">
        <v>240.0</v>
      </c>
      <c r="B244" s="18" t="s">
        <v>501</v>
      </c>
      <c r="C244" s="18" t="s">
        <v>502</v>
      </c>
      <c r="D244" s="19" t="s">
        <v>20</v>
      </c>
      <c r="E244" s="19" t="s">
        <v>14</v>
      </c>
      <c r="F244" s="20">
        <v>0.0</v>
      </c>
      <c r="G244" s="20">
        <v>0.0</v>
      </c>
      <c r="L244" s="25"/>
      <c r="M244" s="25"/>
    </row>
    <row r="245">
      <c r="A245" s="17">
        <v>13.0</v>
      </c>
      <c r="B245" s="18" t="s">
        <v>503</v>
      </c>
      <c r="C245" s="18" t="s">
        <v>504</v>
      </c>
      <c r="D245" s="19" t="s">
        <v>20</v>
      </c>
      <c r="E245" s="19" t="s">
        <v>97</v>
      </c>
      <c r="F245" s="20">
        <v>0.0</v>
      </c>
      <c r="G245" s="20">
        <v>0.0</v>
      </c>
      <c r="L245" s="25"/>
      <c r="M245" s="25"/>
    </row>
    <row r="246">
      <c r="A246" s="17">
        <v>23.0</v>
      </c>
      <c r="B246" s="18" t="s">
        <v>505</v>
      </c>
      <c r="C246" s="18" t="s">
        <v>506</v>
      </c>
      <c r="D246" s="19" t="s">
        <v>13</v>
      </c>
      <c r="E246" s="19" t="s">
        <v>61</v>
      </c>
      <c r="F246" s="20">
        <v>0.0</v>
      </c>
      <c r="G246" s="20">
        <v>0.0</v>
      </c>
      <c r="L246" s="25"/>
      <c r="M246" s="25"/>
    </row>
    <row r="247">
      <c r="A247" s="17">
        <v>299.0</v>
      </c>
      <c r="B247" s="18" t="s">
        <v>507</v>
      </c>
      <c r="C247" s="18" t="s">
        <v>508</v>
      </c>
      <c r="D247" s="19" t="s">
        <v>3</v>
      </c>
      <c r="E247" s="19" t="s">
        <v>61</v>
      </c>
      <c r="F247" s="20">
        <v>0.0</v>
      </c>
      <c r="G247" s="20">
        <v>0.0</v>
      </c>
      <c r="L247" s="25"/>
      <c r="M247" s="25"/>
    </row>
    <row r="248">
      <c r="A248" s="17">
        <v>269.0</v>
      </c>
      <c r="B248" s="18" t="s">
        <v>509</v>
      </c>
      <c r="C248" s="18" t="s">
        <v>510</v>
      </c>
      <c r="D248" s="19" t="s">
        <v>20</v>
      </c>
      <c r="E248" s="19" t="s">
        <v>436</v>
      </c>
      <c r="F248" s="20">
        <v>0.0</v>
      </c>
      <c r="G248" s="20">
        <v>0.0</v>
      </c>
      <c r="L248" s="25"/>
      <c r="M248" s="25"/>
    </row>
    <row r="249">
      <c r="A249" s="17">
        <v>267.0</v>
      </c>
      <c r="B249" s="18" t="s">
        <v>511</v>
      </c>
      <c r="C249" s="18" t="s">
        <v>512</v>
      </c>
      <c r="D249" s="19" t="s">
        <v>20</v>
      </c>
      <c r="E249" s="19" t="s">
        <v>14</v>
      </c>
      <c r="F249" s="20">
        <v>0.0</v>
      </c>
      <c r="G249" s="20">
        <v>0.0</v>
      </c>
      <c r="L249" s="25"/>
      <c r="M249" s="25"/>
    </row>
    <row r="250">
      <c r="A250" s="17">
        <v>276.0</v>
      </c>
      <c r="B250" s="18" t="s">
        <v>513</v>
      </c>
      <c r="C250" s="18" t="s">
        <v>514</v>
      </c>
      <c r="D250" s="19" t="s">
        <v>17</v>
      </c>
      <c r="E250" s="19" t="s">
        <v>14</v>
      </c>
      <c r="F250" s="20">
        <v>0.0</v>
      </c>
      <c r="G250" s="20">
        <v>0.0</v>
      </c>
      <c r="L250" s="25"/>
      <c r="M250" s="25"/>
    </row>
    <row r="251">
      <c r="A251" s="17">
        <v>94.0</v>
      </c>
      <c r="B251" s="18" t="s">
        <v>515</v>
      </c>
      <c r="C251" s="18" t="s">
        <v>516</v>
      </c>
      <c r="D251" s="19" t="s">
        <v>36</v>
      </c>
      <c r="E251" s="19" t="s">
        <v>14</v>
      </c>
      <c r="F251" s="20">
        <v>0.0</v>
      </c>
      <c r="G251" s="20">
        <v>0.0</v>
      </c>
      <c r="L251" s="25"/>
      <c r="M251" s="25"/>
    </row>
    <row r="252">
      <c r="A252" s="17">
        <v>265.0</v>
      </c>
      <c r="B252" s="18" t="s">
        <v>517</v>
      </c>
      <c r="C252" s="18" t="s">
        <v>518</v>
      </c>
      <c r="D252" s="19" t="s">
        <v>20</v>
      </c>
      <c r="E252" s="19" t="s">
        <v>14</v>
      </c>
      <c r="F252" s="20">
        <v>0.0</v>
      </c>
      <c r="G252" s="20">
        <v>0.0</v>
      </c>
      <c r="L252" s="25"/>
      <c r="M252" s="25"/>
    </row>
    <row r="253">
      <c r="A253" s="17">
        <v>51.0</v>
      </c>
      <c r="B253" s="18" t="s">
        <v>519</v>
      </c>
      <c r="C253" s="18" t="s">
        <v>520</v>
      </c>
      <c r="D253" s="19" t="s">
        <v>68</v>
      </c>
      <c r="E253" s="19" t="s">
        <v>14</v>
      </c>
      <c r="F253" s="20">
        <v>0.0</v>
      </c>
      <c r="G253" s="20">
        <v>0.0</v>
      </c>
      <c r="L253" s="25"/>
      <c r="M253" s="25"/>
    </row>
    <row r="254">
      <c r="A254" s="17">
        <v>3.0</v>
      </c>
      <c r="B254" s="18" t="s">
        <v>521</v>
      </c>
      <c r="C254" s="18" t="s">
        <v>522</v>
      </c>
      <c r="D254" s="19" t="s">
        <v>36</v>
      </c>
      <c r="E254" s="19" t="s">
        <v>97</v>
      </c>
      <c r="F254" s="20">
        <v>0.0</v>
      </c>
      <c r="G254" s="20">
        <v>0.0</v>
      </c>
      <c r="L254" s="25"/>
      <c r="M254" s="25"/>
    </row>
    <row r="255">
      <c r="A255" s="17">
        <v>206.0</v>
      </c>
      <c r="B255" s="18" t="s">
        <v>523</v>
      </c>
      <c r="C255" s="18" t="s">
        <v>524</v>
      </c>
      <c r="D255" s="19" t="s">
        <v>42</v>
      </c>
      <c r="E255" s="19" t="s">
        <v>436</v>
      </c>
      <c r="F255" s="20">
        <v>0.0</v>
      </c>
      <c r="G255" s="20">
        <v>0.0</v>
      </c>
      <c r="L255" s="25"/>
      <c r="M255" s="25"/>
    </row>
    <row r="256">
      <c r="A256" s="17">
        <v>283.0</v>
      </c>
      <c r="B256" s="18" t="s">
        <v>525</v>
      </c>
      <c r="C256" s="18" t="s">
        <v>526</v>
      </c>
      <c r="D256" s="19" t="s">
        <v>36</v>
      </c>
      <c r="E256" s="19" t="s">
        <v>14</v>
      </c>
      <c r="F256" s="20">
        <v>0.0</v>
      </c>
      <c r="G256" s="20">
        <v>0.0</v>
      </c>
      <c r="L256" s="25"/>
      <c r="M256" s="25"/>
    </row>
    <row r="257">
      <c r="A257" s="17">
        <v>257.0</v>
      </c>
      <c r="B257" s="18" t="s">
        <v>527</v>
      </c>
      <c r="C257" s="18" t="s">
        <v>528</v>
      </c>
      <c r="D257" s="19" t="s">
        <v>20</v>
      </c>
      <c r="E257" s="19" t="s">
        <v>14</v>
      </c>
      <c r="F257" s="20">
        <v>0.0</v>
      </c>
      <c r="G257" s="20">
        <v>0.0</v>
      </c>
      <c r="L257" s="25"/>
      <c r="M257" s="25"/>
    </row>
    <row r="258">
      <c r="A258" s="17">
        <v>303.0</v>
      </c>
      <c r="B258" s="18" t="s">
        <v>529</v>
      </c>
      <c r="C258" s="18" t="s">
        <v>530</v>
      </c>
      <c r="D258" s="19" t="s">
        <v>25</v>
      </c>
      <c r="E258" s="19" t="s">
        <v>14</v>
      </c>
      <c r="F258" s="20">
        <v>0.0</v>
      </c>
      <c r="G258" s="20">
        <v>0.0</v>
      </c>
      <c r="L258" s="25"/>
      <c r="M258" s="25"/>
    </row>
    <row r="259">
      <c r="A259" s="17">
        <v>31.0</v>
      </c>
      <c r="B259" s="18" t="s">
        <v>531</v>
      </c>
      <c r="C259" s="18" t="s">
        <v>532</v>
      </c>
      <c r="D259" s="19" t="s">
        <v>13</v>
      </c>
      <c r="E259" s="19" t="s">
        <v>26</v>
      </c>
      <c r="F259" s="20">
        <v>0.0</v>
      </c>
      <c r="G259" s="20">
        <v>0.0</v>
      </c>
      <c r="L259" s="25"/>
      <c r="M259" s="25"/>
    </row>
    <row r="260">
      <c r="A260" s="17">
        <v>163.0</v>
      </c>
      <c r="B260" s="18" t="s">
        <v>533</v>
      </c>
      <c r="C260" s="18" t="s">
        <v>534</v>
      </c>
      <c r="D260" s="19" t="s">
        <v>20</v>
      </c>
      <c r="E260" s="19" t="s">
        <v>14</v>
      </c>
      <c r="F260" s="20">
        <v>0.0</v>
      </c>
      <c r="G260" s="20">
        <v>0.0</v>
      </c>
      <c r="L260" s="25"/>
      <c r="M260" s="25"/>
    </row>
    <row r="261">
      <c r="A261" s="17">
        <v>236.0</v>
      </c>
      <c r="B261" s="18" t="s">
        <v>535</v>
      </c>
      <c r="C261" s="18" t="s">
        <v>536</v>
      </c>
      <c r="D261" s="19" t="s">
        <v>36</v>
      </c>
      <c r="E261" s="19" t="s">
        <v>61</v>
      </c>
      <c r="F261" s="20">
        <v>0.0</v>
      </c>
      <c r="G261" s="20">
        <v>0.0</v>
      </c>
      <c r="L261" s="25"/>
      <c r="M261" s="25"/>
    </row>
    <row r="262">
      <c r="A262" s="17">
        <v>110.0</v>
      </c>
      <c r="B262" s="18" t="s">
        <v>537</v>
      </c>
      <c r="C262" s="18" t="s">
        <v>538</v>
      </c>
      <c r="D262" s="19" t="s">
        <v>68</v>
      </c>
      <c r="E262" s="19" t="s">
        <v>61</v>
      </c>
      <c r="F262" s="20">
        <v>0.0</v>
      </c>
      <c r="G262" s="20">
        <v>0.0</v>
      </c>
      <c r="L262" s="25"/>
      <c r="M262" s="25"/>
    </row>
    <row r="263">
      <c r="A263" s="17">
        <v>78.0</v>
      </c>
      <c r="B263" s="18" t="s">
        <v>539</v>
      </c>
      <c r="C263" s="18" t="s">
        <v>540</v>
      </c>
      <c r="D263" s="19" t="s">
        <v>20</v>
      </c>
      <c r="E263" s="19" t="s">
        <v>14</v>
      </c>
      <c r="F263" s="20">
        <v>0.0</v>
      </c>
      <c r="G263" s="20">
        <v>0.0</v>
      </c>
      <c r="L263" s="25"/>
      <c r="M263" s="25"/>
    </row>
    <row r="264">
      <c r="A264" s="17">
        <v>173.0</v>
      </c>
      <c r="B264" s="18" t="s">
        <v>541</v>
      </c>
      <c r="C264" s="18" t="s">
        <v>542</v>
      </c>
      <c r="D264" s="19" t="s">
        <v>25</v>
      </c>
      <c r="E264" s="19" t="s">
        <v>61</v>
      </c>
      <c r="F264" s="20">
        <v>0.0</v>
      </c>
      <c r="G264" s="20">
        <v>0.0</v>
      </c>
      <c r="L264" s="25"/>
      <c r="M264" s="25"/>
    </row>
    <row r="265">
      <c r="A265" s="17">
        <v>14.0</v>
      </c>
      <c r="B265" s="18" t="s">
        <v>543</v>
      </c>
      <c r="C265" s="18" t="s">
        <v>544</v>
      </c>
      <c r="D265" s="19" t="s">
        <v>31</v>
      </c>
      <c r="E265" s="19" t="s">
        <v>14</v>
      </c>
      <c r="F265" s="20">
        <v>0.0</v>
      </c>
      <c r="G265" s="20">
        <v>0.0</v>
      </c>
      <c r="L265" s="25"/>
      <c r="M265" s="25"/>
    </row>
    <row r="266">
      <c r="A266" s="17">
        <v>114.0</v>
      </c>
      <c r="B266" s="18" t="s">
        <v>545</v>
      </c>
      <c r="C266" s="18" t="s">
        <v>546</v>
      </c>
      <c r="D266" s="19" t="s">
        <v>13</v>
      </c>
      <c r="E266" s="19" t="s">
        <v>14</v>
      </c>
      <c r="F266" s="20">
        <v>0.0</v>
      </c>
      <c r="G266" s="20">
        <v>0.0</v>
      </c>
      <c r="L266" s="25"/>
      <c r="M266" s="25"/>
    </row>
    <row r="267">
      <c r="A267" s="17">
        <v>135.0</v>
      </c>
      <c r="B267" s="18" t="s">
        <v>547</v>
      </c>
      <c r="C267" s="18" t="s">
        <v>548</v>
      </c>
      <c r="D267" s="19" t="s">
        <v>20</v>
      </c>
      <c r="E267" s="19" t="s">
        <v>14</v>
      </c>
      <c r="F267" s="20">
        <v>0.0</v>
      </c>
      <c r="G267" s="20">
        <v>0.0</v>
      </c>
      <c r="L267" s="25"/>
      <c r="M267" s="25"/>
    </row>
    <row r="268">
      <c r="A268" s="17">
        <v>208.0</v>
      </c>
      <c r="B268" s="18" t="s">
        <v>549</v>
      </c>
      <c r="C268" s="18" t="s">
        <v>550</v>
      </c>
      <c r="D268" s="19" t="s">
        <v>20</v>
      </c>
      <c r="E268" s="19" t="s">
        <v>61</v>
      </c>
      <c r="F268" s="20">
        <v>0.0</v>
      </c>
      <c r="G268" s="20">
        <v>0.0</v>
      </c>
      <c r="L268" s="25"/>
      <c r="M268" s="25"/>
    </row>
    <row r="269">
      <c r="A269" s="17">
        <v>1.0</v>
      </c>
      <c r="B269" s="18" t="s">
        <v>551</v>
      </c>
      <c r="C269" s="18" t="s">
        <v>552</v>
      </c>
      <c r="D269" s="19" t="s">
        <v>13</v>
      </c>
      <c r="E269" s="19" t="s">
        <v>436</v>
      </c>
      <c r="F269" s="20">
        <v>0.0</v>
      </c>
      <c r="G269" s="20">
        <v>0.0</v>
      </c>
      <c r="L269" s="25"/>
      <c r="M269" s="25"/>
    </row>
    <row r="270">
      <c r="A270" s="17">
        <v>316.0</v>
      </c>
      <c r="B270" s="18" t="s">
        <v>553</v>
      </c>
      <c r="C270" s="18" t="s">
        <v>554</v>
      </c>
      <c r="D270" s="19" t="s">
        <v>3</v>
      </c>
      <c r="E270" s="19" t="s">
        <v>61</v>
      </c>
      <c r="F270" s="20">
        <v>0.0</v>
      </c>
      <c r="G270" s="20">
        <v>0.0</v>
      </c>
      <c r="L270" s="25"/>
      <c r="M270" s="25"/>
    </row>
    <row r="271">
      <c r="A271" s="17">
        <v>127.0</v>
      </c>
      <c r="B271" s="18" t="s">
        <v>555</v>
      </c>
      <c r="C271" s="18" t="s">
        <v>556</v>
      </c>
      <c r="D271" s="19" t="s">
        <v>36</v>
      </c>
      <c r="E271" s="19" t="s">
        <v>61</v>
      </c>
      <c r="F271" s="20">
        <v>0.0</v>
      </c>
      <c r="G271" s="20">
        <v>0.0</v>
      </c>
      <c r="L271" s="25"/>
      <c r="M271" s="25"/>
    </row>
    <row r="272">
      <c r="A272" s="17">
        <v>177.0</v>
      </c>
      <c r="B272" s="18" t="s">
        <v>557</v>
      </c>
      <c r="C272" s="18" t="s">
        <v>558</v>
      </c>
      <c r="D272" s="19" t="s">
        <v>3</v>
      </c>
      <c r="E272" s="19" t="s">
        <v>14</v>
      </c>
      <c r="F272" s="20">
        <v>0.0</v>
      </c>
      <c r="G272" s="20">
        <v>0.0</v>
      </c>
      <c r="L272" s="25"/>
      <c r="M272" s="25"/>
    </row>
    <row r="273">
      <c r="A273" s="17">
        <v>165.0</v>
      </c>
      <c r="B273" s="18" t="s">
        <v>559</v>
      </c>
      <c r="C273" s="18" t="s">
        <v>560</v>
      </c>
      <c r="D273" s="19" t="s">
        <v>39</v>
      </c>
      <c r="E273" s="19" t="s">
        <v>61</v>
      </c>
      <c r="F273" s="20">
        <v>0.0</v>
      </c>
      <c r="G273" s="20">
        <v>0.0</v>
      </c>
      <c r="L273" s="25"/>
      <c r="M273" s="25"/>
    </row>
    <row r="274">
      <c r="A274" s="17">
        <v>282.0</v>
      </c>
      <c r="B274" s="18" t="s">
        <v>561</v>
      </c>
      <c r="C274" s="18" t="s">
        <v>562</v>
      </c>
      <c r="D274" s="19" t="s">
        <v>39</v>
      </c>
      <c r="E274" s="19" t="s">
        <v>14</v>
      </c>
      <c r="F274" s="20">
        <v>0.0</v>
      </c>
      <c r="G274" s="20">
        <v>0.0</v>
      </c>
      <c r="L274" s="25"/>
      <c r="M274" s="25"/>
    </row>
    <row r="275">
      <c r="A275" s="17">
        <v>145.0</v>
      </c>
      <c r="B275" s="18" t="s">
        <v>563</v>
      </c>
      <c r="C275" s="18" t="s">
        <v>564</v>
      </c>
      <c r="D275" s="19" t="s">
        <v>20</v>
      </c>
      <c r="E275" s="19" t="s">
        <v>61</v>
      </c>
      <c r="F275" s="20">
        <v>0.0</v>
      </c>
      <c r="G275" s="20">
        <v>0.0</v>
      </c>
      <c r="L275" s="25"/>
      <c r="M275" s="25"/>
    </row>
    <row r="276">
      <c r="A276" s="17">
        <v>247.0</v>
      </c>
      <c r="B276" s="18" t="s">
        <v>565</v>
      </c>
      <c r="C276" s="18" t="s">
        <v>566</v>
      </c>
      <c r="D276" s="19" t="s">
        <v>68</v>
      </c>
      <c r="E276" s="19" t="s">
        <v>14</v>
      </c>
      <c r="F276" s="20">
        <v>0.0</v>
      </c>
      <c r="G276" s="20">
        <v>0.0</v>
      </c>
      <c r="L276" s="25"/>
      <c r="M276" s="25"/>
    </row>
    <row r="277">
      <c r="A277" s="17">
        <v>271.0</v>
      </c>
      <c r="B277" s="18" t="s">
        <v>567</v>
      </c>
      <c r="C277" s="18" t="s">
        <v>568</v>
      </c>
      <c r="D277" s="19" t="s">
        <v>25</v>
      </c>
      <c r="E277" s="19" t="s">
        <v>61</v>
      </c>
      <c r="F277" s="20">
        <v>0.0</v>
      </c>
      <c r="G277" s="20">
        <v>0.0</v>
      </c>
      <c r="L277" s="25"/>
      <c r="M277" s="25"/>
    </row>
    <row r="278">
      <c r="A278" s="17">
        <v>60.0</v>
      </c>
      <c r="B278" s="18" t="s">
        <v>569</v>
      </c>
      <c r="C278" s="18" t="s">
        <v>570</v>
      </c>
      <c r="D278" s="19" t="s">
        <v>36</v>
      </c>
      <c r="E278" s="19" t="s">
        <v>436</v>
      </c>
      <c r="F278" s="20">
        <v>0.0</v>
      </c>
      <c r="G278" s="20">
        <v>0.0</v>
      </c>
      <c r="L278" s="25"/>
      <c r="M278" s="25"/>
    </row>
    <row r="279">
      <c r="A279" s="17">
        <v>7.0</v>
      </c>
      <c r="B279" s="18" t="s">
        <v>571</v>
      </c>
      <c r="C279" s="18" t="s">
        <v>572</v>
      </c>
      <c r="D279" s="19" t="s">
        <v>25</v>
      </c>
      <c r="E279" s="19" t="s">
        <v>14</v>
      </c>
      <c r="F279" s="20">
        <v>0.0</v>
      </c>
      <c r="G279" s="20">
        <v>0.0</v>
      </c>
      <c r="L279" s="25"/>
      <c r="M279" s="25"/>
    </row>
    <row r="280">
      <c r="A280" s="17">
        <v>275.0</v>
      </c>
      <c r="B280" s="18" t="s">
        <v>573</v>
      </c>
      <c r="C280" s="18" t="s">
        <v>574</v>
      </c>
      <c r="D280" s="19" t="s">
        <v>13</v>
      </c>
      <c r="E280" s="19" t="s">
        <v>14</v>
      </c>
      <c r="F280" s="20">
        <v>0.0</v>
      </c>
      <c r="G280" s="20">
        <v>0.0</v>
      </c>
      <c r="L280" s="25"/>
      <c r="M280" s="25"/>
    </row>
    <row r="281">
      <c r="A281" s="17">
        <v>85.0</v>
      </c>
      <c r="B281" s="18" t="s">
        <v>575</v>
      </c>
      <c r="C281" s="18" t="s">
        <v>576</v>
      </c>
      <c r="D281" s="19" t="s">
        <v>68</v>
      </c>
      <c r="E281" s="19" t="s">
        <v>14</v>
      </c>
      <c r="F281" s="20">
        <v>0.0</v>
      </c>
      <c r="G281" s="20">
        <v>0.0</v>
      </c>
      <c r="L281" s="25"/>
      <c r="M281" s="25"/>
    </row>
    <row r="282">
      <c r="A282" s="17">
        <v>320.0</v>
      </c>
      <c r="B282" s="18" t="s">
        <v>577</v>
      </c>
      <c r="C282" s="18" t="s">
        <v>578</v>
      </c>
      <c r="D282" s="19" t="s">
        <v>39</v>
      </c>
      <c r="E282" s="19" t="s">
        <v>14</v>
      </c>
      <c r="F282" s="20">
        <v>0.0</v>
      </c>
      <c r="G282" s="20">
        <v>0.0</v>
      </c>
      <c r="L282" s="25"/>
      <c r="M282" s="25"/>
    </row>
    <row r="283">
      <c r="A283" s="17">
        <v>194.0</v>
      </c>
      <c r="B283" s="18" t="s">
        <v>579</v>
      </c>
      <c r="C283" s="18" t="s">
        <v>580</v>
      </c>
      <c r="D283" s="19" t="s">
        <v>13</v>
      </c>
      <c r="E283" s="19" t="s">
        <v>14</v>
      </c>
      <c r="F283" s="20">
        <v>0.0</v>
      </c>
      <c r="G283" s="20">
        <v>0.0</v>
      </c>
      <c r="L283" s="25"/>
      <c r="M283" s="25"/>
    </row>
    <row r="284">
      <c r="A284" s="17">
        <v>72.0</v>
      </c>
      <c r="B284" s="18" t="s">
        <v>581</v>
      </c>
      <c r="C284" s="18" t="s">
        <v>582</v>
      </c>
      <c r="D284" s="19" t="s">
        <v>13</v>
      </c>
      <c r="E284" s="19" t="s">
        <v>14</v>
      </c>
      <c r="F284" s="20">
        <v>0.0</v>
      </c>
      <c r="G284" s="20">
        <v>0.0</v>
      </c>
      <c r="L284" s="25"/>
      <c r="M284" s="25"/>
    </row>
    <row r="285">
      <c r="A285" s="17">
        <v>146.0</v>
      </c>
      <c r="B285" s="18" t="s">
        <v>583</v>
      </c>
      <c r="C285" s="18" t="s">
        <v>584</v>
      </c>
      <c r="D285" s="19" t="s">
        <v>42</v>
      </c>
      <c r="E285" s="19" t="s">
        <v>14</v>
      </c>
      <c r="F285" s="20">
        <v>0.0</v>
      </c>
      <c r="G285" s="20">
        <v>0.0</v>
      </c>
      <c r="L285" s="25"/>
      <c r="M285" s="25"/>
    </row>
    <row r="286">
      <c r="A286" s="17">
        <v>80.0</v>
      </c>
      <c r="B286" s="18" t="s">
        <v>585</v>
      </c>
      <c r="C286" s="18" t="s">
        <v>586</v>
      </c>
      <c r="D286" s="19" t="s">
        <v>36</v>
      </c>
      <c r="E286" s="19" t="s">
        <v>436</v>
      </c>
      <c r="F286" s="20">
        <v>0.0</v>
      </c>
      <c r="G286" s="20">
        <v>0.0</v>
      </c>
      <c r="L286" s="25"/>
      <c r="M286" s="25"/>
    </row>
    <row r="287">
      <c r="A287" s="17">
        <v>64.0</v>
      </c>
      <c r="B287" s="18" t="s">
        <v>587</v>
      </c>
      <c r="C287" s="18" t="s">
        <v>588</v>
      </c>
      <c r="D287" s="19" t="s">
        <v>39</v>
      </c>
      <c r="E287" s="19" t="s">
        <v>61</v>
      </c>
      <c r="F287" s="20">
        <v>0.0</v>
      </c>
      <c r="G287" s="20">
        <v>0.0</v>
      </c>
      <c r="L287" s="25"/>
      <c r="M287" s="25"/>
    </row>
    <row r="288">
      <c r="A288" s="17">
        <v>268.0</v>
      </c>
      <c r="B288" s="18" t="s">
        <v>589</v>
      </c>
      <c r="C288" s="18" t="s">
        <v>590</v>
      </c>
      <c r="D288" s="19" t="s">
        <v>25</v>
      </c>
      <c r="E288" s="19" t="s">
        <v>61</v>
      </c>
      <c r="F288" s="20">
        <v>0.0</v>
      </c>
      <c r="G288" s="20">
        <v>0.0</v>
      </c>
      <c r="L288" s="25"/>
      <c r="M288" s="25"/>
    </row>
    <row r="289">
      <c r="A289" s="17">
        <v>36.0</v>
      </c>
      <c r="B289" s="18" t="s">
        <v>591</v>
      </c>
      <c r="C289" s="18" t="s">
        <v>592</v>
      </c>
      <c r="D289" s="19" t="s">
        <v>17</v>
      </c>
      <c r="E289" s="19" t="s">
        <v>14</v>
      </c>
      <c r="F289" s="20">
        <v>0.0</v>
      </c>
      <c r="G289" s="20">
        <v>0.0</v>
      </c>
      <c r="L289" s="25"/>
      <c r="M289" s="25"/>
    </row>
    <row r="290">
      <c r="A290" s="17">
        <v>253.0</v>
      </c>
      <c r="B290" s="18" t="s">
        <v>593</v>
      </c>
      <c r="C290" s="18" t="s">
        <v>594</v>
      </c>
      <c r="D290" s="19" t="s">
        <v>39</v>
      </c>
      <c r="E290" s="19" t="s">
        <v>61</v>
      </c>
      <c r="F290" s="20">
        <v>0.0</v>
      </c>
      <c r="G290" s="20">
        <v>0.0</v>
      </c>
      <c r="L290" s="25"/>
      <c r="M290" s="25"/>
    </row>
    <row r="291">
      <c r="A291" s="17">
        <v>16.0</v>
      </c>
      <c r="B291" s="18" t="s">
        <v>595</v>
      </c>
      <c r="C291" s="18" t="s">
        <v>596</v>
      </c>
      <c r="D291" s="19" t="s">
        <v>25</v>
      </c>
      <c r="E291" s="19" t="s">
        <v>436</v>
      </c>
      <c r="F291" s="20">
        <v>0.0</v>
      </c>
      <c r="G291" s="20">
        <v>0.0</v>
      </c>
      <c r="L291" s="25"/>
      <c r="M291" s="25"/>
    </row>
    <row r="292">
      <c r="A292" s="17">
        <v>264.0</v>
      </c>
      <c r="B292" s="18" t="s">
        <v>597</v>
      </c>
      <c r="C292" s="18" t="s">
        <v>598</v>
      </c>
      <c r="D292" s="19" t="s">
        <v>20</v>
      </c>
      <c r="E292" s="19" t="s">
        <v>97</v>
      </c>
      <c r="F292" s="20">
        <v>0.0</v>
      </c>
      <c r="G292" s="20">
        <v>0.0</v>
      </c>
      <c r="L292" s="25"/>
      <c r="M292" s="25"/>
    </row>
    <row r="293">
      <c r="A293" s="17">
        <v>133.0</v>
      </c>
      <c r="B293" s="18" t="s">
        <v>599</v>
      </c>
      <c r="C293" s="18" t="s">
        <v>600</v>
      </c>
      <c r="D293" s="19" t="s">
        <v>68</v>
      </c>
      <c r="E293" s="19" t="s">
        <v>26</v>
      </c>
      <c r="F293" s="20">
        <v>0.0</v>
      </c>
      <c r="G293" s="20">
        <v>0.0</v>
      </c>
      <c r="L293" s="25"/>
      <c r="M293" s="25"/>
    </row>
    <row r="294">
      <c r="A294" s="17">
        <v>39.0</v>
      </c>
      <c r="B294" s="18" t="s">
        <v>601</v>
      </c>
      <c r="C294" s="18" t="s">
        <v>602</v>
      </c>
      <c r="D294" s="19" t="s">
        <v>13</v>
      </c>
      <c r="E294" s="19" t="s">
        <v>61</v>
      </c>
      <c r="F294" s="20">
        <v>0.0</v>
      </c>
      <c r="G294" s="20">
        <v>0.0</v>
      </c>
      <c r="L294" s="25"/>
      <c r="M294" s="25"/>
    </row>
    <row r="295">
      <c r="A295" s="17">
        <v>67.0</v>
      </c>
      <c r="B295" s="18" t="s">
        <v>603</v>
      </c>
      <c r="C295" s="18" t="s">
        <v>604</v>
      </c>
      <c r="D295" s="19" t="s">
        <v>3</v>
      </c>
      <c r="E295" s="19" t="s">
        <v>26</v>
      </c>
      <c r="F295" s="20">
        <v>0.0</v>
      </c>
      <c r="G295" s="20">
        <v>0.0</v>
      </c>
      <c r="L295" s="25"/>
      <c r="M295" s="25"/>
    </row>
    <row r="296">
      <c r="A296" s="17">
        <v>209.0</v>
      </c>
      <c r="B296" s="18" t="s">
        <v>605</v>
      </c>
      <c r="C296" s="18" t="s">
        <v>606</v>
      </c>
      <c r="D296" s="19" t="s">
        <v>68</v>
      </c>
      <c r="E296" s="19" t="s">
        <v>14</v>
      </c>
      <c r="F296" s="20">
        <v>0.0</v>
      </c>
      <c r="G296" s="20">
        <v>0.0</v>
      </c>
      <c r="L296" s="25"/>
      <c r="M296" s="25"/>
    </row>
    <row r="297">
      <c r="A297" s="17">
        <v>86.0</v>
      </c>
      <c r="B297" s="18" t="s">
        <v>607</v>
      </c>
      <c r="C297" s="18" t="s">
        <v>608</v>
      </c>
      <c r="D297" s="19" t="s">
        <v>20</v>
      </c>
      <c r="E297" s="19" t="s">
        <v>14</v>
      </c>
      <c r="F297" s="20">
        <v>0.0</v>
      </c>
      <c r="G297" s="20">
        <v>0.0</v>
      </c>
      <c r="L297" s="25"/>
      <c r="M297" s="25"/>
    </row>
    <row r="298">
      <c r="A298" s="17">
        <v>291.0</v>
      </c>
      <c r="B298" s="18" t="s">
        <v>609</v>
      </c>
      <c r="C298" s="18" t="s">
        <v>610</v>
      </c>
      <c r="D298" s="19" t="s">
        <v>31</v>
      </c>
      <c r="E298" s="19" t="s">
        <v>61</v>
      </c>
      <c r="F298" s="20">
        <v>0.0</v>
      </c>
      <c r="G298" s="20">
        <v>0.0</v>
      </c>
      <c r="L298" s="25"/>
      <c r="M298" s="25"/>
    </row>
    <row r="299">
      <c r="A299" s="17">
        <v>150.0</v>
      </c>
      <c r="B299" s="18" t="s">
        <v>611</v>
      </c>
      <c r="C299" s="18" t="s">
        <v>612</v>
      </c>
      <c r="D299" s="19" t="s">
        <v>20</v>
      </c>
      <c r="E299" s="19" t="s">
        <v>14</v>
      </c>
      <c r="F299" s="20">
        <v>0.0</v>
      </c>
      <c r="G299" s="20">
        <v>0.0</v>
      </c>
      <c r="L299" s="25"/>
      <c r="M299" s="25"/>
    </row>
    <row r="300">
      <c r="A300" s="17">
        <v>91.0</v>
      </c>
      <c r="B300" s="18" t="s">
        <v>613</v>
      </c>
      <c r="C300" s="18" t="s">
        <v>614</v>
      </c>
      <c r="D300" s="19" t="s">
        <v>3</v>
      </c>
      <c r="E300" s="19" t="s">
        <v>436</v>
      </c>
      <c r="F300" s="20">
        <v>0.0</v>
      </c>
      <c r="G300" s="20">
        <v>0.0</v>
      </c>
      <c r="L300" s="25"/>
      <c r="M300" s="25"/>
    </row>
    <row r="301">
      <c r="A301" s="17">
        <v>156.0</v>
      </c>
      <c r="B301" s="18" t="s">
        <v>615</v>
      </c>
      <c r="C301" s="18" t="s">
        <v>616</v>
      </c>
      <c r="D301" s="19" t="s">
        <v>20</v>
      </c>
      <c r="E301" s="19" t="s">
        <v>14</v>
      </c>
      <c r="F301" s="20">
        <v>0.0</v>
      </c>
      <c r="G301" s="20">
        <v>0.0</v>
      </c>
      <c r="L301" s="25"/>
      <c r="M301" s="25"/>
    </row>
    <row r="302">
      <c r="A302" s="17">
        <v>27.0</v>
      </c>
      <c r="B302" s="18" t="s">
        <v>617</v>
      </c>
      <c r="C302" s="18" t="s">
        <v>618</v>
      </c>
      <c r="D302" s="19" t="s">
        <v>36</v>
      </c>
      <c r="E302" s="19" t="s">
        <v>14</v>
      </c>
      <c r="F302" s="20">
        <v>0.0</v>
      </c>
      <c r="G302" s="20">
        <v>0.0</v>
      </c>
      <c r="L302" s="25"/>
      <c r="M302" s="25"/>
    </row>
    <row r="303">
      <c r="A303" s="17">
        <v>143.0</v>
      </c>
      <c r="B303" s="18" t="s">
        <v>619</v>
      </c>
      <c r="C303" s="18" t="s">
        <v>620</v>
      </c>
      <c r="D303" s="19" t="s">
        <v>3</v>
      </c>
      <c r="E303" s="19" t="s">
        <v>436</v>
      </c>
      <c r="F303" s="20">
        <v>0.0</v>
      </c>
      <c r="G303" s="20">
        <v>0.0</v>
      </c>
      <c r="L303" s="25"/>
      <c r="M303" s="25"/>
    </row>
    <row r="304">
      <c r="A304" s="17">
        <v>193.0</v>
      </c>
      <c r="B304" s="18" t="s">
        <v>621</v>
      </c>
      <c r="C304" s="18" t="s">
        <v>622</v>
      </c>
      <c r="D304" s="19" t="s">
        <v>13</v>
      </c>
      <c r="E304" s="19" t="s">
        <v>26</v>
      </c>
      <c r="F304" s="20">
        <v>0.0</v>
      </c>
      <c r="G304" s="20">
        <v>0.0</v>
      </c>
      <c r="L304" s="25"/>
      <c r="M304" s="25"/>
    </row>
    <row r="305">
      <c r="A305" s="17">
        <v>84.0</v>
      </c>
      <c r="B305" s="18" t="s">
        <v>623</v>
      </c>
      <c r="C305" s="18" t="s">
        <v>624</v>
      </c>
      <c r="D305" s="19" t="s">
        <v>39</v>
      </c>
      <c r="E305" s="19" t="s">
        <v>14</v>
      </c>
      <c r="F305" s="20">
        <v>0.0</v>
      </c>
      <c r="G305" s="20">
        <v>0.0</v>
      </c>
      <c r="L305" s="25"/>
      <c r="M305" s="25"/>
    </row>
    <row r="306">
      <c r="A306" s="17">
        <v>83.0</v>
      </c>
      <c r="B306" s="18" t="s">
        <v>625</v>
      </c>
      <c r="C306" s="18" t="s">
        <v>626</v>
      </c>
      <c r="D306" s="19" t="s">
        <v>39</v>
      </c>
      <c r="E306" s="19" t="s">
        <v>14</v>
      </c>
      <c r="F306" s="20">
        <v>0.0</v>
      </c>
      <c r="G306" s="20">
        <v>0.0</v>
      </c>
      <c r="L306" s="25"/>
      <c r="M306" s="25"/>
    </row>
    <row r="307">
      <c r="A307" s="17">
        <v>87.0</v>
      </c>
      <c r="B307" s="18" t="s">
        <v>627</v>
      </c>
      <c r="C307" s="18" t="s">
        <v>628</v>
      </c>
      <c r="D307" s="19" t="s">
        <v>20</v>
      </c>
      <c r="E307" s="19" t="s">
        <v>14</v>
      </c>
      <c r="F307" s="20">
        <v>0.0</v>
      </c>
      <c r="G307" s="20">
        <v>0.0</v>
      </c>
      <c r="L307" s="25"/>
      <c r="M307" s="25"/>
    </row>
    <row r="308">
      <c r="A308" s="17">
        <v>102.0</v>
      </c>
      <c r="B308" s="18" t="s">
        <v>629</v>
      </c>
      <c r="C308" s="18" t="s">
        <v>630</v>
      </c>
      <c r="D308" s="19" t="s">
        <v>36</v>
      </c>
      <c r="E308" s="19" t="s">
        <v>61</v>
      </c>
      <c r="F308" s="20">
        <v>0.0</v>
      </c>
      <c r="G308" s="20">
        <v>0.0</v>
      </c>
      <c r="L308" s="25"/>
      <c r="M308" s="25"/>
    </row>
    <row r="309">
      <c r="A309" s="17">
        <v>226.0</v>
      </c>
      <c r="B309" s="18" t="s">
        <v>631</v>
      </c>
      <c r="C309" s="18" t="s">
        <v>632</v>
      </c>
      <c r="D309" s="19" t="s">
        <v>42</v>
      </c>
      <c r="E309" s="19" t="s">
        <v>14</v>
      </c>
      <c r="F309" s="20">
        <v>0.0</v>
      </c>
      <c r="G309" s="20">
        <v>0.0</v>
      </c>
      <c r="L309" s="25"/>
      <c r="M309" s="25"/>
    </row>
    <row r="310">
      <c r="A310" s="17">
        <v>186.0</v>
      </c>
      <c r="B310" s="18" t="s">
        <v>633</v>
      </c>
      <c r="C310" s="18" t="s">
        <v>634</v>
      </c>
      <c r="D310" s="19" t="s">
        <v>20</v>
      </c>
      <c r="E310" s="19" t="s">
        <v>436</v>
      </c>
      <c r="F310" s="20">
        <v>0.0</v>
      </c>
      <c r="G310" s="20">
        <v>0.0</v>
      </c>
      <c r="L310" s="25"/>
      <c r="M310" s="25"/>
    </row>
    <row r="311">
      <c r="A311" s="17">
        <v>219.0</v>
      </c>
      <c r="B311" s="18" t="s">
        <v>635</v>
      </c>
      <c r="C311" s="18" t="s">
        <v>636</v>
      </c>
      <c r="D311" s="19" t="s">
        <v>36</v>
      </c>
      <c r="E311" s="19" t="s">
        <v>14</v>
      </c>
      <c r="F311" s="20">
        <v>0.0</v>
      </c>
      <c r="G311" s="20">
        <v>0.0</v>
      </c>
      <c r="L311" s="25"/>
      <c r="M311" s="25"/>
    </row>
    <row r="312">
      <c r="A312" s="17">
        <v>18.0</v>
      </c>
      <c r="B312" s="18" t="s">
        <v>637</v>
      </c>
      <c r="C312" s="18" t="s">
        <v>638</v>
      </c>
      <c r="D312" s="19" t="s">
        <v>36</v>
      </c>
      <c r="E312" s="19" t="s">
        <v>436</v>
      </c>
      <c r="F312" s="20">
        <v>0.0</v>
      </c>
      <c r="G312" s="20">
        <v>0.0</v>
      </c>
      <c r="L312" s="25"/>
      <c r="M312" s="25"/>
    </row>
    <row r="313">
      <c r="A313" s="17">
        <v>79.0</v>
      </c>
      <c r="B313" s="18" t="s">
        <v>639</v>
      </c>
      <c r="C313" s="18" t="s">
        <v>640</v>
      </c>
      <c r="D313" s="19" t="s">
        <v>20</v>
      </c>
      <c r="E313" s="19" t="s">
        <v>61</v>
      </c>
      <c r="F313" s="20">
        <v>0.0</v>
      </c>
      <c r="G313" s="20">
        <v>0.0</v>
      </c>
      <c r="L313" s="25"/>
      <c r="M313" s="25"/>
    </row>
    <row r="314">
      <c r="A314" s="17">
        <v>212.0</v>
      </c>
      <c r="B314" s="18" t="s">
        <v>641</v>
      </c>
      <c r="C314" s="18" t="s">
        <v>642</v>
      </c>
      <c r="D314" s="19" t="s">
        <v>68</v>
      </c>
      <c r="E314" s="19" t="s">
        <v>14</v>
      </c>
      <c r="F314" s="20">
        <v>0.0</v>
      </c>
      <c r="G314" s="20">
        <v>0.0</v>
      </c>
      <c r="L314" s="25"/>
      <c r="M314" s="25"/>
    </row>
    <row r="315">
      <c r="A315" s="17">
        <v>319.0</v>
      </c>
      <c r="B315" s="18" t="s">
        <v>643</v>
      </c>
      <c r="C315" s="18" t="s">
        <v>644</v>
      </c>
      <c r="D315" s="19" t="s">
        <v>39</v>
      </c>
      <c r="E315" s="19" t="s">
        <v>26</v>
      </c>
      <c r="F315" s="20">
        <v>0.0</v>
      </c>
      <c r="G315" s="20">
        <v>0.0</v>
      </c>
      <c r="L315" s="25"/>
      <c r="M315" s="25"/>
    </row>
    <row r="316">
      <c r="A316" s="17">
        <v>220.0</v>
      </c>
      <c r="B316" s="18" t="s">
        <v>645</v>
      </c>
      <c r="C316" s="18" t="s">
        <v>646</v>
      </c>
      <c r="D316" s="19" t="s">
        <v>31</v>
      </c>
      <c r="E316" s="19" t="s">
        <v>14</v>
      </c>
      <c r="F316" s="20">
        <v>0.0</v>
      </c>
      <c r="G316" s="20">
        <v>0.0</v>
      </c>
      <c r="L316" s="25"/>
      <c r="M316" s="25"/>
    </row>
    <row r="317">
      <c r="A317" s="17">
        <v>256.0</v>
      </c>
      <c r="B317" s="18" t="s">
        <v>647</v>
      </c>
      <c r="C317" s="18" t="s">
        <v>648</v>
      </c>
      <c r="D317" s="19" t="s">
        <v>13</v>
      </c>
      <c r="E317" s="19" t="s">
        <v>26</v>
      </c>
      <c r="F317" s="20">
        <v>0.0</v>
      </c>
      <c r="G317" s="20">
        <v>0.0</v>
      </c>
      <c r="L317" s="25"/>
      <c r="M317" s="25"/>
    </row>
    <row r="318">
      <c r="A318" s="17">
        <v>201.0</v>
      </c>
      <c r="B318" s="18" t="s">
        <v>649</v>
      </c>
      <c r="C318" s="18" t="s">
        <v>650</v>
      </c>
      <c r="D318" s="19" t="s">
        <v>31</v>
      </c>
      <c r="E318" s="19" t="s">
        <v>97</v>
      </c>
      <c r="F318" s="20">
        <v>0.0</v>
      </c>
      <c r="G318" s="20">
        <v>0.0</v>
      </c>
      <c r="L318" s="25"/>
      <c r="M318" s="25"/>
    </row>
    <row r="319">
      <c r="A319" s="17">
        <v>280.0</v>
      </c>
      <c r="B319" s="18" t="s">
        <v>651</v>
      </c>
      <c r="C319" s="18" t="s">
        <v>652</v>
      </c>
      <c r="D319" s="19" t="s">
        <v>68</v>
      </c>
      <c r="E319" s="19" t="s">
        <v>436</v>
      </c>
      <c r="F319" s="20">
        <v>0.0</v>
      </c>
      <c r="G319" s="20">
        <v>0.0</v>
      </c>
      <c r="L319" s="25"/>
      <c r="M319" s="25"/>
    </row>
    <row r="320">
      <c r="A320" s="17">
        <v>217.0</v>
      </c>
      <c r="B320" s="18" t="s">
        <v>653</v>
      </c>
      <c r="C320" s="18" t="s">
        <v>654</v>
      </c>
      <c r="D320" s="19" t="s">
        <v>68</v>
      </c>
      <c r="E320" s="19" t="s">
        <v>436</v>
      </c>
      <c r="F320" s="20">
        <v>0.0</v>
      </c>
      <c r="G320" s="20">
        <v>0.0</v>
      </c>
      <c r="L320" s="25"/>
      <c r="M320" s="25"/>
    </row>
    <row r="321">
      <c r="A321" s="17">
        <v>202.0</v>
      </c>
      <c r="B321" s="18" t="s">
        <v>655</v>
      </c>
      <c r="C321" s="18" t="s">
        <v>656</v>
      </c>
      <c r="D321" s="19" t="s">
        <v>25</v>
      </c>
      <c r="E321" s="19" t="s">
        <v>14</v>
      </c>
      <c r="F321" s="20">
        <v>0.0</v>
      </c>
      <c r="G321" s="20">
        <v>0.0</v>
      </c>
      <c r="L321" s="25"/>
      <c r="M321" s="25"/>
    </row>
    <row r="322">
      <c r="A322" s="17">
        <v>76.0</v>
      </c>
      <c r="B322" s="18" t="s">
        <v>657</v>
      </c>
      <c r="C322" s="18" t="s">
        <v>658</v>
      </c>
      <c r="D322" s="19" t="s">
        <v>3</v>
      </c>
      <c r="E322" s="19" t="s">
        <v>14</v>
      </c>
      <c r="F322" s="20">
        <v>0.0</v>
      </c>
      <c r="G322" s="20">
        <v>0.0</v>
      </c>
      <c r="L322" s="25"/>
      <c r="M322" s="25"/>
    </row>
    <row r="323">
      <c r="A323" s="17">
        <v>198.0</v>
      </c>
      <c r="B323" s="18" t="s">
        <v>659</v>
      </c>
      <c r="C323" s="18" t="s">
        <v>660</v>
      </c>
      <c r="D323" s="19" t="s">
        <v>3</v>
      </c>
      <c r="E323" s="19" t="s">
        <v>14</v>
      </c>
      <c r="F323" s="20">
        <v>0.0</v>
      </c>
      <c r="G323" s="20">
        <v>0.0</v>
      </c>
      <c r="L323" s="25"/>
      <c r="M323" s="25"/>
    </row>
    <row r="324">
      <c r="A324" s="17">
        <v>123.0</v>
      </c>
      <c r="B324" s="18" t="s">
        <v>661</v>
      </c>
      <c r="C324" s="18" t="s">
        <v>662</v>
      </c>
      <c r="D324" s="19" t="s">
        <v>17</v>
      </c>
      <c r="E324" s="19" t="s">
        <v>436</v>
      </c>
      <c r="F324" s="20">
        <v>0.0</v>
      </c>
      <c r="G324" s="20">
        <v>0.0</v>
      </c>
      <c r="L324" s="25"/>
      <c r="M324" s="25"/>
    </row>
    <row r="325">
      <c r="A325" s="17">
        <v>307.0</v>
      </c>
      <c r="B325" s="18" t="s">
        <v>663</v>
      </c>
      <c r="C325" s="18" t="s">
        <v>664</v>
      </c>
      <c r="D325" s="19" t="s">
        <v>13</v>
      </c>
      <c r="E325" s="19" t="s">
        <v>14</v>
      </c>
      <c r="F325" s="20">
        <v>0.0</v>
      </c>
      <c r="G325" s="20">
        <v>0.0</v>
      </c>
      <c r="L325" s="25"/>
      <c r="M325" s="25"/>
    </row>
    <row r="326">
      <c r="D326" s="25"/>
      <c r="E326" s="25"/>
      <c r="L326" s="25"/>
      <c r="M326" s="25"/>
    </row>
    <row r="327">
      <c r="D327" s="25"/>
      <c r="E327" s="25"/>
      <c r="L327" s="25"/>
      <c r="M327" s="25"/>
    </row>
    <row r="328">
      <c r="D328" s="25"/>
      <c r="E328" s="25"/>
      <c r="L328" s="25"/>
      <c r="M328" s="25"/>
    </row>
    <row r="329">
      <c r="D329" s="25"/>
      <c r="E329" s="25"/>
      <c r="L329" s="25"/>
      <c r="M329" s="25"/>
    </row>
    <row r="330">
      <c r="D330" s="25"/>
      <c r="E330" s="25"/>
      <c r="L330" s="25"/>
      <c r="M330" s="25"/>
    </row>
    <row r="331">
      <c r="D331" s="25"/>
      <c r="E331" s="25"/>
      <c r="L331" s="25"/>
      <c r="M331" s="25"/>
    </row>
    <row r="332">
      <c r="D332" s="25"/>
      <c r="E332" s="25"/>
      <c r="L332" s="25"/>
      <c r="M332" s="25"/>
    </row>
    <row r="333">
      <c r="D333" s="25"/>
      <c r="E333" s="25"/>
      <c r="L333" s="25"/>
      <c r="M333" s="25"/>
    </row>
    <row r="334">
      <c r="D334" s="25"/>
      <c r="E334" s="25"/>
      <c r="L334" s="25"/>
      <c r="M334" s="25"/>
    </row>
    <row r="335">
      <c r="D335" s="25"/>
      <c r="E335" s="25"/>
      <c r="L335" s="25"/>
      <c r="M335" s="25"/>
    </row>
    <row r="336">
      <c r="D336" s="25"/>
      <c r="E336" s="25"/>
      <c r="L336" s="25"/>
      <c r="M336" s="25"/>
    </row>
    <row r="337">
      <c r="D337" s="25"/>
      <c r="E337" s="25"/>
      <c r="L337" s="25"/>
      <c r="M337" s="25"/>
    </row>
    <row r="338">
      <c r="D338" s="25"/>
      <c r="E338" s="25"/>
      <c r="L338" s="25"/>
      <c r="M338" s="25"/>
    </row>
    <row r="339">
      <c r="D339" s="25"/>
      <c r="E339" s="25"/>
      <c r="L339" s="25"/>
      <c r="M339" s="25"/>
    </row>
    <row r="340">
      <c r="D340" s="25"/>
      <c r="E340" s="25"/>
      <c r="L340" s="25"/>
      <c r="M340" s="25"/>
    </row>
    <row r="341">
      <c r="D341" s="25"/>
      <c r="E341" s="25"/>
      <c r="L341" s="25"/>
      <c r="M341" s="25"/>
    </row>
    <row r="342">
      <c r="D342" s="25"/>
      <c r="E342" s="25"/>
      <c r="L342" s="25"/>
      <c r="M342" s="25"/>
    </row>
    <row r="343">
      <c r="D343" s="25"/>
      <c r="E343" s="25"/>
      <c r="L343" s="25"/>
      <c r="M343" s="25"/>
    </row>
    <row r="344">
      <c r="D344" s="25"/>
      <c r="E344" s="25"/>
      <c r="L344" s="25"/>
      <c r="M344" s="25"/>
    </row>
    <row r="345">
      <c r="D345" s="25"/>
      <c r="E345" s="25"/>
      <c r="L345" s="25"/>
      <c r="M345" s="25"/>
    </row>
    <row r="346">
      <c r="D346" s="25"/>
      <c r="E346" s="25"/>
      <c r="L346" s="25"/>
      <c r="M346" s="25"/>
    </row>
    <row r="347">
      <c r="D347" s="25"/>
      <c r="E347" s="25"/>
      <c r="L347" s="25"/>
      <c r="M347" s="25"/>
    </row>
    <row r="348">
      <c r="D348" s="25"/>
      <c r="E348" s="25"/>
      <c r="L348" s="25"/>
      <c r="M348" s="25"/>
    </row>
    <row r="349">
      <c r="D349" s="25"/>
      <c r="E349" s="25"/>
      <c r="L349" s="25"/>
      <c r="M349" s="25"/>
    </row>
    <row r="350">
      <c r="D350" s="25"/>
      <c r="E350" s="25"/>
      <c r="L350" s="25"/>
      <c r="M350" s="25"/>
    </row>
    <row r="351">
      <c r="D351" s="25"/>
      <c r="E351" s="25"/>
      <c r="L351" s="25"/>
      <c r="M351" s="25"/>
    </row>
    <row r="352">
      <c r="D352" s="25"/>
      <c r="E352" s="25"/>
      <c r="L352" s="25"/>
      <c r="M352" s="25"/>
    </row>
    <row r="353">
      <c r="D353" s="25"/>
      <c r="E353" s="25"/>
      <c r="L353" s="25"/>
      <c r="M353" s="25"/>
    </row>
    <row r="354">
      <c r="D354" s="25"/>
      <c r="E354" s="25"/>
      <c r="L354" s="25"/>
      <c r="M354" s="25"/>
    </row>
    <row r="355">
      <c r="D355" s="25"/>
      <c r="E355" s="25"/>
      <c r="L355" s="25"/>
      <c r="M355" s="25"/>
    </row>
    <row r="356">
      <c r="D356" s="25"/>
      <c r="E356" s="25"/>
      <c r="L356" s="25"/>
      <c r="M356" s="25"/>
    </row>
    <row r="357">
      <c r="D357" s="25"/>
      <c r="E357" s="25"/>
      <c r="L357" s="25"/>
      <c r="M357" s="25"/>
    </row>
    <row r="358">
      <c r="D358" s="25"/>
      <c r="E358" s="25"/>
      <c r="L358" s="25"/>
      <c r="M358" s="25"/>
    </row>
    <row r="359">
      <c r="D359" s="25"/>
      <c r="E359" s="25"/>
      <c r="L359" s="25"/>
      <c r="M359" s="25"/>
    </row>
    <row r="360">
      <c r="D360" s="25"/>
      <c r="E360" s="25"/>
      <c r="L360" s="25"/>
      <c r="M360" s="25"/>
    </row>
    <row r="361">
      <c r="D361" s="25"/>
      <c r="E361" s="25"/>
      <c r="L361" s="25"/>
      <c r="M361" s="25"/>
    </row>
    <row r="362">
      <c r="D362" s="25"/>
      <c r="E362" s="25"/>
      <c r="L362" s="25"/>
      <c r="M362" s="25"/>
    </row>
    <row r="363">
      <c r="D363" s="25"/>
      <c r="E363" s="25"/>
      <c r="L363" s="25"/>
      <c r="M363" s="25"/>
    </row>
    <row r="364">
      <c r="D364" s="25"/>
      <c r="E364" s="25"/>
      <c r="L364" s="25"/>
      <c r="M364" s="25"/>
    </row>
    <row r="365">
      <c r="D365" s="25"/>
      <c r="E365" s="25"/>
      <c r="L365" s="25"/>
      <c r="M365" s="25"/>
    </row>
    <row r="366">
      <c r="D366" s="25"/>
      <c r="E366" s="25"/>
      <c r="L366" s="25"/>
      <c r="M366" s="25"/>
    </row>
    <row r="367">
      <c r="D367" s="25"/>
      <c r="E367" s="25"/>
      <c r="L367" s="25"/>
      <c r="M367" s="25"/>
    </row>
    <row r="368">
      <c r="D368" s="25"/>
      <c r="E368" s="25"/>
      <c r="L368" s="25"/>
      <c r="M368" s="25"/>
    </row>
    <row r="369">
      <c r="D369" s="25"/>
      <c r="E369" s="25"/>
      <c r="L369" s="25"/>
      <c r="M369" s="25"/>
    </row>
    <row r="370">
      <c r="D370" s="25"/>
      <c r="E370" s="25"/>
      <c r="L370" s="25"/>
      <c r="M370" s="25"/>
    </row>
    <row r="371">
      <c r="D371" s="25"/>
      <c r="E371" s="25"/>
      <c r="L371" s="25"/>
      <c r="M371" s="25"/>
    </row>
    <row r="372">
      <c r="D372" s="25"/>
      <c r="E372" s="25"/>
      <c r="L372" s="25"/>
      <c r="M372" s="25"/>
    </row>
    <row r="373">
      <c r="D373" s="25"/>
      <c r="E373" s="25"/>
      <c r="L373" s="25"/>
      <c r="M373" s="25"/>
    </row>
    <row r="374">
      <c r="D374" s="25"/>
      <c r="E374" s="25"/>
      <c r="L374" s="25"/>
      <c r="M374" s="25"/>
    </row>
    <row r="375">
      <c r="D375" s="25"/>
      <c r="E375" s="25"/>
      <c r="L375" s="25"/>
      <c r="M375" s="25"/>
    </row>
    <row r="376">
      <c r="D376" s="25"/>
      <c r="E376" s="25"/>
      <c r="L376" s="25"/>
      <c r="M376" s="25"/>
    </row>
    <row r="377">
      <c r="D377" s="25"/>
      <c r="E377" s="25"/>
      <c r="L377" s="25"/>
      <c r="M377" s="25"/>
    </row>
    <row r="378">
      <c r="D378" s="25"/>
      <c r="E378" s="25"/>
      <c r="L378" s="25"/>
      <c r="M378" s="25"/>
    </row>
    <row r="379">
      <c r="D379" s="25"/>
      <c r="E379" s="25"/>
      <c r="L379" s="25"/>
      <c r="M379" s="25"/>
    </row>
    <row r="380">
      <c r="D380" s="25"/>
      <c r="E380" s="25"/>
      <c r="L380" s="25"/>
      <c r="M380" s="25"/>
    </row>
    <row r="381">
      <c r="D381" s="25"/>
      <c r="E381" s="25"/>
      <c r="L381" s="25"/>
      <c r="M381" s="25"/>
    </row>
    <row r="382">
      <c r="D382" s="25"/>
      <c r="E382" s="25"/>
      <c r="L382" s="25"/>
      <c r="M382" s="25"/>
    </row>
    <row r="383">
      <c r="D383" s="25"/>
      <c r="E383" s="25"/>
      <c r="L383" s="25"/>
      <c r="M383" s="25"/>
    </row>
    <row r="384">
      <c r="D384" s="25"/>
      <c r="E384" s="25"/>
      <c r="L384" s="25"/>
      <c r="M384" s="25"/>
    </row>
    <row r="385">
      <c r="D385" s="25"/>
      <c r="E385" s="25"/>
      <c r="L385" s="25"/>
      <c r="M385" s="25"/>
    </row>
    <row r="386">
      <c r="D386" s="25"/>
      <c r="E386" s="25"/>
      <c r="L386" s="25"/>
      <c r="M386" s="25"/>
    </row>
    <row r="387">
      <c r="D387" s="25"/>
      <c r="E387" s="25"/>
      <c r="L387" s="25"/>
      <c r="M387" s="25"/>
    </row>
    <row r="388">
      <c r="D388" s="25"/>
      <c r="E388" s="25"/>
      <c r="L388" s="25"/>
      <c r="M388" s="25"/>
    </row>
    <row r="389">
      <c r="D389" s="25"/>
      <c r="E389" s="25"/>
      <c r="L389" s="25"/>
      <c r="M389" s="25"/>
    </row>
    <row r="390">
      <c r="D390" s="25"/>
      <c r="E390" s="25"/>
      <c r="L390" s="25"/>
      <c r="M390" s="25"/>
    </row>
    <row r="391">
      <c r="D391" s="25"/>
      <c r="E391" s="25"/>
      <c r="L391" s="25"/>
      <c r="M391" s="25"/>
    </row>
    <row r="392">
      <c r="D392" s="25"/>
      <c r="E392" s="25"/>
      <c r="L392" s="25"/>
      <c r="M392" s="25"/>
    </row>
    <row r="393">
      <c r="D393" s="25"/>
      <c r="E393" s="25"/>
      <c r="L393" s="25"/>
      <c r="M393" s="25"/>
    </row>
    <row r="394">
      <c r="D394" s="25"/>
      <c r="E394" s="25"/>
      <c r="L394" s="25"/>
      <c r="M394" s="25"/>
    </row>
    <row r="395">
      <c r="D395" s="25"/>
      <c r="E395" s="25"/>
      <c r="L395" s="25"/>
      <c r="M395" s="25"/>
    </row>
    <row r="396">
      <c r="D396" s="25"/>
      <c r="E396" s="25"/>
      <c r="L396" s="25"/>
      <c r="M396" s="25"/>
    </row>
    <row r="397">
      <c r="D397" s="25"/>
      <c r="E397" s="25"/>
      <c r="L397" s="25"/>
      <c r="M397" s="25"/>
    </row>
    <row r="398">
      <c r="D398" s="25"/>
      <c r="E398" s="25"/>
      <c r="L398" s="25"/>
      <c r="M398" s="25"/>
    </row>
    <row r="399">
      <c r="D399" s="25"/>
      <c r="E399" s="25"/>
      <c r="L399" s="25"/>
      <c r="M399" s="25"/>
    </row>
    <row r="400">
      <c r="D400" s="25"/>
      <c r="E400" s="25"/>
      <c r="L400" s="25"/>
      <c r="M400" s="25"/>
    </row>
    <row r="401">
      <c r="D401" s="25"/>
      <c r="E401" s="25"/>
      <c r="L401" s="25"/>
      <c r="M401" s="25"/>
    </row>
    <row r="402">
      <c r="D402" s="25"/>
      <c r="E402" s="25"/>
      <c r="L402" s="25"/>
      <c r="M402" s="25"/>
    </row>
    <row r="403">
      <c r="D403" s="25"/>
      <c r="E403" s="25"/>
      <c r="L403" s="25"/>
      <c r="M403" s="25"/>
    </row>
    <row r="404">
      <c r="D404" s="25"/>
      <c r="E404" s="25"/>
      <c r="L404" s="25"/>
      <c r="M404" s="25"/>
    </row>
    <row r="405">
      <c r="D405" s="25"/>
      <c r="E405" s="25"/>
      <c r="L405" s="25"/>
      <c r="M405" s="25"/>
    </row>
    <row r="406">
      <c r="D406" s="25"/>
      <c r="E406" s="25"/>
      <c r="L406" s="25"/>
      <c r="M406" s="25"/>
    </row>
    <row r="407">
      <c r="D407" s="25"/>
      <c r="E407" s="25"/>
      <c r="L407" s="25"/>
      <c r="M407" s="25"/>
    </row>
    <row r="408">
      <c r="D408" s="25"/>
      <c r="E408" s="25"/>
      <c r="L408" s="25"/>
      <c r="M408" s="25"/>
    </row>
    <row r="409">
      <c r="D409" s="25"/>
      <c r="E409" s="25"/>
      <c r="L409" s="25"/>
      <c r="M409" s="25"/>
    </row>
    <row r="410">
      <c r="D410" s="25"/>
      <c r="E410" s="25"/>
      <c r="L410" s="25"/>
      <c r="M410" s="25"/>
    </row>
    <row r="411">
      <c r="D411" s="25"/>
      <c r="E411" s="25"/>
      <c r="L411" s="25"/>
      <c r="M411" s="25"/>
    </row>
    <row r="412">
      <c r="D412" s="25"/>
      <c r="E412" s="25"/>
      <c r="L412" s="25"/>
      <c r="M412" s="25"/>
    </row>
    <row r="413">
      <c r="D413" s="25"/>
      <c r="E413" s="25"/>
      <c r="L413" s="25"/>
      <c r="M413" s="25"/>
    </row>
    <row r="414">
      <c r="D414" s="25"/>
      <c r="E414" s="25"/>
      <c r="L414" s="25"/>
      <c r="M414" s="25"/>
    </row>
    <row r="415">
      <c r="D415" s="25"/>
      <c r="E415" s="25"/>
      <c r="L415" s="25"/>
      <c r="M415" s="25"/>
    </row>
    <row r="416">
      <c r="D416" s="25"/>
      <c r="E416" s="25"/>
      <c r="L416" s="25"/>
      <c r="M416" s="25"/>
    </row>
    <row r="417">
      <c r="D417" s="25"/>
      <c r="E417" s="25"/>
      <c r="L417" s="25"/>
      <c r="M417" s="25"/>
    </row>
    <row r="418">
      <c r="D418" s="25"/>
      <c r="E418" s="25"/>
      <c r="L418" s="25"/>
      <c r="M418" s="25"/>
    </row>
    <row r="419">
      <c r="D419" s="25"/>
      <c r="E419" s="25"/>
      <c r="L419" s="25"/>
      <c r="M419" s="25"/>
    </row>
    <row r="420">
      <c r="D420" s="25"/>
      <c r="E420" s="25"/>
      <c r="L420" s="25"/>
      <c r="M420" s="25"/>
    </row>
    <row r="421">
      <c r="D421" s="25"/>
      <c r="E421" s="25"/>
      <c r="L421" s="25"/>
      <c r="M421" s="25"/>
    </row>
    <row r="422">
      <c r="D422" s="25"/>
      <c r="E422" s="25"/>
      <c r="L422" s="25"/>
      <c r="M422" s="25"/>
    </row>
    <row r="423">
      <c r="D423" s="25"/>
      <c r="E423" s="25"/>
      <c r="L423" s="25"/>
      <c r="M423" s="25"/>
    </row>
    <row r="424">
      <c r="D424" s="25"/>
      <c r="E424" s="25"/>
      <c r="L424" s="25"/>
      <c r="M424" s="25"/>
    </row>
    <row r="425">
      <c r="D425" s="25"/>
      <c r="E425" s="25"/>
      <c r="L425" s="25"/>
      <c r="M425" s="25"/>
    </row>
    <row r="426">
      <c r="D426" s="25"/>
      <c r="E426" s="25"/>
      <c r="L426" s="25"/>
      <c r="M426" s="25"/>
    </row>
    <row r="427">
      <c r="D427" s="25"/>
      <c r="E427" s="25"/>
      <c r="L427" s="25"/>
      <c r="M427" s="25"/>
    </row>
    <row r="428">
      <c r="D428" s="25"/>
      <c r="E428" s="25"/>
      <c r="L428" s="25"/>
      <c r="M428" s="25"/>
    </row>
    <row r="429">
      <c r="D429" s="25"/>
      <c r="E429" s="25"/>
      <c r="L429" s="25"/>
      <c r="M429" s="25"/>
    </row>
    <row r="430">
      <c r="D430" s="25"/>
      <c r="E430" s="25"/>
      <c r="L430" s="25"/>
      <c r="M430" s="25"/>
    </row>
    <row r="431">
      <c r="D431" s="25"/>
      <c r="E431" s="25"/>
      <c r="L431" s="25"/>
      <c r="M431" s="25"/>
    </row>
    <row r="432">
      <c r="D432" s="25"/>
      <c r="E432" s="25"/>
      <c r="L432" s="25"/>
      <c r="M432" s="25"/>
    </row>
    <row r="433">
      <c r="D433" s="25"/>
      <c r="E433" s="25"/>
      <c r="L433" s="25"/>
      <c r="M433" s="25"/>
    </row>
    <row r="434">
      <c r="D434" s="25"/>
      <c r="E434" s="25"/>
      <c r="L434" s="25"/>
      <c r="M434" s="25"/>
    </row>
    <row r="435">
      <c r="D435" s="25"/>
      <c r="E435" s="25"/>
      <c r="L435" s="25"/>
      <c r="M435" s="25"/>
    </row>
    <row r="436">
      <c r="D436" s="25"/>
      <c r="E436" s="25"/>
      <c r="L436" s="25"/>
      <c r="M436" s="25"/>
    </row>
    <row r="437">
      <c r="D437" s="25"/>
      <c r="E437" s="25"/>
      <c r="L437" s="25"/>
      <c r="M437" s="25"/>
    </row>
    <row r="438">
      <c r="D438" s="25"/>
      <c r="E438" s="25"/>
      <c r="L438" s="25"/>
      <c r="M438" s="25"/>
    </row>
    <row r="439">
      <c r="D439" s="25"/>
      <c r="E439" s="25"/>
      <c r="L439" s="25"/>
      <c r="M439" s="25"/>
    </row>
    <row r="440">
      <c r="D440" s="25"/>
      <c r="E440" s="25"/>
      <c r="L440" s="25"/>
      <c r="M440" s="25"/>
    </row>
    <row r="441">
      <c r="D441" s="25"/>
      <c r="E441" s="25"/>
      <c r="L441" s="25"/>
      <c r="M441" s="25"/>
    </row>
    <row r="442">
      <c r="D442" s="25"/>
      <c r="E442" s="25"/>
      <c r="L442" s="25"/>
      <c r="M442" s="25"/>
    </row>
    <row r="443">
      <c r="D443" s="25"/>
      <c r="E443" s="25"/>
      <c r="L443" s="25"/>
      <c r="M443" s="25"/>
    </row>
    <row r="444">
      <c r="D444" s="25"/>
      <c r="E444" s="25"/>
      <c r="L444" s="25"/>
      <c r="M444" s="25"/>
    </row>
    <row r="445">
      <c r="D445" s="25"/>
      <c r="E445" s="25"/>
      <c r="L445" s="25"/>
      <c r="M445" s="25"/>
    </row>
    <row r="446">
      <c r="D446" s="25"/>
      <c r="E446" s="25"/>
      <c r="L446" s="25"/>
      <c r="M446" s="25"/>
    </row>
    <row r="447">
      <c r="D447" s="25"/>
      <c r="E447" s="25"/>
      <c r="L447" s="25"/>
      <c r="M447" s="25"/>
    </row>
    <row r="448">
      <c r="D448" s="25"/>
      <c r="E448" s="25"/>
      <c r="L448" s="25"/>
      <c r="M448" s="25"/>
    </row>
    <row r="449">
      <c r="D449" s="25"/>
      <c r="E449" s="25"/>
      <c r="L449" s="25"/>
      <c r="M449" s="25"/>
    </row>
    <row r="450">
      <c r="D450" s="25"/>
      <c r="E450" s="25"/>
      <c r="L450" s="25"/>
      <c r="M450" s="25"/>
    </row>
    <row r="451">
      <c r="D451" s="25"/>
      <c r="E451" s="25"/>
      <c r="L451" s="25"/>
      <c r="M451" s="25"/>
    </row>
    <row r="452">
      <c r="D452" s="25"/>
      <c r="E452" s="25"/>
      <c r="L452" s="25"/>
      <c r="M452" s="25"/>
    </row>
    <row r="453">
      <c r="D453" s="25"/>
      <c r="E453" s="25"/>
      <c r="L453" s="25"/>
      <c r="M453" s="25"/>
    </row>
    <row r="454">
      <c r="D454" s="25"/>
      <c r="E454" s="25"/>
      <c r="L454" s="25"/>
      <c r="M454" s="25"/>
    </row>
    <row r="455">
      <c r="D455" s="25"/>
      <c r="E455" s="25"/>
      <c r="L455" s="25"/>
      <c r="M455" s="25"/>
    </row>
    <row r="456">
      <c r="D456" s="25"/>
      <c r="E456" s="25"/>
      <c r="L456" s="25"/>
      <c r="M456" s="25"/>
    </row>
    <row r="457">
      <c r="D457" s="25"/>
      <c r="E457" s="25"/>
      <c r="L457" s="25"/>
      <c r="M457" s="25"/>
    </row>
    <row r="458">
      <c r="D458" s="25"/>
      <c r="E458" s="25"/>
      <c r="L458" s="25"/>
      <c r="M458" s="25"/>
    </row>
    <row r="459">
      <c r="D459" s="25"/>
      <c r="E459" s="25"/>
      <c r="L459" s="25"/>
      <c r="M459" s="25"/>
    </row>
    <row r="460">
      <c r="D460" s="25"/>
      <c r="E460" s="25"/>
      <c r="L460" s="25"/>
      <c r="M460" s="25"/>
    </row>
    <row r="461">
      <c r="D461" s="25"/>
      <c r="E461" s="25"/>
      <c r="L461" s="25"/>
      <c r="M461" s="25"/>
    </row>
    <row r="462">
      <c r="D462" s="25"/>
      <c r="E462" s="25"/>
      <c r="L462" s="25"/>
      <c r="M462" s="25"/>
    </row>
    <row r="463">
      <c r="D463" s="25"/>
      <c r="E463" s="25"/>
      <c r="L463" s="25"/>
      <c r="M463" s="25"/>
    </row>
    <row r="464">
      <c r="D464" s="25"/>
      <c r="E464" s="25"/>
      <c r="L464" s="25"/>
      <c r="M464" s="25"/>
    </row>
    <row r="465">
      <c r="D465" s="25"/>
      <c r="E465" s="25"/>
      <c r="L465" s="25"/>
      <c r="M465" s="25"/>
    </row>
    <row r="466">
      <c r="D466" s="25"/>
      <c r="E466" s="25"/>
      <c r="L466" s="25"/>
      <c r="M466" s="25"/>
    </row>
    <row r="467">
      <c r="D467" s="25"/>
      <c r="E467" s="25"/>
      <c r="L467" s="25"/>
      <c r="M467" s="25"/>
    </row>
    <row r="468">
      <c r="D468" s="25"/>
      <c r="E468" s="25"/>
      <c r="L468" s="25"/>
      <c r="M468" s="25"/>
    </row>
    <row r="469">
      <c r="D469" s="25"/>
      <c r="E469" s="25"/>
      <c r="L469" s="25"/>
      <c r="M469" s="25"/>
    </row>
    <row r="470">
      <c r="D470" s="25"/>
      <c r="E470" s="25"/>
      <c r="L470" s="25"/>
      <c r="M470" s="25"/>
    </row>
    <row r="471">
      <c r="D471" s="25"/>
      <c r="E471" s="25"/>
      <c r="L471" s="25"/>
      <c r="M471" s="25"/>
    </row>
    <row r="472">
      <c r="D472" s="25"/>
      <c r="E472" s="25"/>
      <c r="L472" s="25"/>
      <c r="M472" s="25"/>
    </row>
    <row r="473">
      <c r="D473" s="25"/>
      <c r="E473" s="25"/>
      <c r="L473" s="25"/>
      <c r="M473" s="25"/>
    </row>
    <row r="474">
      <c r="D474" s="25"/>
      <c r="E474" s="25"/>
      <c r="L474" s="25"/>
      <c r="M474" s="25"/>
    </row>
    <row r="475">
      <c r="D475" s="25"/>
      <c r="E475" s="25"/>
      <c r="L475" s="25"/>
      <c r="M475" s="25"/>
    </row>
    <row r="476">
      <c r="D476" s="25"/>
      <c r="E476" s="25"/>
      <c r="L476" s="25"/>
      <c r="M476" s="25"/>
    </row>
    <row r="477">
      <c r="D477" s="25"/>
      <c r="E477" s="25"/>
      <c r="L477" s="25"/>
      <c r="M477" s="25"/>
    </row>
    <row r="478">
      <c r="D478" s="25"/>
      <c r="E478" s="25"/>
      <c r="L478" s="25"/>
      <c r="M478" s="25"/>
    </row>
    <row r="479">
      <c r="D479" s="25"/>
      <c r="E479" s="25"/>
      <c r="L479" s="25"/>
      <c r="M479" s="25"/>
    </row>
    <row r="480">
      <c r="D480" s="25"/>
      <c r="E480" s="25"/>
      <c r="L480" s="25"/>
      <c r="M480" s="25"/>
    </row>
    <row r="481">
      <c r="D481" s="25"/>
      <c r="E481" s="25"/>
      <c r="L481" s="25"/>
      <c r="M481" s="25"/>
    </row>
    <row r="482">
      <c r="D482" s="25"/>
      <c r="E482" s="25"/>
      <c r="L482" s="25"/>
      <c r="M482" s="25"/>
    </row>
    <row r="483">
      <c r="D483" s="25"/>
      <c r="E483" s="25"/>
      <c r="L483" s="25"/>
      <c r="M483" s="25"/>
    </row>
    <row r="484">
      <c r="D484" s="25"/>
      <c r="E484" s="25"/>
      <c r="L484" s="25"/>
      <c r="M484" s="25"/>
    </row>
    <row r="485">
      <c r="D485" s="25"/>
      <c r="E485" s="25"/>
      <c r="L485" s="25"/>
      <c r="M485" s="25"/>
    </row>
    <row r="486">
      <c r="D486" s="25"/>
      <c r="E486" s="25"/>
      <c r="L486" s="25"/>
      <c r="M486" s="25"/>
    </row>
    <row r="487">
      <c r="D487" s="25"/>
      <c r="E487" s="25"/>
      <c r="L487" s="25"/>
      <c r="M487" s="25"/>
    </row>
    <row r="488">
      <c r="D488" s="25"/>
      <c r="E488" s="25"/>
      <c r="L488" s="25"/>
      <c r="M488" s="25"/>
    </row>
    <row r="489">
      <c r="D489" s="25"/>
      <c r="E489" s="25"/>
      <c r="L489" s="25"/>
      <c r="M489" s="25"/>
    </row>
    <row r="490">
      <c r="D490" s="25"/>
      <c r="E490" s="25"/>
      <c r="L490" s="25"/>
      <c r="M490" s="25"/>
    </row>
    <row r="491">
      <c r="D491" s="25"/>
      <c r="E491" s="25"/>
      <c r="L491" s="25"/>
      <c r="M491" s="25"/>
    </row>
    <row r="492">
      <c r="D492" s="25"/>
      <c r="E492" s="25"/>
      <c r="L492" s="25"/>
      <c r="M492" s="25"/>
    </row>
    <row r="493">
      <c r="D493" s="25"/>
      <c r="E493" s="25"/>
      <c r="L493" s="25"/>
      <c r="M493" s="25"/>
    </row>
    <row r="494">
      <c r="D494" s="25"/>
      <c r="E494" s="25"/>
      <c r="L494" s="25"/>
      <c r="M494" s="25"/>
    </row>
    <row r="495">
      <c r="D495" s="25"/>
      <c r="E495" s="25"/>
      <c r="L495" s="25"/>
      <c r="M495" s="25"/>
    </row>
    <row r="496">
      <c r="D496" s="25"/>
      <c r="E496" s="25"/>
      <c r="L496" s="25"/>
      <c r="M496" s="25"/>
    </row>
    <row r="497">
      <c r="D497" s="25"/>
      <c r="E497" s="25"/>
      <c r="L497" s="25"/>
      <c r="M497" s="25"/>
    </row>
    <row r="498">
      <c r="D498" s="25"/>
      <c r="E498" s="25"/>
      <c r="L498" s="25"/>
      <c r="M498" s="25"/>
    </row>
    <row r="499">
      <c r="D499" s="25"/>
      <c r="E499" s="25"/>
      <c r="L499" s="25"/>
      <c r="M499" s="25"/>
    </row>
    <row r="500">
      <c r="D500" s="25"/>
      <c r="E500" s="25"/>
      <c r="L500" s="25"/>
      <c r="M500" s="25"/>
    </row>
    <row r="501">
      <c r="D501" s="25"/>
      <c r="E501" s="25"/>
      <c r="L501" s="25"/>
      <c r="M501" s="25"/>
    </row>
    <row r="502">
      <c r="D502" s="25"/>
      <c r="E502" s="25"/>
      <c r="L502" s="25"/>
      <c r="M502" s="25"/>
    </row>
    <row r="503">
      <c r="D503" s="25"/>
      <c r="E503" s="25"/>
      <c r="L503" s="25"/>
      <c r="M503" s="25"/>
    </row>
    <row r="504">
      <c r="D504" s="25"/>
      <c r="E504" s="25"/>
      <c r="L504" s="25"/>
      <c r="M504" s="25"/>
    </row>
    <row r="505">
      <c r="D505" s="25"/>
      <c r="E505" s="25"/>
      <c r="L505" s="25"/>
      <c r="M505" s="25"/>
    </row>
    <row r="506">
      <c r="D506" s="25"/>
      <c r="E506" s="25"/>
      <c r="L506" s="25"/>
      <c r="M506" s="25"/>
    </row>
    <row r="507">
      <c r="D507" s="25"/>
      <c r="E507" s="25"/>
      <c r="L507" s="25"/>
      <c r="M507" s="25"/>
    </row>
    <row r="508">
      <c r="D508" s="25"/>
      <c r="E508" s="25"/>
      <c r="L508" s="25"/>
      <c r="M508" s="25"/>
    </row>
    <row r="509">
      <c r="D509" s="25"/>
      <c r="E509" s="25"/>
      <c r="L509" s="25"/>
      <c r="M509" s="25"/>
    </row>
    <row r="510">
      <c r="D510" s="25"/>
      <c r="E510" s="25"/>
      <c r="L510" s="25"/>
      <c r="M510" s="25"/>
    </row>
    <row r="511">
      <c r="D511" s="25"/>
      <c r="E511" s="25"/>
      <c r="L511" s="25"/>
      <c r="M511" s="25"/>
    </row>
    <row r="512">
      <c r="D512" s="25"/>
      <c r="E512" s="25"/>
      <c r="L512" s="25"/>
      <c r="M512" s="25"/>
    </row>
    <row r="513">
      <c r="D513" s="25"/>
      <c r="E513" s="25"/>
      <c r="L513" s="25"/>
      <c r="M513" s="25"/>
    </row>
    <row r="514">
      <c r="D514" s="25"/>
      <c r="E514" s="25"/>
      <c r="L514" s="25"/>
      <c r="M514" s="25"/>
    </row>
    <row r="515">
      <c r="D515" s="25"/>
      <c r="E515" s="25"/>
      <c r="L515" s="25"/>
      <c r="M515" s="25"/>
    </row>
    <row r="516">
      <c r="D516" s="25"/>
      <c r="E516" s="25"/>
      <c r="L516" s="25"/>
      <c r="M516" s="25"/>
    </row>
    <row r="517">
      <c r="D517" s="25"/>
      <c r="E517" s="25"/>
      <c r="L517" s="25"/>
      <c r="M517" s="25"/>
    </row>
    <row r="518">
      <c r="D518" s="25"/>
      <c r="E518" s="25"/>
      <c r="L518" s="25"/>
      <c r="M518" s="25"/>
    </row>
    <row r="519">
      <c r="D519" s="25"/>
      <c r="E519" s="25"/>
      <c r="L519" s="25"/>
      <c r="M519" s="25"/>
    </row>
    <row r="520">
      <c r="D520" s="25"/>
      <c r="E520" s="25"/>
      <c r="L520" s="25"/>
      <c r="M520" s="25"/>
    </row>
    <row r="521">
      <c r="D521" s="25"/>
      <c r="E521" s="25"/>
      <c r="L521" s="25"/>
      <c r="M521" s="25"/>
    </row>
    <row r="522">
      <c r="D522" s="25"/>
      <c r="E522" s="25"/>
      <c r="L522" s="25"/>
      <c r="M522" s="25"/>
    </row>
    <row r="523">
      <c r="D523" s="25"/>
      <c r="E523" s="25"/>
      <c r="L523" s="25"/>
      <c r="M523" s="25"/>
    </row>
    <row r="524">
      <c r="D524" s="25"/>
      <c r="E524" s="25"/>
      <c r="L524" s="25"/>
      <c r="M524" s="25"/>
    </row>
    <row r="525">
      <c r="D525" s="25"/>
      <c r="E525" s="25"/>
      <c r="L525" s="25"/>
      <c r="M525" s="25"/>
    </row>
    <row r="526">
      <c r="D526" s="25"/>
      <c r="E526" s="25"/>
      <c r="L526" s="25"/>
      <c r="M526" s="25"/>
    </row>
    <row r="527">
      <c r="D527" s="25"/>
      <c r="E527" s="25"/>
      <c r="L527" s="25"/>
      <c r="M527" s="25"/>
    </row>
    <row r="528">
      <c r="D528" s="25"/>
      <c r="E528" s="25"/>
      <c r="L528" s="25"/>
      <c r="M528" s="25"/>
    </row>
    <row r="529">
      <c r="D529" s="25"/>
      <c r="E529" s="25"/>
      <c r="L529" s="25"/>
      <c r="M529" s="25"/>
    </row>
    <row r="530">
      <c r="D530" s="25"/>
      <c r="E530" s="25"/>
      <c r="L530" s="25"/>
      <c r="M530" s="25"/>
    </row>
    <row r="531">
      <c r="D531" s="25"/>
      <c r="E531" s="25"/>
      <c r="L531" s="25"/>
      <c r="M531" s="25"/>
    </row>
    <row r="532">
      <c r="D532" s="25"/>
      <c r="E532" s="25"/>
      <c r="L532" s="25"/>
      <c r="M532" s="25"/>
    </row>
    <row r="533">
      <c r="D533" s="25"/>
      <c r="E533" s="25"/>
      <c r="L533" s="25"/>
      <c r="M533" s="25"/>
    </row>
    <row r="534">
      <c r="D534" s="25"/>
      <c r="E534" s="25"/>
      <c r="L534" s="25"/>
      <c r="M534" s="25"/>
    </row>
    <row r="535">
      <c r="D535" s="25"/>
      <c r="E535" s="25"/>
      <c r="L535" s="25"/>
      <c r="M535" s="25"/>
    </row>
    <row r="536">
      <c r="D536" s="25"/>
      <c r="E536" s="25"/>
      <c r="L536" s="25"/>
      <c r="M536" s="25"/>
    </row>
    <row r="537">
      <c r="D537" s="25"/>
      <c r="E537" s="25"/>
      <c r="L537" s="25"/>
      <c r="M537" s="25"/>
    </row>
    <row r="538">
      <c r="D538" s="25"/>
      <c r="E538" s="25"/>
      <c r="L538" s="25"/>
      <c r="M538" s="25"/>
    </row>
    <row r="539">
      <c r="D539" s="25"/>
      <c r="E539" s="25"/>
      <c r="L539" s="25"/>
      <c r="M539" s="25"/>
    </row>
    <row r="540">
      <c r="D540" s="25"/>
      <c r="E540" s="25"/>
      <c r="L540" s="25"/>
      <c r="M540" s="25"/>
    </row>
    <row r="541">
      <c r="D541" s="25"/>
      <c r="E541" s="25"/>
      <c r="L541" s="25"/>
      <c r="M541" s="25"/>
    </row>
    <row r="542">
      <c r="D542" s="25"/>
      <c r="E542" s="25"/>
      <c r="L542" s="25"/>
      <c r="M542" s="25"/>
    </row>
    <row r="543">
      <c r="D543" s="25"/>
      <c r="E543" s="25"/>
      <c r="L543" s="25"/>
      <c r="M543" s="25"/>
    </row>
    <row r="544">
      <c r="D544" s="25"/>
      <c r="E544" s="25"/>
      <c r="L544" s="25"/>
      <c r="M544" s="25"/>
    </row>
    <row r="545">
      <c r="D545" s="25"/>
      <c r="E545" s="25"/>
      <c r="L545" s="25"/>
      <c r="M545" s="25"/>
    </row>
    <row r="546">
      <c r="D546" s="25"/>
      <c r="E546" s="25"/>
      <c r="L546" s="25"/>
      <c r="M546" s="25"/>
    </row>
    <row r="547">
      <c r="D547" s="25"/>
      <c r="E547" s="25"/>
      <c r="L547" s="25"/>
      <c r="M547" s="25"/>
    </row>
    <row r="548">
      <c r="D548" s="25"/>
      <c r="E548" s="25"/>
      <c r="L548" s="25"/>
      <c r="M548" s="25"/>
    </row>
    <row r="549">
      <c r="D549" s="25"/>
      <c r="E549" s="25"/>
      <c r="L549" s="25"/>
      <c r="M549" s="25"/>
    </row>
    <row r="550">
      <c r="D550" s="25"/>
      <c r="E550" s="25"/>
      <c r="L550" s="25"/>
      <c r="M550" s="25"/>
    </row>
    <row r="551">
      <c r="D551" s="25"/>
      <c r="E551" s="25"/>
      <c r="L551" s="25"/>
      <c r="M551" s="25"/>
    </row>
    <row r="552">
      <c r="D552" s="25"/>
      <c r="E552" s="25"/>
      <c r="L552" s="25"/>
      <c r="M552" s="25"/>
    </row>
    <row r="553">
      <c r="D553" s="25"/>
      <c r="E553" s="25"/>
      <c r="L553" s="25"/>
      <c r="M553" s="25"/>
    </row>
    <row r="554">
      <c r="D554" s="25"/>
      <c r="E554" s="25"/>
      <c r="L554" s="25"/>
      <c r="M554" s="25"/>
    </row>
    <row r="555">
      <c r="D555" s="25"/>
      <c r="E555" s="25"/>
      <c r="L555" s="25"/>
      <c r="M555" s="25"/>
    </row>
    <row r="556">
      <c r="D556" s="25"/>
      <c r="E556" s="25"/>
      <c r="L556" s="25"/>
      <c r="M556" s="25"/>
    </row>
    <row r="557">
      <c r="D557" s="25"/>
      <c r="E557" s="25"/>
      <c r="L557" s="25"/>
      <c r="M557" s="25"/>
    </row>
    <row r="558">
      <c r="D558" s="25"/>
      <c r="E558" s="25"/>
      <c r="L558" s="25"/>
      <c r="M558" s="25"/>
    </row>
    <row r="559">
      <c r="D559" s="25"/>
      <c r="E559" s="25"/>
      <c r="L559" s="25"/>
      <c r="M559" s="25"/>
    </row>
    <row r="560">
      <c r="D560" s="25"/>
      <c r="E560" s="25"/>
      <c r="L560" s="25"/>
      <c r="M560" s="25"/>
    </row>
    <row r="561">
      <c r="D561" s="25"/>
      <c r="E561" s="25"/>
      <c r="L561" s="25"/>
      <c r="M561" s="25"/>
    </row>
    <row r="562">
      <c r="D562" s="25"/>
      <c r="E562" s="25"/>
      <c r="L562" s="25"/>
      <c r="M562" s="25"/>
    </row>
    <row r="563">
      <c r="D563" s="25"/>
      <c r="E563" s="25"/>
      <c r="L563" s="25"/>
      <c r="M563" s="25"/>
    </row>
    <row r="564">
      <c r="D564" s="25"/>
      <c r="E564" s="25"/>
      <c r="L564" s="25"/>
      <c r="M564" s="25"/>
    </row>
    <row r="565">
      <c r="D565" s="25"/>
      <c r="E565" s="25"/>
      <c r="L565" s="25"/>
      <c r="M565" s="25"/>
    </row>
    <row r="566">
      <c r="D566" s="25"/>
      <c r="E566" s="25"/>
      <c r="L566" s="25"/>
      <c r="M566" s="25"/>
    </row>
    <row r="567">
      <c r="D567" s="25"/>
      <c r="E567" s="25"/>
      <c r="L567" s="25"/>
      <c r="M567" s="25"/>
    </row>
    <row r="568">
      <c r="D568" s="25"/>
      <c r="E568" s="25"/>
      <c r="L568" s="25"/>
      <c r="M568" s="25"/>
    </row>
    <row r="569">
      <c r="D569" s="25"/>
      <c r="E569" s="25"/>
      <c r="L569" s="25"/>
      <c r="M569" s="25"/>
    </row>
    <row r="570">
      <c r="D570" s="25"/>
      <c r="E570" s="25"/>
      <c r="L570" s="25"/>
      <c r="M570" s="25"/>
    </row>
    <row r="571">
      <c r="D571" s="25"/>
      <c r="E571" s="25"/>
      <c r="L571" s="25"/>
      <c r="M571" s="25"/>
    </row>
    <row r="572">
      <c r="D572" s="25"/>
      <c r="E572" s="25"/>
      <c r="L572" s="25"/>
      <c r="M572" s="25"/>
    </row>
    <row r="573">
      <c r="D573" s="25"/>
      <c r="E573" s="25"/>
      <c r="L573" s="25"/>
      <c r="M573" s="25"/>
    </row>
    <row r="574">
      <c r="D574" s="25"/>
      <c r="E574" s="25"/>
      <c r="L574" s="25"/>
      <c r="M574" s="25"/>
    </row>
    <row r="575">
      <c r="D575" s="25"/>
      <c r="E575" s="25"/>
      <c r="L575" s="25"/>
      <c r="M575" s="25"/>
    </row>
    <row r="576">
      <c r="D576" s="25"/>
      <c r="E576" s="25"/>
      <c r="L576" s="25"/>
      <c r="M576" s="25"/>
    </row>
    <row r="577">
      <c r="D577" s="25"/>
      <c r="E577" s="25"/>
      <c r="L577" s="25"/>
      <c r="M577" s="25"/>
    </row>
    <row r="578">
      <c r="D578" s="25"/>
      <c r="E578" s="25"/>
      <c r="L578" s="25"/>
      <c r="M578" s="25"/>
    </row>
    <row r="579">
      <c r="D579" s="25"/>
      <c r="E579" s="25"/>
      <c r="L579" s="25"/>
      <c r="M579" s="25"/>
    </row>
    <row r="580">
      <c r="D580" s="25"/>
      <c r="E580" s="25"/>
      <c r="L580" s="25"/>
      <c r="M580" s="25"/>
    </row>
    <row r="581">
      <c r="D581" s="25"/>
      <c r="E581" s="25"/>
      <c r="L581" s="25"/>
      <c r="M581" s="25"/>
    </row>
    <row r="582">
      <c r="D582" s="25"/>
      <c r="E582" s="25"/>
      <c r="L582" s="25"/>
      <c r="M582" s="25"/>
    </row>
    <row r="583">
      <c r="D583" s="25"/>
      <c r="E583" s="25"/>
      <c r="L583" s="25"/>
      <c r="M583" s="25"/>
    </row>
    <row r="584">
      <c r="D584" s="25"/>
      <c r="E584" s="25"/>
      <c r="L584" s="25"/>
      <c r="M584" s="25"/>
    </row>
    <row r="585">
      <c r="D585" s="25"/>
      <c r="E585" s="25"/>
      <c r="L585" s="25"/>
      <c r="M585" s="25"/>
    </row>
    <row r="586">
      <c r="D586" s="25"/>
      <c r="E586" s="25"/>
      <c r="L586" s="25"/>
      <c r="M586" s="25"/>
    </row>
    <row r="587">
      <c r="D587" s="25"/>
      <c r="E587" s="25"/>
      <c r="L587" s="25"/>
      <c r="M587" s="25"/>
    </row>
    <row r="588">
      <c r="D588" s="25"/>
      <c r="E588" s="25"/>
      <c r="L588" s="25"/>
      <c r="M588" s="25"/>
    </row>
    <row r="589">
      <c r="D589" s="25"/>
      <c r="E589" s="25"/>
      <c r="L589" s="25"/>
      <c r="M589" s="25"/>
    </row>
    <row r="590">
      <c r="D590" s="25"/>
      <c r="E590" s="25"/>
      <c r="L590" s="25"/>
      <c r="M590" s="25"/>
    </row>
    <row r="591">
      <c r="D591" s="25"/>
      <c r="E591" s="25"/>
      <c r="L591" s="25"/>
      <c r="M591" s="25"/>
    </row>
    <row r="592">
      <c r="D592" s="25"/>
      <c r="E592" s="25"/>
      <c r="L592" s="25"/>
      <c r="M592" s="25"/>
    </row>
    <row r="593">
      <c r="D593" s="25"/>
      <c r="E593" s="25"/>
      <c r="L593" s="25"/>
      <c r="M593" s="25"/>
    </row>
    <row r="594">
      <c r="D594" s="25"/>
      <c r="E594" s="25"/>
      <c r="L594" s="25"/>
      <c r="M594" s="25"/>
    </row>
    <row r="595">
      <c r="D595" s="25"/>
      <c r="E595" s="25"/>
      <c r="L595" s="25"/>
      <c r="M595" s="25"/>
    </row>
    <row r="596">
      <c r="D596" s="25"/>
      <c r="E596" s="25"/>
      <c r="L596" s="25"/>
      <c r="M596" s="25"/>
    </row>
    <row r="597">
      <c r="D597" s="25"/>
      <c r="E597" s="25"/>
      <c r="L597" s="25"/>
      <c r="M597" s="25"/>
    </row>
    <row r="598">
      <c r="D598" s="25"/>
      <c r="E598" s="25"/>
      <c r="L598" s="25"/>
      <c r="M598" s="25"/>
    </row>
    <row r="599">
      <c r="D599" s="25"/>
      <c r="E599" s="25"/>
      <c r="L599" s="25"/>
      <c r="M599" s="25"/>
    </row>
    <row r="600">
      <c r="D600" s="25"/>
      <c r="E600" s="25"/>
      <c r="L600" s="25"/>
      <c r="M600" s="25"/>
    </row>
    <row r="601">
      <c r="D601" s="25"/>
      <c r="E601" s="25"/>
      <c r="L601" s="25"/>
      <c r="M601" s="25"/>
    </row>
    <row r="602">
      <c r="D602" s="25"/>
      <c r="E602" s="25"/>
      <c r="L602" s="25"/>
      <c r="M602" s="25"/>
    </row>
    <row r="603">
      <c r="D603" s="25"/>
      <c r="E603" s="25"/>
      <c r="L603" s="25"/>
      <c r="M603" s="25"/>
    </row>
    <row r="604">
      <c r="D604" s="25"/>
      <c r="E604" s="25"/>
      <c r="L604" s="25"/>
      <c r="M604" s="25"/>
    </row>
    <row r="605">
      <c r="D605" s="25"/>
      <c r="E605" s="25"/>
      <c r="L605" s="25"/>
      <c r="M605" s="25"/>
    </row>
    <row r="606">
      <c r="D606" s="25"/>
      <c r="E606" s="25"/>
      <c r="L606" s="25"/>
      <c r="M606" s="25"/>
    </row>
    <row r="607">
      <c r="D607" s="25"/>
      <c r="E607" s="25"/>
      <c r="L607" s="25"/>
      <c r="M607" s="25"/>
    </row>
    <row r="608">
      <c r="D608" s="25"/>
      <c r="E608" s="25"/>
      <c r="L608" s="25"/>
      <c r="M608" s="25"/>
    </row>
    <row r="609">
      <c r="D609" s="25"/>
      <c r="E609" s="25"/>
      <c r="L609" s="25"/>
      <c r="M609" s="25"/>
    </row>
    <row r="610">
      <c r="D610" s="25"/>
      <c r="E610" s="25"/>
      <c r="L610" s="25"/>
      <c r="M610" s="25"/>
    </row>
    <row r="611">
      <c r="D611" s="25"/>
      <c r="E611" s="25"/>
      <c r="L611" s="25"/>
      <c r="M611" s="25"/>
    </row>
    <row r="612">
      <c r="D612" s="25"/>
      <c r="E612" s="25"/>
      <c r="L612" s="25"/>
      <c r="M612" s="25"/>
    </row>
    <row r="613">
      <c r="D613" s="25"/>
      <c r="E613" s="25"/>
      <c r="L613" s="25"/>
      <c r="M613" s="25"/>
    </row>
    <row r="614">
      <c r="D614" s="25"/>
      <c r="E614" s="25"/>
      <c r="L614" s="25"/>
      <c r="M614" s="25"/>
    </row>
    <row r="615">
      <c r="D615" s="25"/>
      <c r="E615" s="25"/>
      <c r="L615" s="25"/>
      <c r="M615" s="25"/>
    </row>
    <row r="616">
      <c r="D616" s="25"/>
      <c r="E616" s="25"/>
      <c r="L616" s="25"/>
      <c r="M616" s="25"/>
    </row>
    <row r="617">
      <c r="D617" s="25"/>
      <c r="E617" s="25"/>
      <c r="L617" s="25"/>
      <c r="M617" s="25"/>
    </row>
    <row r="618">
      <c r="D618" s="25"/>
      <c r="E618" s="25"/>
      <c r="L618" s="25"/>
      <c r="M618" s="25"/>
    </row>
    <row r="619">
      <c r="D619" s="25"/>
      <c r="E619" s="25"/>
      <c r="L619" s="25"/>
      <c r="M619" s="25"/>
    </row>
    <row r="620">
      <c r="D620" s="25"/>
      <c r="E620" s="25"/>
      <c r="L620" s="25"/>
      <c r="M620" s="25"/>
    </row>
    <row r="621">
      <c r="D621" s="25"/>
      <c r="E621" s="25"/>
      <c r="L621" s="25"/>
      <c r="M621" s="25"/>
    </row>
    <row r="622">
      <c r="D622" s="25"/>
      <c r="E622" s="25"/>
      <c r="L622" s="25"/>
      <c r="M622" s="25"/>
    </row>
    <row r="623">
      <c r="D623" s="25"/>
      <c r="E623" s="25"/>
      <c r="L623" s="25"/>
      <c r="M623" s="25"/>
    </row>
    <row r="624">
      <c r="D624" s="25"/>
      <c r="E624" s="25"/>
      <c r="L624" s="25"/>
      <c r="M624" s="25"/>
    </row>
    <row r="625">
      <c r="D625" s="25"/>
      <c r="E625" s="25"/>
      <c r="L625" s="25"/>
      <c r="M625" s="25"/>
    </row>
    <row r="626">
      <c r="D626" s="25"/>
      <c r="E626" s="25"/>
      <c r="L626" s="25"/>
      <c r="M626" s="25"/>
    </row>
    <row r="627">
      <c r="D627" s="25"/>
      <c r="E627" s="25"/>
      <c r="L627" s="25"/>
      <c r="M627" s="25"/>
    </row>
    <row r="628">
      <c r="D628" s="25"/>
      <c r="E628" s="25"/>
      <c r="L628" s="25"/>
      <c r="M628" s="25"/>
    </row>
    <row r="629">
      <c r="D629" s="25"/>
      <c r="E629" s="25"/>
      <c r="L629" s="25"/>
      <c r="M629" s="25"/>
    </row>
    <row r="630">
      <c r="D630" s="25"/>
      <c r="E630" s="25"/>
      <c r="L630" s="25"/>
      <c r="M630" s="25"/>
    </row>
    <row r="631">
      <c r="D631" s="25"/>
      <c r="E631" s="25"/>
      <c r="L631" s="25"/>
      <c r="M631" s="25"/>
    </row>
    <row r="632">
      <c r="D632" s="25"/>
      <c r="E632" s="25"/>
      <c r="L632" s="25"/>
      <c r="M632" s="25"/>
    </row>
    <row r="633">
      <c r="D633" s="25"/>
      <c r="E633" s="25"/>
      <c r="L633" s="25"/>
      <c r="M633" s="25"/>
    </row>
    <row r="634">
      <c r="D634" s="25"/>
      <c r="E634" s="25"/>
      <c r="L634" s="25"/>
      <c r="M634" s="25"/>
    </row>
    <row r="635">
      <c r="D635" s="25"/>
      <c r="E635" s="25"/>
      <c r="L635" s="25"/>
      <c r="M635" s="25"/>
    </row>
    <row r="636">
      <c r="D636" s="25"/>
      <c r="E636" s="25"/>
      <c r="L636" s="25"/>
      <c r="M636" s="25"/>
    </row>
    <row r="637">
      <c r="D637" s="25"/>
      <c r="E637" s="25"/>
      <c r="L637" s="25"/>
      <c r="M637" s="25"/>
    </row>
    <row r="638">
      <c r="D638" s="25"/>
      <c r="E638" s="25"/>
      <c r="L638" s="25"/>
      <c r="M638" s="25"/>
    </row>
    <row r="639">
      <c r="D639" s="25"/>
      <c r="E639" s="25"/>
      <c r="L639" s="25"/>
      <c r="M639" s="25"/>
    </row>
    <row r="640">
      <c r="D640" s="25"/>
      <c r="E640" s="25"/>
      <c r="L640" s="25"/>
      <c r="M640" s="25"/>
    </row>
    <row r="641">
      <c r="D641" s="25"/>
      <c r="E641" s="25"/>
      <c r="L641" s="25"/>
      <c r="M641" s="25"/>
    </row>
    <row r="642">
      <c r="D642" s="25"/>
      <c r="E642" s="25"/>
      <c r="L642" s="25"/>
      <c r="M642" s="25"/>
    </row>
    <row r="643">
      <c r="D643" s="25"/>
      <c r="E643" s="25"/>
      <c r="L643" s="25"/>
      <c r="M643" s="25"/>
    </row>
    <row r="644">
      <c r="D644" s="25"/>
      <c r="E644" s="25"/>
      <c r="L644" s="25"/>
      <c r="M644" s="25"/>
    </row>
    <row r="645">
      <c r="D645" s="25"/>
      <c r="E645" s="25"/>
      <c r="L645" s="25"/>
      <c r="M645" s="25"/>
    </row>
    <row r="646">
      <c r="D646" s="25"/>
      <c r="E646" s="25"/>
      <c r="L646" s="25"/>
      <c r="M646" s="25"/>
    </row>
    <row r="647">
      <c r="D647" s="25"/>
      <c r="E647" s="25"/>
      <c r="L647" s="25"/>
      <c r="M647" s="25"/>
    </row>
    <row r="648">
      <c r="D648" s="25"/>
      <c r="E648" s="25"/>
      <c r="L648" s="25"/>
      <c r="M648" s="25"/>
    </row>
    <row r="649">
      <c r="D649" s="25"/>
      <c r="E649" s="25"/>
      <c r="L649" s="25"/>
      <c r="M649" s="25"/>
    </row>
    <row r="650">
      <c r="D650" s="25"/>
      <c r="E650" s="25"/>
      <c r="L650" s="25"/>
      <c r="M650" s="25"/>
    </row>
    <row r="651">
      <c r="D651" s="25"/>
      <c r="E651" s="25"/>
      <c r="L651" s="25"/>
      <c r="M651" s="25"/>
    </row>
    <row r="652">
      <c r="D652" s="25"/>
      <c r="E652" s="25"/>
      <c r="L652" s="25"/>
      <c r="M652" s="25"/>
    </row>
    <row r="653">
      <c r="D653" s="25"/>
      <c r="E653" s="25"/>
      <c r="L653" s="25"/>
      <c r="M653" s="25"/>
    </row>
    <row r="654">
      <c r="D654" s="25"/>
      <c r="E654" s="25"/>
      <c r="L654" s="25"/>
      <c r="M654" s="25"/>
    </row>
    <row r="655">
      <c r="D655" s="25"/>
      <c r="E655" s="25"/>
      <c r="L655" s="25"/>
      <c r="M655" s="25"/>
    </row>
    <row r="656">
      <c r="D656" s="25"/>
      <c r="E656" s="25"/>
      <c r="L656" s="25"/>
      <c r="M656" s="25"/>
    </row>
    <row r="657">
      <c r="D657" s="25"/>
      <c r="E657" s="25"/>
      <c r="L657" s="25"/>
      <c r="M657" s="25"/>
    </row>
    <row r="658">
      <c r="D658" s="25"/>
      <c r="E658" s="25"/>
      <c r="L658" s="25"/>
      <c r="M658" s="25"/>
    </row>
    <row r="659">
      <c r="D659" s="25"/>
      <c r="E659" s="25"/>
      <c r="L659" s="25"/>
      <c r="M659" s="25"/>
    </row>
    <row r="660">
      <c r="D660" s="25"/>
      <c r="E660" s="25"/>
      <c r="L660" s="25"/>
      <c r="M660" s="25"/>
    </row>
    <row r="661">
      <c r="D661" s="25"/>
      <c r="E661" s="25"/>
      <c r="L661" s="25"/>
      <c r="M661" s="25"/>
    </row>
    <row r="662">
      <c r="D662" s="25"/>
      <c r="E662" s="25"/>
      <c r="L662" s="25"/>
      <c r="M662" s="25"/>
    </row>
    <row r="663">
      <c r="D663" s="25"/>
      <c r="E663" s="25"/>
      <c r="L663" s="25"/>
      <c r="M663" s="25"/>
    </row>
    <row r="664">
      <c r="D664" s="25"/>
      <c r="E664" s="25"/>
      <c r="L664" s="25"/>
      <c r="M664" s="25"/>
    </row>
    <row r="665">
      <c r="D665" s="25"/>
      <c r="E665" s="25"/>
      <c r="L665" s="25"/>
      <c r="M665" s="25"/>
    </row>
    <row r="666">
      <c r="D666" s="25"/>
      <c r="E666" s="25"/>
      <c r="L666" s="25"/>
      <c r="M666" s="25"/>
    </row>
    <row r="667">
      <c r="D667" s="25"/>
      <c r="E667" s="25"/>
      <c r="L667" s="25"/>
      <c r="M667" s="25"/>
    </row>
    <row r="668">
      <c r="D668" s="25"/>
      <c r="E668" s="25"/>
      <c r="L668" s="25"/>
      <c r="M668" s="25"/>
    </row>
    <row r="669">
      <c r="D669" s="25"/>
      <c r="E669" s="25"/>
      <c r="L669" s="25"/>
      <c r="M669" s="25"/>
    </row>
    <row r="670">
      <c r="D670" s="25"/>
      <c r="E670" s="25"/>
      <c r="L670" s="25"/>
      <c r="M670" s="25"/>
    </row>
    <row r="671">
      <c r="D671" s="25"/>
      <c r="E671" s="25"/>
      <c r="L671" s="25"/>
      <c r="M671" s="25"/>
    </row>
    <row r="672">
      <c r="D672" s="25"/>
      <c r="E672" s="25"/>
      <c r="L672" s="25"/>
      <c r="M672" s="25"/>
    </row>
    <row r="673">
      <c r="D673" s="25"/>
      <c r="E673" s="25"/>
      <c r="L673" s="25"/>
      <c r="M673" s="25"/>
    </row>
    <row r="674">
      <c r="D674" s="25"/>
      <c r="E674" s="25"/>
      <c r="L674" s="25"/>
      <c r="M674" s="25"/>
    </row>
    <row r="675">
      <c r="D675" s="25"/>
      <c r="E675" s="25"/>
      <c r="L675" s="25"/>
      <c r="M675" s="25"/>
    </row>
    <row r="676">
      <c r="D676" s="25"/>
      <c r="E676" s="25"/>
      <c r="L676" s="25"/>
      <c r="M676" s="25"/>
    </row>
    <row r="677">
      <c r="D677" s="25"/>
      <c r="E677" s="25"/>
      <c r="L677" s="25"/>
      <c r="M677" s="25"/>
    </row>
    <row r="678">
      <c r="D678" s="25"/>
      <c r="E678" s="25"/>
      <c r="L678" s="25"/>
      <c r="M678" s="25"/>
    </row>
    <row r="679">
      <c r="D679" s="25"/>
      <c r="E679" s="25"/>
      <c r="L679" s="25"/>
      <c r="M679" s="25"/>
    </row>
    <row r="680">
      <c r="D680" s="25"/>
      <c r="E680" s="25"/>
      <c r="L680" s="25"/>
      <c r="M680" s="25"/>
    </row>
    <row r="681">
      <c r="D681" s="25"/>
      <c r="E681" s="25"/>
      <c r="L681" s="25"/>
      <c r="M681" s="25"/>
    </row>
    <row r="682">
      <c r="D682" s="25"/>
      <c r="E682" s="25"/>
      <c r="L682" s="25"/>
      <c r="M682" s="25"/>
    </row>
    <row r="683">
      <c r="D683" s="25"/>
      <c r="E683" s="25"/>
      <c r="L683" s="25"/>
      <c r="M683" s="25"/>
    </row>
    <row r="684">
      <c r="D684" s="25"/>
      <c r="E684" s="25"/>
      <c r="L684" s="25"/>
      <c r="M684" s="25"/>
    </row>
    <row r="685">
      <c r="D685" s="25"/>
      <c r="E685" s="25"/>
      <c r="L685" s="25"/>
      <c r="M685" s="25"/>
    </row>
    <row r="686">
      <c r="D686" s="25"/>
      <c r="E686" s="25"/>
      <c r="L686" s="25"/>
      <c r="M686" s="25"/>
    </row>
    <row r="687">
      <c r="D687" s="25"/>
      <c r="E687" s="25"/>
      <c r="L687" s="25"/>
      <c r="M687" s="25"/>
    </row>
    <row r="688">
      <c r="D688" s="25"/>
      <c r="E688" s="25"/>
      <c r="L688" s="25"/>
      <c r="M688" s="25"/>
    </row>
    <row r="689">
      <c r="D689" s="25"/>
      <c r="E689" s="25"/>
      <c r="L689" s="25"/>
      <c r="M689" s="25"/>
    </row>
    <row r="690">
      <c r="D690" s="25"/>
      <c r="E690" s="25"/>
      <c r="L690" s="25"/>
      <c r="M690" s="25"/>
    </row>
    <row r="691">
      <c r="D691" s="25"/>
      <c r="E691" s="25"/>
      <c r="L691" s="25"/>
      <c r="M691" s="25"/>
    </row>
    <row r="692">
      <c r="D692" s="25"/>
      <c r="E692" s="25"/>
      <c r="L692" s="25"/>
      <c r="M692" s="25"/>
    </row>
    <row r="693">
      <c r="D693" s="25"/>
      <c r="E693" s="25"/>
      <c r="L693" s="25"/>
      <c r="M693" s="25"/>
    </row>
    <row r="694">
      <c r="D694" s="25"/>
      <c r="E694" s="25"/>
      <c r="L694" s="25"/>
      <c r="M694" s="25"/>
    </row>
    <row r="695">
      <c r="D695" s="25"/>
      <c r="E695" s="25"/>
      <c r="L695" s="25"/>
      <c r="M695" s="25"/>
    </row>
    <row r="696">
      <c r="D696" s="25"/>
      <c r="E696" s="25"/>
      <c r="L696" s="25"/>
      <c r="M696" s="25"/>
    </row>
    <row r="697">
      <c r="D697" s="25"/>
      <c r="E697" s="25"/>
      <c r="L697" s="25"/>
      <c r="M697" s="25"/>
    </row>
    <row r="698">
      <c r="D698" s="25"/>
      <c r="E698" s="25"/>
      <c r="L698" s="25"/>
      <c r="M698" s="25"/>
    </row>
    <row r="699">
      <c r="D699" s="25"/>
      <c r="E699" s="25"/>
      <c r="L699" s="25"/>
      <c r="M699" s="25"/>
    </row>
    <row r="700">
      <c r="D700" s="25"/>
      <c r="E700" s="25"/>
      <c r="L700" s="25"/>
      <c r="M700" s="25"/>
    </row>
    <row r="701">
      <c r="D701" s="25"/>
      <c r="E701" s="25"/>
      <c r="L701" s="25"/>
      <c r="M701" s="25"/>
    </row>
    <row r="702">
      <c r="D702" s="25"/>
      <c r="E702" s="25"/>
      <c r="L702" s="25"/>
      <c r="M702" s="25"/>
    </row>
    <row r="703">
      <c r="D703" s="25"/>
      <c r="E703" s="25"/>
      <c r="L703" s="25"/>
      <c r="M703" s="25"/>
    </row>
    <row r="704">
      <c r="D704" s="25"/>
      <c r="E704" s="25"/>
      <c r="L704" s="25"/>
      <c r="M704" s="25"/>
    </row>
    <row r="705">
      <c r="D705" s="25"/>
      <c r="E705" s="25"/>
      <c r="L705" s="25"/>
      <c r="M705" s="25"/>
    </row>
    <row r="706">
      <c r="D706" s="25"/>
      <c r="E706" s="25"/>
      <c r="L706" s="25"/>
      <c r="M706" s="25"/>
    </row>
    <row r="707">
      <c r="D707" s="25"/>
      <c r="E707" s="25"/>
      <c r="L707" s="25"/>
      <c r="M707" s="25"/>
    </row>
    <row r="708">
      <c r="D708" s="25"/>
      <c r="E708" s="25"/>
      <c r="L708" s="25"/>
      <c r="M708" s="25"/>
    </row>
    <row r="709">
      <c r="D709" s="25"/>
      <c r="E709" s="25"/>
      <c r="L709" s="25"/>
      <c r="M709" s="25"/>
    </row>
    <row r="710">
      <c r="D710" s="25"/>
      <c r="E710" s="25"/>
      <c r="L710" s="25"/>
      <c r="M710" s="25"/>
    </row>
    <row r="711">
      <c r="D711" s="25"/>
      <c r="E711" s="25"/>
      <c r="L711" s="25"/>
      <c r="M711" s="25"/>
    </row>
    <row r="712">
      <c r="D712" s="25"/>
      <c r="E712" s="25"/>
      <c r="L712" s="25"/>
      <c r="M712" s="25"/>
    </row>
    <row r="713">
      <c r="D713" s="25"/>
      <c r="E713" s="25"/>
      <c r="L713" s="25"/>
      <c r="M713" s="25"/>
    </row>
    <row r="714">
      <c r="D714" s="25"/>
      <c r="E714" s="25"/>
      <c r="L714" s="25"/>
      <c r="M714" s="25"/>
    </row>
    <row r="715">
      <c r="D715" s="25"/>
      <c r="E715" s="25"/>
      <c r="L715" s="25"/>
      <c r="M715" s="25"/>
    </row>
    <row r="716">
      <c r="D716" s="25"/>
      <c r="E716" s="25"/>
      <c r="L716" s="25"/>
      <c r="M716" s="25"/>
    </row>
    <row r="717">
      <c r="D717" s="25"/>
      <c r="E717" s="25"/>
      <c r="L717" s="25"/>
      <c r="M717" s="25"/>
    </row>
    <row r="718">
      <c r="D718" s="25"/>
      <c r="E718" s="25"/>
      <c r="L718" s="25"/>
      <c r="M718" s="25"/>
    </row>
    <row r="719">
      <c r="D719" s="25"/>
      <c r="E719" s="25"/>
      <c r="L719" s="25"/>
      <c r="M719" s="25"/>
    </row>
    <row r="720">
      <c r="D720" s="25"/>
      <c r="E720" s="25"/>
      <c r="L720" s="25"/>
      <c r="M720" s="25"/>
    </row>
    <row r="721">
      <c r="D721" s="25"/>
      <c r="E721" s="25"/>
      <c r="L721" s="25"/>
      <c r="M721" s="25"/>
    </row>
    <row r="722">
      <c r="D722" s="25"/>
      <c r="E722" s="25"/>
      <c r="L722" s="25"/>
      <c r="M722" s="25"/>
    </row>
    <row r="723">
      <c r="D723" s="25"/>
      <c r="E723" s="25"/>
      <c r="L723" s="25"/>
      <c r="M723" s="25"/>
    </row>
    <row r="724">
      <c r="D724" s="25"/>
      <c r="E724" s="25"/>
      <c r="L724" s="25"/>
      <c r="M724" s="25"/>
    </row>
    <row r="725">
      <c r="D725" s="25"/>
      <c r="E725" s="25"/>
      <c r="L725" s="25"/>
      <c r="M725" s="25"/>
    </row>
    <row r="726">
      <c r="D726" s="25"/>
      <c r="E726" s="25"/>
      <c r="L726" s="25"/>
      <c r="M726" s="25"/>
    </row>
    <row r="727">
      <c r="D727" s="25"/>
      <c r="E727" s="25"/>
      <c r="L727" s="25"/>
      <c r="M727" s="25"/>
    </row>
    <row r="728">
      <c r="D728" s="25"/>
      <c r="E728" s="25"/>
      <c r="L728" s="25"/>
      <c r="M728" s="25"/>
    </row>
    <row r="729">
      <c r="D729" s="25"/>
      <c r="E729" s="25"/>
      <c r="L729" s="25"/>
      <c r="M729" s="25"/>
    </row>
    <row r="730">
      <c r="D730" s="25"/>
      <c r="E730" s="25"/>
      <c r="L730" s="25"/>
      <c r="M730" s="25"/>
    </row>
    <row r="731">
      <c r="D731" s="25"/>
      <c r="E731" s="25"/>
      <c r="L731" s="25"/>
      <c r="M731" s="25"/>
    </row>
    <row r="732">
      <c r="D732" s="25"/>
      <c r="E732" s="25"/>
      <c r="L732" s="25"/>
      <c r="M732" s="25"/>
    </row>
    <row r="733">
      <c r="D733" s="25"/>
      <c r="E733" s="25"/>
      <c r="L733" s="25"/>
      <c r="M733" s="25"/>
    </row>
    <row r="734">
      <c r="D734" s="25"/>
      <c r="E734" s="25"/>
      <c r="L734" s="25"/>
      <c r="M734" s="25"/>
    </row>
    <row r="735">
      <c r="D735" s="25"/>
      <c r="E735" s="25"/>
      <c r="L735" s="25"/>
      <c r="M735" s="25"/>
    </row>
    <row r="736">
      <c r="D736" s="25"/>
      <c r="E736" s="25"/>
      <c r="L736" s="25"/>
      <c r="M736" s="25"/>
    </row>
    <row r="737">
      <c r="D737" s="25"/>
      <c r="E737" s="25"/>
      <c r="L737" s="25"/>
      <c r="M737" s="25"/>
    </row>
    <row r="738">
      <c r="D738" s="25"/>
      <c r="E738" s="25"/>
      <c r="L738" s="25"/>
      <c r="M738" s="25"/>
    </row>
    <row r="739">
      <c r="D739" s="25"/>
      <c r="E739" s="25"/>
      <c r="L739" s="25"/>
      <c r="M739" s="25"/>
    </row>
    <row r="740">
      <c r="D740" s="25"/>
      <c r="E740" s="25"/>
      <c r="L740" s="25"/>
      <c r="M740" s="25"/>
    </row>
    <row r="741">
      <c r="D741" s="25"/>
      <c r="E741" s="25"/>
      <c r="L741" s="25"/>
      <c r="M741" s="25"/>
    </row>
    <row r="742">
      <c r="D742" s="25"/>
      <c r="E742" s="25"/>
      <c r="L742" s="25"/>
      <c r="M742" s="25"/>
    </row>
    <row r="743">
      <c r="D743" s="25"/>
      <c r="E743" s="25"/>
      <c r="L743" s="25"/>
      <c r="M743" s="25"/>
    </row>
    <row r="744">
      <c r="D744" s="25"/>
      <c r="E744" s="25"/>
      <c r="L744" s="25"/>
      <c r="M744" s="25"/>
    </row>
    <row r="745">
      <c r="D745" s="25"/>
      <c r="E745" s="25"/>
      <c r="L745" s="25"/>
      <c r="M745" s="25"/>
    </row>
    <row r="746">
      <c r="D746" s="25"/>
      <c r="E746" s="25"/>
      <c r="L746" s="25"/>
      <c r="M746" s="25"/>
    </row>
    <row r="747">
      <c r="D747" s="25"/>
      <c r="E747" s="25"/>
      <c r="L747" s="25"/>
      <c r="M747" s="25"/>
    </row>
    <row r="748">
      <c r="D748" s="25"/>
      <c r="E748" s="25"/>
      <c r="L748" s="25"/>
      <c r="M748" s="25"/>
    </row>
    <row r="749">
      <c r="D749" s="25"/>
      <c r="E749" s="25"/>
      <c r="L749" s="25"/>
      <c r="M749" s="25"/>
    </row>
    <row r="750">
      <c r="D750" s="25"/>
      <c r="E750" s="25"/>
      <c r="L750" s="25"/>
      <c r="M750" s="25"/>
    </row>
    <row r="751">
      <c r="D751" s="25"/>
      <c r="E751" s="25"/>
      <c r="L751" s="25"/>
      <c r="M751" s="25"/>
    </row>
    <row r="752">
      <c r="D752" s="25"/>
      <c r="E752" s="25"/>
      <c r="L752" s="25"/>
      <c r="M752" s="25"/>
    </row>
    <row r="753">
      <c r="D753" s="25"/>
      <c r="E753" s="25"/>
      <c r="L753" s="25"/>
      <c r="M753" s="25"/>
    </row>
    <row r="754">
      <c r="D754" s="25"/>
      <c r="E754" s="25"/>
      <c r="L754" s="25"/>
      <c r="M754" s="25"/>
    </row>
    <row r="755">
      <c r="D755" s="25"/>
      <c r="E755" s="25"/>
      <c r="L755" s="25"/>
      <c r="M755" s="25"/>
    </row>
    <row r="756">
      <c r="D756" s="25"/>
      <c r="E756" s="25"/>
      <c r="L756" s="25"/>
      <c r="M756" s="25"/>
    </row>
    <row r="757">
      <c r="D757" s="25"/>
      <c r="E757" s="25"/>
      <c r="L757" s="25"/>
      <c r="M757" s="25"/>
    </row>
    <row r="758">
      <c r="D758" s="25"/>
      <c r="E758" s="25"/>
      <c r="L758" s="25"/>
      <c r="M758" s="25"/>
    </row>
    <row r="759">
      <c r="D759" s="25"/>
      <c r="E759" s="25"/>
      <c r="L759" s="25"/>
      <c r="M759" s="25"/>
    </row>
    <row r="760">
      <c r="D760" s="25"/>
      <c r="E760" s="25"/>
      <c r="L760" s="25"/>
      <c r="M760" s="25"/>
    </row>
    <row r="761">
      <c r="D761" s="25"/>
      <c r="E761" s="25"/>
      <c r="L761" s="25"/>
      <c r="M761" s="25"/>
    </row>
    <row r="762">
      <c r="D762" s="25"/>
      <c r="E762" s="25"/>
      <c r="L762" s="25"/>
      <c r="M762" s="25"/>
    </row>
    <row r="763">
      <c r="D763" s="25"/>
      <c r="E763" s="25"/>
      <c r="L763" s="25"/>
      <c r="M763" s="25"/>
    </row>
    <row r="764">
      <c r="D764" s="25"/>
      <c r="E764" s="25"/>
      <c r="L764" s="25"/>
      <c r="M764" s="25"/>
    </row>
    <row r="765">
      <c r="D765" s="25"/>
      <c r="E765" s="25"/>
      <c r="L765" s="25"/>
      <c r="M765" s="25"/>
    </row>
    <row r="766">
      <c r="D766" s="25"/>
      <c r="E766" s="25"/>
      <c r="L766" s="25"/>
      <c r="M766" s="25"/>
    </row>
    <row r="767">
      <c r="D767" s="25"/>
      <c r="E767" s="25"/>
      <c r="L767" s="25"/>
      <c r="M767" s="25"/>
    </row>
    <row r="768">
      <c r="D768" s="25"/>
      <c r="E768" s="25"/>
      <c r="L768" s="25"/>
      <c r="M768" s="25"/>
    </row>
    <row r="769">
      <c r="D769" s="25"/>
      <c r="E769" s="25"/>
      <c r="L769" s="25"/>
      <c r="M769" s="25"/>
    </row>
    <row r="770">
      <c r="D770" s="25"/>
      <c r="E770" s="25"/>
      <c r="L770" s="25"/>
      <c r="M770" s="25"/>
    </row>
    <row r="771">
      <c r="D771" s="25"/>
      <c r="E771" s="25"/>
      <c r="L771" s="25"/>
      <c r="M771" s="25"/>
    </row>
    <row r="772">
      <c r="D772" s="25"/>
      <c r="E772" s="25"/>
      <c r="L772" s="25"/>
      <c r="M772" s="25"/>
    </row>
    <row r="773">
      <c r="D773" s="25"/>
      <c r="E773" s="25"/>
      <c r="L773" s="25"/>
      <c r="M773" s="25"/>
    </row>
    <row r="774">
      <c r="D774" s="25"/>
      <c r="E774" s="25"/>
      <c r="L774" s="25"/>
      <c r="M774" s="25"/>
    </row>
    <row r="775">
      <c r="D775" s="25"/>
      <c r="E775" s="25"/>
      <c r="L775" s="25"/>
      <c r="M775" s="25"/>
    </row>
    <row r="776">
      <c r="D776" s="25"/>
      <c r="E776" s="25"/>
      <c r="L776" s="25"/>
      <c r="M776" s="25"/>
    </row>
    <row r="777">
      <c r="D777" s="25"/>
      <c r="E777" s="25"/>
      <c r="L777" s="25"/>
      <c r="M777" s="25"/>
    </row>
    <row r="778">
      <c r="D778" s="25"/>
      <c r="E778" s="25"/>
      <c r="L778" s="25"/>
      <c r="M778" s="25"/>
    </row>
    <row r="779">
      <c r="D779" s="25"/>
      <c r="E779" s="25"/>
      <c r="L779" s="25"/>
      <c r="M779" s="25"/>
    </row>
    <row r="780">
      <c r="D780" s="25"/>
      <c r="E780" s="25"/>
      <c r="L780" s="25"/>
      <c r="M780" s="25"/>
    </row>
    <row r="781">
      <c r="D781" s="25"/>
      <c r="E781" s="25"/>
      <c r="L781" s="25"/>
      <c r="M781" s="25"/>
    </row>
    <row r="782">
      <c r="D782" s="25"/>
      <c r="E782" s="25"/>
      <c r="L782" s="25"/>
      <c r="M782" s="25"/>
    </row>
    <row r="783">
      <c r="D783" s="25"/>
      <c r="E783" s="25"/>
      <c r="L783" s="25"/>
      <c r="M783" s="25"/>
    </row>
    <row r="784">
      <c r="D784" s="25"/>
      <c r="E784" s="25"/>
      <c r="L784" s="25"/>
      <c r="M784" s="25"/>
    </row>
    <row r="785">
      <c r="D785" s="25"/>
      <c r="E785" s="25"/>
      <c r="L785" s="25"/>
      <c r="M785" s="25"/>
    </row>
    <row r="786">
      <c r="D786" s="25"/>
      <c r="E786" s="25"/>
      <c r="L786" s="25"/>
      <c r="M786" s="25"/>
    </row>
    <row r="787">
      <c r="D787" s="25"/>
      <c r="E787" s="25"/>
      <c r="L787" s="25"/>
      <c r="M787" s="25"/>
    </row>
    <row r="788">
      <c r="D788" s="25"/>
      <c r="E788" s="25"/>
      <c r="L788" s="25"/>
      <c r="M788" s="25"/>
    </row>
    <row r="789">
      <c r="D789" s="25"/>
      <c r="E789" s="25"/>
      <c r="L789" s="25"/>
      <c r="M789" s="25"/>
    </row>
    <row r="790">
      <c r="D790" s="25"/>
      <c r="E790" s="25"/>
      <c r="L790" s="25"/>
      <c r="M790" s="25"/>
    </row>
    <row r="791">
      <c r="D791" s="25"/>
      <c r="E791" s="25"/>
      <c r="L791" s="25"/>
      <c r="M791" s="25"/>
    </row>
    <row r="792">
      <c r="D792" s="25"/>
      <c r="E792" s="25"/>
      <c r="L792" s="25"/>
      <c r="M792" s="25"/>
    </row>
    <row r="793">
      <c r="D793" s="25"/>
      <c r="E793" s="25"/>
      <c r="L793" s="25"/>
      <c r="M793" s="25"/>
    </row>
    <row r="794">
      <c r="D794" s="25"/>
      <c r="E794" s="25"/>
      <c r="L794" s="25"/>
      <c r="M794" s="25"/>
    </row>
    <row r="795">
      <c r="D795" s="25"/>
      <c r="E795" s="25"/>
      <c r="L795" s="25"/>
      <c r="M795" s="25"/>
    </row>
    <row r="796">
      <c r="D796" s="25"/>
      <c r="E796" s="25"/>
      <c r="L796" s="25"/>
      <c r="M796" s="25"/>
    </row>
    <row r="797">
      <c r="D797" s="25"/>
      <c r="E797" s="25"/>
      <c r="L797" s="25"/>
      <c r="M797" s="25"/>
    </row>
    <row r="798">
      <c r="D798" s="25"/>
      <c r="E798" s="25"/>
      <c r="L798" s="25"/>
      <c r="M798" s="25"/>
    </row>
    <row r="799">
      <c r="D799" s="25"/>
      <c r="E799" s="25"/>
      <c r="L799" s="25"/>
      <c r="M799" s="25"/>
    </row>
    <row r="800">
      <c r="D800" s="25"/>
      <c r="E800" s="25"/>
      <c r="L800" s="25"/>
      <c r="M800" s="25"/>
    </row>
    <row r="801">
      <c r="D801" s="25"/>
      <c r="E801" s="25"/>
      <c r="L801" s="25"/>
      <c r="M801" s="25"/>
    </row>
    <row r="802">
      <c r="D802" s="25"/>
      <c r="E802" s="25"/>
      <c r="L802" s="25"/>
      <c r="M802" s="25"/>
    </row>
    <row r="803">
      <c r="D803" s="25"/>
      <c r="E803" s="25"/>
      <c r="L803" s="25"/>
      <c r="M803" s="25"/>
    </row>
    <row r="804">
      <c r="D804" s="25"/>
      <c r="E804" s="25"/>
      <c r="L804" s="25"/>
      <c r="M804" s="25"/>
    </row>
    <row r="805">
      <c r="D805" s="25"/>
      <c r="E805" s="25"/>
      <c r="L805" s="25"/>
      <c r="M805" s="25"/>
    </row>
    <row r="806">
      <c r="D806" s="25"/>
      <c r="E806" s="25"/>
      <c r="L806" s="25"/>
      <c r="M806" s="25"/>
    </row>
    <row r="807">
      <c r="D807" s="25"/>
      <c r="E807" s="25"/>
      <c r="L807" s="25"/>
      <c r="M807" s="25"/>
    </row>
    <row r="808">
      <c r="D808" s="25"/>
      <c r="E808" s="25"/>
      <c r="L808" s="25"/>
      <c r="M808" s="25"/>
    </row>
    <row r="809">
      <c r="D809" s="25"/>
      <c r="E809" s="25"/>
      <c r="L809" s="25"/>
      <c r="M809" s="25"/>
    </row>
    <row r="810">
      <c r="D810" s="25"/>
      <c r="E810" s="25"/>
      <c r="L810" s="25"/>
      <c r="M810" s="25"/>
    </row>
    <row r="811">
      <c r="D811" s="25"/>
      <c r="E811" s="25"/>
      <c r="L811" s="25"/>
      <c r="M811" s="25"/>
    </row>
    <row r="812">
      <c r="D812" s="25"/>
      <c r="E812" s="25"/>
      <c r="L812" s="25"/>
      <c r="M812" s="25"/>
    </row>
    <row r="813">
      <c r="D813" s="25"/>
      <c r="E813" s="25"/>
      <c r="L813" s="25"/>
      <c r="M813" s="25"/>
    </row>
    <row r="814">
      <c r="D814" s="25"/>
      <c r="E814" s="25"/>
      <c r="L814" s="25"/>
      <c r="M814" s="25"/>
    </row>
    <row r="815">
      <c r="D815" s="25"/>
      <c r="E815" s="25"/>
      <c r="L815" s="25"/>
      <c r="M815" s="25"/>
    </row>
    <row r="816">
      <c r="D816" s="25"/>
      <c r="E816" s="25"/>
      <c r="L816" s="25"/>
      <c r="M816" s="25"/>
    </row>
    <row r="817">
      <c r="D817" s="25"/>
      <c r="E817" s="25"/>
      <c r="L817" s="25"/>
      <c r="M817" s="25"/>
    </row>
    <row r="818">
      <c r="D818" s="25"/>
      <c r="E818" s="25"/>
      <c r="L818" s="25"/>
      <c r="M818" s="25"/>
    </row>
    <row r="819">
      <c r="D819" s="25"/>
      <c r="E819" s="25"/>
      <c r="L819" s="25"/>
      <c r="M819" s="25"/>
    </row>
    <row r="820">
      <c r="D820" s="25"/>
      <c r="E820" s="25"/>
      <c r="L820" s="25"/>
      <c r="M820" s="25"/>
    </row>
    <row r="821">
      <c r="D821" s="25"/>
      <c r="E821" s="25"/>
      <c r="L821" s="25"/>
      <c r="M821" s="25"/>
    </row>
    <row r="822">
      <c r="D822" s="25"/>
      <c r="E822" s="25"/>
      <c r="L822" s="25"/>
      <c r="M822" s="25"/>
    </row>
    <row r="823">
      <c r="D823" s="25"/>
      <c r="E823" s="25"/>
      <c r="L823" s="25"/>
      <c r="M823" s="25"/>
    </row>
    <row r="824">
      <c r="D824" s="25"/>
      <c r="E824" s="25"/>
      <c r="L824" s="25"/>
      <c r="M824" s="25"/>
    </row>
    <row r="825">
      <c r="D825" s="25"/>
      <c r="E825" s="25"/>
      <c r="L825" s="25"/>
      <c r="M825" s="25"/>
    </row>
    <row r="826">
      <c r="D826" s="25"/>
      <c r="E826" s="25"/>
      <c r="L826" s="25"/>
      <c r="M826" s="25"/>
    </row>
    <row r="827">
      <c r="D827" s="25"/>
      <c r="E827" s="25"/>
      <c r="L827" s="25"/>
      <c r="M827" s="25"/>
    </row>
    <row r="828">
      <c r="D828" s="25"/>
      <c r="E828" s="25"/>
      <c r="L828" s="25"/>
      <c r="M828" s="25"/>
    </row>
    <row r="829">
      <c r="D829" s="25"/>
      <c r="E829" s="25"/>
      <c r="L829" s="25"/>
      <c r="M829" s="25"/>
    </row>
    <row r="830">
      <c r="D830" s="25"/>
      <c r="E830" s="25"/>
      <c r="L830" s="25"/>
      <c r="M830" s="25"/>
    </row>
    <row r="831">
      <c r="D831" s="25"/>
      <c r="E831" s="25"/>
      <c r="L831" s="25"/>
      <c r="M831" s="25"/>
    </row>
    <row r="832">
      <c r="D832" s="25"/>
      <c r="E832" s="25"/>
      <c r="L832" s="25"/>
      <c r="M832" s="25"/>
    </row>
    <row r="833">
      <c r="D833" s="25"/>
      <c r="E833" s="25"/>
      <c r="L833" s="25"/>
      <c r="M833" s="25"/>
    </row>
    <row r="834">
      <c r="D834" s="25"/>
      <c r="E834" s="25"/>
      <c r="L834" s="25"/>
      <c r="M834" s="25"/>
    </row>
    <row r="835">
      <c r="D835" s="25"/>
      <c r="E835" s="25"/>
      <c r="L835" s="25"/>
      <c r="M835" s="25"/>
    </row>
    <row r="836">
      <c r="D836" s="25"/>
      <c r="E836" s="25"/>
      <c r="L836" s="25"/>
      <c r="M836" s="25"/>
    </row>
    <row r="837">
      <c r="D837" s="25"/>
      <c r="E837" s="25"/>
      <c r="L837" s="25"/>
      <c r="M837" s="25"/>
    </row>
    <row r="838">
      <c r="D838" s="25"/>
      <c r="E838" s="25"/>
      <c r="L838" s="25"/>
      <c r="M838" s="25"/>
    </row>
    <row r="839">
      <c r="D839" s="25"/>
      <c r="E839" s="25"/>
      <c r="L839" s="25"/>
      <c r="M839" s="25"/>
    </row>
    <row r="840">
      <c r="D840" s="25"/>
      <c r="E840" s="25"/>
      <c r="L840" s="25"/>
      <c r="M840" s="25"/>
    </row>
    <row r="841">
      <c r="D841" s="25"/>
      <c r="E841" s="25"/>
      <c r="L841" s="25"/>
      <c r="M841" s="25"/>
    </row>
    <row r="842">
      <c r="D842" s="25"/>
      <c r="E842" s="25"/>
      <c r="L842" s="25"/>
      <c r="M842" s="25"/>
    </row>
    <row r="843">
      <c r="D843" s="25"/>
      <c r="E843" s="25"/>
      <c r="L843" s="25"/>
      <c r="M843" s="25"/>
    </row>
    <row r="844">
      <c r="D844" s="25"/>
      <c r="E844" s="25"/>
      <c r="L844" s="25"/>
      <c r="M844" s="25"/>
    </row>
    <row r="845">
      <c r="D845" s="25"/>
      <c r="E845" s="25"/>
      <c r="L845" s="25"/>
      <c r="M845" s="25"/>
    </row>
    <row r="846">
      <c r="D846" s="25"/>
      <c r="E846" s="25"/>
      <c r="L846" s="25"/>
      <c r="M846" s="25"/>
    </row>
    <row r="847">
      <c r="D847" s="25"/>
      <c r="E847" s="25"/>
      <c r="L847" s="25"/>
      <c r="M847" s="25"/>
    </row>
    <row r="848">
      <c r="D848" s="25"/>
      <c r="E848" s="25"/>
      <c r="L848" s="25"/>
      <c r="M848" s="25"/>
    </row>
    <row r="849">
      <c r="D849" s="25"/>
      <c r="E849" s="25"/>
      <c r="L849" s="25"/>
      <c r="M849" s="25"/>
    </row>
    <row r="850">
      <c r="D850" s="25"/>
      <c r="E850" s="25"/>
      <c r="L850" s="25"/>
      <c r="M850" s="25"/>
    </row>
    <row r="851">
      <c r="D851" s="25"/>
      <c r="E851" s="25"/>
      <c r="L851" s="25"/>
      <c r="M851" s="25"/>
    </row>
    <row r="852">
      <c r="D852" s="25"/>
      <c r="E852" s="25"/>
      <c r="L852" s="25"/>
      <c r="M852" s="25"/>
    </row>
    <row r="853">
      <c r="D853" s="25"/>
      <c r="E853" s="25"/>
      <c r="L853" s="25"/>
      <c r="M853" s="25"/>
    </row>
    <row r="854">
      <c r="D854" s="25"/>
      <c r="E854" s="25"/>
      <c r="L854" s="25"/>
      <c r="M854" s="25"/>
    </row>
    <row r="855">
      <c r="D855" s="25"/>
      <c r="E855" s="25"/>
      <c r="L855" s="25"/>
      <c r="M855" s="25"/>
    </row>
    <row r="856">
      <c r="D856" s="25"/>
      <c r="E856" s="25"/>
      <c r="L856" s="25"/>
      <c r="M856" s="25"/>
    </row>
    <row r="857">
      <c r="D857" s="25"/>
      <c r="E857" s="25"/>
      <c r="L857" s="25"/>
      <c r="M857" s="25"/>
    </row>
    <row r="858">
      <c r="D858" s="25"/>
      <c r="E858" s="25"/>
      <c r="L858" s="25"/>
      <c r="M858" s="25"/>
    </row>
    <row r="859">
      <c r="D859" s="25"/>
      <c r="E859" s="25"/>
      <c r="L859" s="25"/>
      <c r="M859" s="25"/>
    </row>
    <row r="860">
      <c r="D860" s="25"/>
      <c r="E860" s="25"/>
      <c r="L860" s="25"/>
      <c r="M860" s="25"/>
    </row>
    <row r="861">
      <c r="D861" s="25"/>
      <c r="E861" s="25"/>
      <c r="L861" s="25"/>
      <c r="M861" s="25"/>
    </row>
    <row r="862">
      <c r="D862" s="25"/>
      <c r="E862" s="25"/>
      <c r="L862" s="25"/>
      <c r="M862" s="25"/>
    </row>
    <row r="863">
      <c r="D863" s="25"/>
      <c r="E863" s="25"/>
      <c r="L863" s="25"/>
      <c r="M863" s="25"/>
    </row>
    <row r="864">
      <c r="D864" s="25"/>
      <c r="E864" s="25"/>
      <c r="L864" s="25"/>
      <c r="M864" s="25"/>
    </row>
    <row r="865">
      <c r="D865" s="25"/>
      <c r="E865" s="25"/>
      <c r="L865" s="25"/>
      <c r="M865" s="25"/>
    </row>
    <row r="866">
      <c r="D866" s="25"/>
      <c r="E866" s="25"/>
      <c r="L866" s="25"/>
      <c r="M866" s="25"/>
    </row>
    <row r="867">
      <c r="D867" s="25"/>
      <c r="E867" s="25"/>
      <c r="L867" s="25"/>
      <c r="M867" s="25"/>
    </row>
    <row r="868">
      <c r="D868" s="25"/>
      <c r="E868" s="25"/>
      <c r="L868" s="25"/>
      <c r="M868" s="25"/>
    </row>
    <row r="869">
      <c r="D869" s="25"/>
      <c r="E869" s="25"/>
      <c r="L869" s="25"/>
      <c r="M869" s="25"/>
    </row>
    <row r="870">
      <c r="D870" s="25"/>
      <c r="E870" s="25"/>
      <c r="L870" s="25"/>
      <c r="M870" s="25"/>
    </row>
    <row r="871">
      <c r="D871" s="25"/>
      <c r="E871" s="25"/>
      <c r="L871" s="25"/>
      <c r="M871" s="25"/>
    </row>
    <row r="872">
      <c r="D872" s="25"/>
      <c r="E872" s="25"/>
      <c r="L872" s="25"/>
      <c r="M872" s="25"/>
    </row>
    <row r="873">
      <c r="D873" s="25"/>
      <c r="E873" s="25"/>
      <c r="L873" s="25"/>
      <c r="M873" s="25"/>
    </row>
    <row r="874">
      <c r="D874" s="25"/>
      <c r="E874" s="25"/>
      <c r="L874" s="25"/>
      <c r="M874" s="25"/>
    </row>
    <row r="875">
      <c r="D875" s="25"/>
      <c r="E875" s="25"/>
      <c r="L875" s="25"/>
      <c r="M875" s="25"/>
    </row>
    <row r="876">
      <c r="D876" s="25"/>
      <c r="E876" s="25"/>
      <c r="L876" s="25"/>
      <c r="M876" s="25"/>
    </row>
    <row r="877">
      <c r="D877" s="25"/>
      <c r="E877" s="25"/>
      <c r="L877" s="25"/>
      <c r="M877" s="25"/>
    </row>
    <row r="878">
      <c r="D878" s="25"/>
      <c r="E878" s="25"/>
      <c r="L878" s="25"/>
      <c r="M878" s="25"/>
    </row>
    <row r="879">
      <c r="D879" s="25"/>
      <c r="E879" s="25"/>
      <c r="L879" s="25"/>
      <c r="M879" s="25"/>
    </row>
    <row r="880">
      <c r="D880" s="25"/>
      <c r="E880" s="25"/>
      <c r="L880" s="25"/>
      <c r="M880" s="25"/>
    </row>
    <row r="881">
      <c r="D881" s="25"/>
      <c r="E881" s="25"/>
      <c r="L881" s="25"/>
      <c r="M881" s="25"/>
    </row>
    <row r="882">
      <c r="D882" s="25"/>
      <c r="E882" s="25"/>
      <c r="L882" s="25"/>
      <c r="M882" s="25"/>
    </row>
    <row r="883">
      <c r="D883" s="25"/>
      <c r="E883" s="25"/>
      <c r="L883" s="25"/>
      <c r="M883" s="25"/>
    </row>
    <row r="884">
      <c r="D884" s="25"/>
      <c r="E884" s="25"/>
      <c r="L884" s="25"/>
      <c r="M884" s="25"/>
    </row>
    <row r="885">
      <c r="D885" s="25"/>
      <c r="E885" s="25"/>
      <c r="L885" s="25"/>
      <c r="M885" s="25"/>
    </row>
    <row r="886">
      <c r="D886" s="25"/>
      <c r="E886" s="25"/>
      <c r="L886" s="25"/>
      <c r="M886" s="25"/>
    </row>
    <row r="887">
      <c r="D887" s="25"/>
      <c r="E887" s="25"/>
      <c r="L887" s="25"/>
      <c r="M887" s="25"/>
    </row>
    <row r="888">
      <c r="D888" s="25"/>
      <c r="E888" s="25"/>
      <c r="L888" s="25"/>
      <c r="M888" s="25"/>
    </row>
    <row r="889">
      <c r="D889" s="25"/>
      <c r="E889" s="25"/>
      <c r="L889" s="25"/>
      <c r="M889" s="25"/>
    </row>
    <row r="890">
      <c r="D890" s="25"/>
      <c r="E890" s="25"/>
      <c r="L890" s="25"/>
      <c r="M890" s="25"/>
    </row>
    <row r="891">
      <c r="D891" s="25"/>
      <c r="E891" s="25"/>
      <c r="L891" s="25"/>
      <c r="M891" s="25"/>
    </row>
    <row r="892">
      <c r="D892" s="25"/>
      <c r="E892" s="25"/>
      <c r="L892" s="25"/>
      <c r="M892" s="25"/>
    </row>
    <row r="893">
      <c r="D893" s="25"/>
      <c r="E893" s="25"/>
      <c r="L893" s="25"/>
      <c r="M893" s="25"/>
    </row>
    <row r="894">
      <c r="D894" s="25"/>
      <c r="E894" s="25"/>
      <c r="L894" s="25"/>
      <c r="M894" s="25"/>
    </row>
    <row r="895">
      <c r="D895" s="25"/>
      <c r="E895" s="25"/>
      <c r="L895" s="25"/>
      <c r="M895" s="25"/>
    </row>
    <row r="896">
      <c r="D896" s="25"/>
      <c r="E896" s="25"/>
      <c r="L896" s="25"/>
      <c r="M896" s="25"/>
    </row>
    <row r="897">
      <c r="D897" s="25"/>
      <c r="E897" s="25"/>
      <c r="L897" s="25"/>
      <c r="M897" s="25"/>
    </row>
    <row r="898">
      <c r="D898" s="25"/>
      <c r="E898" s="25"/>
      <c r="L898" s="25"/>
      <c r="M898" s="25"/>
    </row>
    <row r="899">
      <c r="D899" s="25"/>
      <c r="E899" s="25"/>
      <c r="L899" s="25"/>
      <c r="M899" s="25"/>
    </row>
    <row r="900">
      <c r="D900" s="25"/>
      <c r="E900" s="25"/>
      <c r="L900" s="25"/>
      <c r="M900" s="25"/>
    </row>
    <row r="901">
      <c r="D901" s="25"/>
      <c r="E901" s="25"/>
      <c r="L901" s="25"/>
      <c r="M901" s="25"/>
    </row>
    <row r="902">
      <c r="D902" s="25"/>
      <c r="E902" s="25"/>
      <c r="L902" s="25"/>
      <c r="M902" s="25"/>
    </row>
    <row r="903">
      <c r="D903" s="25"/>
      <c r="E903" s="25"/>
      <c r="L903" s="25"/>
      <c r="M903" s="25"/>
    </row>
    <row r="904">
      <c r="D904" s="25"/>
      <c r="E904" s="25"/>
      <c r="L904" s="25"/>
      <c r="M904" s="25"/>
    </row>
    <row r="905">
      <c r="D905" s="25"/>
      <c r="E905" s="25"/>
      <c r="L905" s="25"/>
      <c r="M905" s="25"/>
    </row>
    <row r="906">
      <c r="D906" s="25"/>
      <c r="E906" s="25"/>
      <c r="L906" s="25"/>
      <c r="M906" s="25"/>
    </row>
    <row r="907">
      <c r="D907" s="25"/>
      <c r="E907" s="25"/>
      <c r="L907" s="25"/>
      <c r="M907" s="25"/>
    </row>
    <row r="908">
      <c r="D908" s="25"/>
      <c r="E908" s="25"/>
      <c r="L908" s="25"/>
      <c r="M908" s="25"/>
    </row>
    <row r="909">
      <c r="D909" s="25"/>
      <c r="E909" s="25"/>
      <c r="L909" s="25"/>
      <c r="M909" s="25"/>
    </row>
    <row r="910">
      <c r="D910" s="25"/>
      <c r="E910" s="25"/>
      <c r="L910" s="25"/>
      <c r="M910" s="25"/>
    </row>
    <row r="911">
      <c r="D911" s="25"/>
      <c r="E911" s="25"/>
      <c r="L911" s="25"/>
      <c r="M911" s="25"/>
    </row>
    <row r="912">
      <c r="D912" s="25"/>
      <c r="E912" s="25"/>
      <c r="L912" s="25"/>
      <c r="M912" s="25"/>
    </row>
    <row r="913">
      <c r="D913" s="25"/>
      <c r="E913" s="25"/>
      <c r="L913" s="25"/>
      <c r="M913" s="25"/>
    </row>
    <row r="914">
      <c r="D914" s="25"/>
      <c r="E914" s="25"/>
      <c r="L914" s="25"/>
      <c r="M914" s="25"/>
    </row>
    <row r="915">
      <c r="D915" s="25"/>
      <c r="E915" s="25"/>
      <c r="L915" s="25"/>
      <c r="M915" s="25"/>
    </row>
    <row r="916">
      <c r="D916" s="25"/>
      <c r="E916" s="25"/>
      <c r="L916" s="25"/>
      <c r="M916" s="25"/>
    </row>
    <row r="917">
      <c r="D917" s="25"/>
      <c r="E917" s="25"/>
      <c r="L917" s="25"/>
      <c r="M917" s="25"/>
    </row>
    <row r="918">
      <c r="D918" s="25"/>
      <c r="E918" s="25"/>
      <c r="L918" s="25"/>
      <c r="M918" s="25"/>
    </row>
    <row r="919">
      <c r="D919" s="25"/>
      <c r="E919" s="25"/>
      <c r="L919" s="25"/>
      <c r="M919" s="25"/>
    </row>
    <row r="920">
      <c r="D920" s="25"/>
      <c r="E920" s="25"/>
      <c r="L920" s="25"/>
      <c r="M920" s="25"/>
    </row>
    <row r="921">
      <c r="D921" s="25"/>
      <c r="E921" s="25"/>
      <c r="L921" s="25"/>
      <c r="M921" s="25"/>
    </row>
    <row r="922">
      <c r="D922" s="25"/>
      <c r="E922" s="25"/>
      <c r="L922" s="25"/>
      <c r="M922" s="25"/>
    </row>
    <row r="923">
      <c r="D923" s="25"/>
      <c r="E923" s="25"/>
      <c r="L923" s="25"/>
      <c r="M923" s="25"/>
    </row>
    <row r="924">
      <c r="D924" s="25"/>
      <c r="E924" s="25"/>
      <c r="L924" s="25"/>
      <c r="M924" s="25"/>
    </row>
    <row r="925">
      <c r="D925" s="25"/>
      <c r="E925" s="25"/>
      <c r="L925" s="25"/>
      <c r="M925" s="25"/>
    </row>
    <row r="926">
      <c r="D926" s="25"/>
      <c r="E926" s="25"/>
      <c r="L926" s="25"/>
      <c r="M926" s="25"/>
    </row>
    <row r="927">
      <c r="D927" s="25"/>
      <c r="E927" s="25"/>
      <c r="L927" s="25"/>
      <c r="M927" s="25"/>
    </row>
    <row r="928">
      <c r="D928" s="25"/>
      <c r="E928" s="25"/>
      <c r="L928" s="25"/>
      <c r="M928" s="25"/>
    </row>
    <row r="929">
      <c r="D929" s="25"/>
      <c r="E929" s="25"/>
      <c r="L929" s="25"/>
      <c r="M929" s="25"/>
    </row>
    <row r="930">
      <c r="D930" s="25"/>
      <c r="E930" s="25"/>
      <c r="L930" s="25"/>
      <c r="M930" s="25"/>
    </row>
    <row r="931">
      <c r="D931" s="25"/>
      <c r="E931" s="25"/>
      <c r="L931" s="25"/>
      <c r="M931" s="25"/>
    </row>
    <row r="932">
      <c r="D932" s="25"/>
      <c r="E932" s="25"/>
      <c r="L932" s="25"/>
      <c r="M932" s="25"/>
    </row>
    <row r="933">
      <c r="D933" s="25"/>
      <c r="E933" s="25"/>
      <c r="L933" s="25"/>
      <c r="M933" s="25"/>
    </row>
    <row r="934">
      <c r="D934" s="25"/>
      <c r="E934" s="25"/>
      <c r="L934" s="25"/>
      <c r="M934" s="25"/>
    </row>
    <row r="935">
      <c r="D935" s="25"/>
      <c r="E935" s="25"/>
      <c r="L935" s="25"/>
      <c r="M935" s="25"/>
    </row>
    <row r="936">
      <c r="D936" s="25"/>
      <c r="E936" s="25"/>
      <c r="L936" s="25"/>
      <c r="M936" s="25"/>
    </row>
    <row r="937">
      <c r="D937" s="25"/>
      <c r="E937" s="25"/>
      <c r="L937" s="25"/>
      <c r="M937" s="25"/>
    </row>
    <row r="938">
      <c r="D938" s="25"/>
      <c r="E938" s="25"/>
      <c r="L938" s="25"/>
      <c r="M938" s="25"/>
    </row>
    <row r="939">
      <c r="D939" s="25"/>
      <c r="E939" s="25"/>
      <c r="L939" s="25"/>
      <c r="M939" s="25"/>
    </row>
    <row r="940">
      <c r="D940" s="25"/>
      <c r="E940" s="25"/>
      <c r="L940" s="25"/>
      <c r="M940" s="25"/>
    </row>
    <row r="941">
      <c r="D941" s="25"/>
      <c r="E941" s="25"/>
      <c r="L941" s="25"/>
      <c r="M941" s="25"/>
    </row>
    <row r="942">
      <c r="D942" s="25"/>
      <c r="E942" s="25"/>
      <c r="L942" s="25"/>
      <c r="M942" s="25"/>
    </row>
    <row r="943">
      <c r="D943" s="25"/>
      <c r="E943" s="25"/>
      <c r="L943" s="25"/>
      <c r="M943" s="25"/>
    </row>
    <row r="944">
      <c r="D944" s="25"/>
      <c r="E944" s="25"/>
      <c r="L944" s="25"/>
      <c r="M944" s="25"/>
    </row>
    <row r="945">
      <c r="D945" s="25"/>
      <c r="E945" s="25"/>
      <c r="L945" s="25"/>
      <c r="M945" s="25"/>
    </row>
    <row r="946">
      <c r="D946" s="25"/>
      <c r="E946" s="25"/>
      <c r="L946" s="25"/>
      <c r="M946" s="25"/>
    </row>
    <row r="947">
      <c r="D947" s="25"/>
      <c r="E947" s="25"/>
      <c r="L947" s="25"/>
      <c r="M947" s="25"/>
    </row>
    <row r="948">
      <c r="D948" s="25"/>
      <c r="E948" s="25"/>
      <c r="L948" s="25"/>
      <c r="M948" s="25"/>
    </row>
    <row r="949">
      <c r="D949" s="25"/>
      <c r="E949" s="25"/>
      <c r="L949" s="25"/>
      <c r="M949" s="25"/>
    </row>
    <row r="950">
      <c r="D950" s="25"/>
      <c r="E950" s="25"/>
      <c r="L950" s="25"/>
      <c r="M950" s="25"/>
    </row>
    <row r="951">
      <c r="D951" s="25"/>
      <c r="E951" s="25"/>
      <c r="L951" s="25"/>
      <c r="M951" s="25"/>
    </row>
    <row r="952">
      <c r="D952" s="25"/>
      <c r="E952" s="25"/>
      <c r="L952" s="25"/>
      <c r="M952" s="25"/>
    </row>
    <row r="953">
      <c r="D953" s="25"/>
      <c r="E953" s="25"/>
      <c r="L953" s="25"/>
      <c r="M953" s="25"/>
    </row>
    <row r="954">
      <c r="D954" s="25"/>
      <c r="E954" s="25"/>
      <c r="L954" s="25"/>
      <c r="M954" s="25"/>
    </row>
    <row r="955">
      <c r="D955" s="25"/>
      <c r="E955" s="25"/>
      <c r="L955" s="25"/>
      <c r="M955" s="25"/>
    </row>
    <row r="956">
      <c r="D956" s="25"/>
      <c r="E956" s="25"/>
      <c r="L956" s="25"/>
      <c r="M956" s="25"/>
    </row>
    <row r="957">
      <c r="D957" s="25"/>
      <c r="E957" s="25"/>
      <c r="L957" s="25"/>
      <c r="M957" s="25"/>
    </row>
    <row r="958">
      <c r="D958" s="25"/>
      <c r="E958" s="25"/>
      <c r="L958" s="25"/>
      <c r="M958" s="25"/>
    </row>
    <row r="959">
      <c r="D959" s="25"/>
      <c r="E959" s="25"/>
      <c r="L959" s="25"/>
      <c r="M959" s="25"/>
    </row>
    <row r="960">
      <c r="D960" s="25"/>
      <c r="E960" s="25"/>
      <c r="L960" s="25"/>
      <c r="M960" s="25"/>
    </row>
    <row r="961">
      <c r="D961" s="25"/>
      <c r="E961" s="25"/>
      <c r="L961" s="25"/>
      <c r="M961" s="25"/>
    </row>
    <row r="962">
      <c r="D962" s="25"/>
      <c r="E962" s="25"/>
      <c r="L962" s="25"/>
      <c r="M962" s="25"/>
    </row>
    <row r="963">
      <c r="D963" s="25"/>
      <c r="E963" s="25"/>
      <c r="L963" s="25"/>
      <c r="M963" s="25"/>
    </row>
    <row r="964">
      <c r="D964" s="25"/>
      <c r="E964" s="25"/>
      <c r="L964" s="25"/>
      <c r="M964" s="25"/>
    </row>
    <row r="965">
      <c r="D965" s="25"/>
      <c r="E965" s="25"/>
      <c r="L965" s="25"/>
      <c r="M965" s="25"/>
    </row>
    <row r="966">
      <c r="D966" s="25"/>
      <c r="E966" s="25"/>
      <c r="L966" s="25"/>
      <c r="M966" s="25"/>
    </row>
    <row r="967">
      <c r="D967" s="25"/>
      <c r="E967" s="25"/>
      <c r="L967" s="25"/>
      <c r="M967" s="25"/>
    </row>
    <row r="968">
      <c r="D968" s="25"/>
      <c r="E968" s="25"/>
      <c r="L968" s="25"/>
      <c r="M968" s="25"/>
    </row>
    <row r="969">
      <c r="D969" s="25"/>
      <c r="E969" s="25"/>
      <c r="L969" s="25"/>
      <c r="M969" s="25"/>
    </row>
    <row r="970">
      <c r="D970" s="25"/>
      <c r="E970" s="25"/>
      <c r="L970" s="25"/>
      <c r="M970" s="25"/>
    </row>
    <row r="971">
      <c r="D971" s="25"/>
      <c r="E971" s="25"/>
      <c r="L971" s="25"/>
      <c r="M971" s="25"/>
    </row>
    <row r="972">
      <c r="D972" s="25"/>
      <c r="E972" s="25"/>
      <c r="L972" s="25"/>
      <c r="M972" s="25"/>
    </row>
    <row r="973">
      <c r="D973" s="25"/>
      <c r="E973" s="25"/>
      <c r="L973" s="25"/>
      <c r="M973" s="25"/>
    </row>
    <row r="974">
      <c r="D974" s="25"/>
      <c r="E974" s="25"/>
      <c r="L974" s="25"/>
      <c r="M974" s="25"/>
    </row>
    <row r="975">
      <c r="D975" s="25"/>
      <c r="E975" s="25"/>
      <c r="L975" s="25"/>
      <c r="M975" s="25"/>
    </row>
    <row r="976">
      <c r="D976" s="25"/>
      <c r="E976" s="25"/>
      <c r="L976" s="25"/>
      <c r="M976" s="25"/>
    </row>
    <row r="977">
      <c r="D977" s="25"/>
      <c r="E977" s="25"/>
      <c r="L977" s="25"/>
      <c r="M977" s="25"/>
    </row>
    <row r="978">
      <c r="D978" s="25"/>
      <c r="E978" s="25"/>
      <c r="L978" s="25"/>
      <c r="M978" s="25"/>
    </row>
    <row r="979">
      <c r="D979" s="25"/>
      <c r="E979" s="25"/>
      <c r="L979" s="25"/>
      <c r="M979" s="25"/>
    </row>
    <row r="980">
      <c r="D980" s="25"/>
      <c r="E980" s="25"/>
      <c r="L980" s="25"/>
      <c r="M980" s="25"/>
    </row>
    <row r="981">
      <c r="D981" s="25"/>
      <c r="E981" s="25"/>
      <c r="L981" s="25"/>
      <c r="M981" s="25"/>
    </row>
    <row r="982">
      <c r="D982" s="25"/>
      <c r="E982" s="25"/>
      <c r="L982" s="25"/>
      <c r="M982" s="25"/>
    </row>
    <row r="983">
      <c r="D983" s="25"/>
      <c r="E983" s="25"/>
      <c r="L983" s="25"/>
      <c r="M983" s="25"/>
    </row>
  </sheetData>
  <customSheetViews>
    <customSheetView guid="{065189EA-A0BC-4861-A2B6-5905A55479AB}" filter="1" showAutoFilter="1">
      <autoFilter ref="$G$2:$G$3"/>
    </customSheetView>
  </customSheetViews>
  <mergeCells count="8">
    <mergeCell ref="C2:C3"/>
    <mergeCell ref="D2:D3"/>
    <mergeCell ref="E2:E3"/>
    <mergeCell ref="F2:F3"/>
    <mergeCell ref="I3:I4"/>
    <mergeCell ref="J3:L4"/>
    <mergeCell ref="M3:N4"/>
    <mergeCell ref="B2:B3"/>
  </mergeCells>
  <dataValidations>
    <dataValidation type="list" allowBlank="1" sqref="M3">
      <formula1>pais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27"/>
    </row>
    <row r="4">
      <c r="G4" s="27"/>
    </row>
    <row r="5">
      <c r="C5" s="27"/>
    </row>
    <row r="8">
      <c r="H8" s="27"/>
    </row>
    <row r="9">
      <c r="C9" s="27"/>
    </row>
    <row r="10">
      <c r="C10" s="27"/>
    </row>
    <row r="11">
      <c r="F11" s="27"/>
    </row>
    <row r="15">
      <c r="I15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