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ube\OneDrive - Educacyl\DAM2\SGE_Mañana\Ejercicios\MRP\"/>
    </mc:Choice>
  </mc:AlternateContent>
  <xr:revisionPtr revIDLastSave="6" documentId="11_114F8D5D11EF12ECAA37D20B41654C0CB7E352A0" xr6:coauthVersionLast="36" xr6:coauthVersionMax="36" xr10:uidLastSave="{0AE378FD-A5F9-4DA1-9561-E7BAA7546EF3}"/>
  <bookViews>
    <workbookView xWindow="240" yWindow="60" windowWidth="20112" windowHeight="8016" activeTab="1" xr2:uid="{00000000-000D-0000-FFFF-FFFF00000000}"/>
  </bookViews>
  <sheets>
    <sheet name="Ejercicio 1" sheetId="1" r:id="rId1"/>
    <sheet name="Ejercicio 2" sheetId="2" r:id="rId2"/>
  </sheets>
  <calcPr calcId="191029"/>
</workbook>
</file>

<file path=xl/calcChain.xml><?xml version="1.0" encoding="utf-8"?>
<calcChain xmlns="http://schemas.openxmlformats.org/spreadsheetml/2006/main">
  <c r="X23" i="2" l="1"/>
  <c r="J36" i="2" l="1"/>
  <c r="J35" i="2"/>
  <c r="J34" i="2"/>
  <c r="J32" i="2"/>
  <c r="K36" i="2" l="1"/>
  <c r="K35" i="2"/>
  <c r="K34" i="2"/>
  <c r="K33" i="2"/>
  <c r="K32" i="2"/>
  <c r="K31" i="2"/>
  <c r="K30" i="2"/>
  <c r="K29" i="2"/>
  <c r="K28" i="2"/>
  <c r="K27" i="2"/>
  <c r="K26" i="2"/>
  <c r="V3" i="2"/>
  <c r="V8" i="2" s="1"/>
  <c r="J33" i="2" s="1"/>
  <c r="X3" i="2" l="1"/>
  <c r="V9" i="2"/>
  <c r="V19" i="2"/>
  <c r="V21" i="2" s="1"/>
  <c r="V7" i="2"/>
  <c r="V13" i="2"/>
  <c r="V4" i="2"/>
  <c r="X4" i="2" s="1"/>
  <c r="V10" i="2"/>
  <c r="V16" i="2"/>
  <c r="V17" i="2" s="1"/>
  <c r="N5" i="1"/>
  <c r="M10" i="1"/>
  <c r="M11" i="1" s="1"/>
  <c r="M6" i="1"/>
  <c r="M8" i="1" l="1"/>
  <c r="M9" i="1" s="1"/>
  <c r="D17" i="1"/>
  <c r="V20" i="2"/>
  <c r="X20" i="2" s="1"/>
  <c r="V22" i="2"/>
  <c r="X9" i="2"/>
  <c r="N10" i="1"/>
  <c r="N11" i="1" s="1"/>
  <c r="V12" i="2"/>
  <c r="V11" i="2"/>
  <c r="J29" i="2" s="1"/>
  <c r="V5" i="2"/>
  <c r="X5" i="2" s="1"/>
  <c r="V6" i="2"/>
  <c r="V15" i="2"/>
  <c r="V14" i="2"/>
  <c r="V18" i="2"/>
  <c r="N6" i="1"/>
  <c r="M7" i="1"/>
  <c r="D18" i="1" l="1"/>
  <c r="E20" i="1"/>
  <c r="E21" i="1" s="1"/>
  <c r="N8" i="1"/>
  <c r="N9" i="1" s="1"/>
  <c r="N7" i="1"/>
  <c r="X6" i="2"/>
  <c r="X21" i="2"/>
  <c r="X14" i="2"/>
  <c r="X8" i="2"/>
  <c r="X17" i="2"/>
  <c r="X18" i="2"/>
  <c r="J26" i="2"/>
  <c r="X15" i="2"/>
  <c r="J27" i="2"/>
  <c r="X12" i="2"/>
  <c r="J30" i="2"/>
  <c r="X22" i="2"/>
  <c r="E31" i="2"/>
  <c r="E30" i="2"/>
  <c r="J28" i="2"/>
  <c r="J31" i="2"/>
  <c r="X7" i="2"/>
  <c r="X11" i="2"/>
  <c r="V23" i="2"/>
  <c r="E29" i="2" s="1"/>
  <c r="E22" i="1"/>
</calcChain>
</file>

<file path=xl/sharedStrings.xml><?xml version="1.0" encoding="utf-8"?>
<sst xmlns="http://schemas.openxmlformats.org/spreadsheetml/2006/main" count="181" uniqueCount="65">
  <si>
    <t>Z</t>
  </si>
  <si>
    <t>A</t>
  </si>
  <si>
    <t>B</t>
  </si>
  <si>
    <t>C</t>
  </si>
  <si>
    <t>D</t>
  </si>
  <si>
    <t>E</t>
  </si>
  <si>
    <t>Tiempo Total</t>
  </si>
  <si>
    <t>a)</t>
  </si>
  <si>
    <t>Días</t>
  </si>
  <si>
    <t>b)</t>
  </si>
  <si>
    <t>Tiempo 27 prods</t>
  </si>
  <si>
    <t>Total Prods</t>
  </si>
  <si>
    <t>c)</t>
  </si>
  <si>
    <t>A,B</t>
  </si>
  <si>
    <t>C,D,E</t>
  </si>
  <si>
    <t>C,E</t>
  </si>
  <si>
    <t>d)</t>
  </si>
  <si>
    <t>4º Dia</t>
  </si>
  <si>
    <t>e)</t>
  </si>
  <si>
    <t>Total</t>
  </si>
  <si>
    <t>€</t>
  </si>
  <si>
    <t>Mueble</t>
  </si>
  <si>
    <t>Tapa</t>
  </si>
  <si>
    <t>Tapa Superior</t>
  </si>
  <si>
    <t>Tornillos</t>
  </si>
  <si>
    <t>Presilla</t>
  </si>
  <si>
    <t>Tapa Posterior</t>
  </si>
  <si>
    <t>Lateral Medio Final</t>
  </si>
  <si>
    <t>Larteral Medio</t>
  </si>
  <si>
    <t>Lateral Izq</t>
  </si>
  <si>
    <t>Lateral Izquierdo</t>
  </si>
  <si>
    <t>Lateral Dch</t>
  </si>
  <si>
    <t>Lateral Derecho</t>
  </si>
  <si>
    <t>Base Mueble</t>
  </si>
  <si>
    <t>Base</t>
  </si>
  <si>
    <t>Patas</t>
  </si>
  <si>
    <t>Mub</t>
  </si>
  <si>
    <t>TpSup</t>
  </si>
  <si>
    <t>TpPos</t>
  </si>
  <si>
    <t>LtMed</t>
  </si>
  <si>
    <t>LtIzq</t>
  </si>
  <si>
    <t>LtDch</t>
  </si>
  <si>
    <t>--&gt;</t>
  </si>
  <si>
    <t>LMF</t>
  </si>
  <si>
    <t>LI</t>
  </si>
  <si>
    <t>LD</t>
  </si>
  <si>
    <t>BM</t>
  </si>
  <si>
    <t>BOM</t>
  </si>
  <si>
    <t>Num</t>
  </si>
  <si>
    <t>Cod</t>
  </si>
  <si>
    <t>Stock</t>
  </si>
  <si>
    <t>Nombre</t>
  </si>
  <si>
    <t>Código</t>
  </si>
  <si>
    <t>Tpo</t>
  </si>
  <si>
    <t>Renomb</t>
  </si>
  <si>
    <t>Hasta el 4º día</t>
  </si>
  <si>
    <t>1 Mueble</t>
  </si>
  <si>
    <t>27 Muebles</t>
  </si>
  <si>
    <t>con stock</t>
  </si>
  <si>
    <t>11 días</t>
  </si>
  <si>
    <t>36 piezas</t>
  </si>
  <si>
    <t>C.1</t>
  </si>
  <si>
    <t>C.2</t>
  </si>
  <si>
    <t>Exactamente dicha semana</t>
  </si>
  <si>
    <t>Acumulado desde la 1ª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</si>
</sst>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2" xfId="0" applyBorder="1"/>
    <xf numFmtId="0" fontId="0" fillId="3" borderId="3" xfId="0" applyFill="1" applyBorder="1"/>
    <xf numFmtId="0" fontId="0" fillId="0" borderId="1" xfId="0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6" borderId="0" xfId="0" applyFill="1"/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2"/>
  <sheetViews>
    <sheetView topLeftCell="A2" zoomScale="160" zoomScaleNormal="160" workbookViewId="0">
      <selection activeCell="E20" sqref="E20"/>
    </sheetView>
  </sheetViews>
  <sheetFormatPr baseColWidth="10" defaultRowHeight="14.4" x14ac:dyDescent="0.3"/>
  <cols>
    <col min="2" max="12" width="8.33203125" customWidth="1"/>
  </cols>
  <sheetData>
    <row r="3" spans="1:14" x14ac:dyDescent="0.3">
      <c r="A3" s="1" t="s">
        <v>8</v>
      </c>
      <c r="B3" s="38">
        <v>1</v>
      </c>
      <c r="C3" s="38">
        <v>2</v>
      </c>
      <c r="D3" s="38">
        <v>3</v>
      </c>
      <c r="E3" s="38">
        <v>4</v>
      </c>
      <c r="F3" s="38">
        <v>5</v>
      </c>
      <c r="G3" s="38">
        <v>6</v>
      </c>
      <c r="H3" s="38">
        <v>7</v>
      </c>
      <c r="I3" s="38">
        <v>8</v>
      </c>
      <c r="J3" s="38">
        <v>9</v>
      </c>
      <c r="K3" s="38">
        <v>10</v>
      </c>
      <c r="L3" s="38">
        <v>11</v>
      </c>
      <c r="N3" t="s">
        <v>11</v>
      </c>
    </row>
    <row r="4" spans="1:14" x14ac:dyDescent="0.3">
      <c r="A4" s="1"/>
      <c r="B4" s="38">
        <v>11</v>
      </c>
      <c r="C4" s="38">
        <v>10</v>
      </c>
      <c r="D4" s="38">
        <v>9</v>
      </c>
      <c r="E4" s="38">
        <v>8</v>
      </c>
      <c r="F4" s="38">
        <v>7</v>
      </c>
      <c r="G4" s="38">
        <v>6</v>
      </c>
      <c r="H4" s="38">
        <v>5</v>
      </c>
      <c r="I4" s="38">
        <v>4</v>
      </c>
      <c r="J4" s="38">
        <v>3</v>
      </c>
      <c r="K4" s="38">
        <v>2</v>
      </c>
      <c r="L4" s="38">
        <v>1</v>
      </c>
      <c r="N4" s="1">
        <v>27</v>
      </c>
    </row>
    <row r="5" spans="1:14" x14ac:dyDescent="0.3">
      <c r="B5" s="4" t="s">
        <v>0</v>
      </c>
      <c r="C5" s="4" t="s">
        <v>0</v>
      </c>
      <c r="D5" s="4" t="s">
        <v>0</v>
      </c>
      <c r="E5" s="4"/>
      <c r="F5" s="4"/>
      <c r="G5" s="4"/>
      <c r="H5" s="4"/>
      <c r="I5" s="4"/>
      <c r="J5" s="4"/>
      <c r="K5" s="4"/>
      <c r="L5" s="4"/>
      <c r="M5">
        <v>1</v>
      </c>
      <c r="N5">
        <f>M5*N4-K14</f>
        <v>18</v>
      </c>
    </row>
    <row r="6" spans="1:14" x14ac:dyDescent="0.3">
      <c r="B6" s="4"/>
      <c r="C6" s="4"/>
      <c r="D6" s="4"/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/>
      <c r="K6" s="4"/>
      <c r="L6" s="4"/>
      <c r="M6">
        <f>2*M5</f>
        <v>2</v>
      </c>
      <c r="N6">
        <f>M6*N5-K15</f>
        <v>11</v>
      </c>
    </row>
    <row r="7" spans="1:14" x14ac:dyDescent="0.3">
      <c r="B7" s="4"/>
      <c r="C7" s="4"/>
      <c r="D7" s="4"/>
      <c r="E7" s="4"/>
      <c r="F7" s="4"/>
      <c r="G7" s="4"/>
      <c r="H7" s="4"/>
      <c r="I7" s="4"/>
      <c r="J7" s="4" t="s">
        <v>3</v>
      </c>
      <c r="K7" s="4" t="s">
        <v>3</v>
      </c>
      <c r="L7" s="4" t="s">
        <v>3</v>
      </c>
      <c r="M7">
        <f>3*M6</f>
        <v>6</v>
      </c>
      <c r="N7">
        <f>3*N6-K17</f>
        <v>16</v>
      </c>
    </row>
    <row r="8" spans="1:14" x14ac:dyDescent="0.3">
      <c r="B8" s="4"/>
      <c r="C8" s="4"/>
      <c r="D8" s="4"/>
      <c r="E8" s="4"/>
      <c r="F8" s="4"/>
      <c r="G8" s="4"/>
      <c r="H8" s="4"/>
      <c r="I8" s="4"/>
      <c r="J8" s="4" t="s">
        <v>4</v>
      </c>
      <c r="K8" s="4"/>
      <c r="L8" s="4"/>
      <c r="M8">
        <f>4*M6</f>
        <v>8</v>
      </c>
      <c r="N8">
        <f>4*N6-K19</f>
        <v>10</v>
      </c>
    </row>
    <row r="9" spans="1:14" x14ac:dyDescent="0.3">
      <c r="B9" s="4"/>
      <c r="C9" s="4"/>
      <c r="D9" s="4"/>
      <c r="E9" s="4"/>
      <c r="F9" s="4"/>
      <c r="G9" s="4"/>
      <c r="H9" s="4"/>
      <c r="I9" s="4"/>
      <c r="J9" s="4"/>
      <c r="K9" s="4" t="s">
        <v>5</v>
      </c>
      <c r="L9" s="4" t="s">
        <v>5</v>
      </c>
      <c r="M9">
        <f>2*M8</f>
        <v>16</v>
      </c>
      <c r="N9">
        <f>2*N8-K20</f>
        <v>11</v>
      </c>
    </row>
    <row r="10" spans="1:14" x14ac:dyDescent="0.3">
      <c r="B10" s="4"/>
      <c r="C10" s="4"/>
      <c r="D10" s="4"/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/>
      <c r="K10" s="4"/>
      <c r="L10" s="4"/>
      <c r="M10">
        <f>4*M5</f>
        <v>4</v>
      </c>
      <c r="N10">
        <f>M10*N5-K16</f>
        <v>57</v>
      </c>
    </row>
    <row r="11" spans="1:14" x14ac:dyDescent="0.3">
      <c r="B11" s="4"/>
      <c r="C11" s="4"/>
      <c r="D11" s="4"/>
      <c r="E11" s="4"/>
      <c r="F11" s="4"/>
      <c r="G11" s="4"/>
      <c r="H11" s="4"/>
      <c r="I11" s="4"/>
      <c r="J11" s="4" t="s">
        <v>5</v>
      </c>
      <c r="K11" s="4" t="s">
        <v>5</v>
      </c>
      <c r="L11" s="4"/>
      <c r="M11">
        <f>5*M10</f>
        <v>20</v>
      </c>
      <c r="N11">
        <f>5*N10</f>
        <v>285</v>
      </c>
    </row>
    <row r="12" spans="1:14" x14ac:dyDescent="0.3">
      <c r="A12" t="s">
        <v>12</v>
      </c>
      <c r="B12" s="6" t="s">
        <v>0</v>
      </c>
      <c r="C12" s="6" t="s">
        <v>0</v>
      </c>
      <c r="D12" s="6" t="s">
        <v>0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13</v>
      </c>
      <c r="J12" s="7" t="s">
        <v>14</v>
      </c>
      <c r="K12" s="7" t="s">
        <v>15</v>
      </c>
      <c r="L12" s="6" t="s">
        <v>15</v>
      </c>
    </row>
    <row r="14" spans="1:14" x14ac:dyDescent="0.3">
      <c r="A14" t="s">
        <v>7</v>
      </c>
      <c r="B14" t="s">
        <v>6</v>
      </c>
      <c r="D14">
        <v>11</v>
      </c>
      <c r="J14" s="2" t="s">
        <v>0</v>
      </c>
      <c r="K14" s="2">
        <v>9</v>
      </c>
    </row>
    <row r="15" spans="1:14" x14ac:dyDescent="0.3">
      <c r="A15" t="s">
        <v>9</v>
      </c>
      <c r="B15" t="s">
        <v>10</v>
      </c>
      <c r="D15">
        <v>11</v>
      </c>
      <c r="J15" s="2" t="s">
        <v>1</v>
      </c>
      <c r="K15" s="2">
        <v>25</v>
      </c>
    </row>
    <row r="16" spans="1:14" x14ac:dyDescent="0.3">
      <c r="J16" s="2" t="s">
        <v>2</v>
      </c>
      <c r="K16" s="2">
        <v>15</v>
      </c>
    </row>
    <row r="17" spans="1:12" x14ac:dyDescent="0.3">
      <c r="A17" t="s">
        <v>16</v>
      </c>
      <c r="B17" t="s">
        <v>17</v>
      </c>
      <c r="D17">
        <f>M6+M10</f>
        <v>6</v>
      </c>
      <c r="J17" s="2" t="s">
        <v>3</v>
      </c>
      <c r="K17" s="2">
        <v>17</v>
      </c>
      <c r="L17">
        <v>2.0499999999999998</v>
      </c>
    </row>
    <row r="18" spans="1:12" x14ac:dyDescent="0.3">
      <c r="B18" t="s">
        <v>55</v>
      </c>
      <c r="D18">
        <f>M7+M8+M9+M11</f>
        <v>50</v>
      </c>
      <c r="J18" s="2"/>
      <c r="K18" s="2"/>
    </row>
    <row r="19" spans="1:12" x14ac:dyDescent="0.3">
      <c r="A19" t="s">
        <v>18</v>
      </c>
      <c r="B19" t="s">
        <v>19</v>
      </c>
      <c r="J19" s="2" t="s">
        <v>4</v>
      </c>
      <c r="K19" s="2">
        <v>34</v>
      </c>
    </row>
    <row r="20" spans="1:12" x14ac:dyDescent="0.3">
      <c r="C20" t="s">
        <v>56</v>
      </c>
      <c r="E20">
        <f>M7*L17+(M9+M11)*L20</f>
        <v>37.86</v>
      </c>
      <c r="F20" t="s">
        <v>20</v>
      </c>
      <c r="J20" s="2" t="s">
        <v>5</v>
      </c>
      <c r="K20" s="2">
        <v>9</v>
      </c>
      <c r="L20">
        <v>0.71</v>
      </c>
    </row>
    <row r="21" spans="1:12" x14ac:dyDescent="0.3">
      <c r="C21" t="s">
        <v>57</v>
      </c>
      <c r="E21">
        <f>N4*E20</f>
        <v>1022.22</v>
      </c>
      <c r="F21" t="s">
        <v>20</v>
      </c>
    </row>
    <row r="22" spans="1:12" x14ac:dyDescent="0.3">
      <c r="C22" t="s">
        <v>58</v>
      </c>
      <c r="E22">
        <f>N7*L17+(N9+N11)*L20</f>
        <v>242.95999999999998</v>
      </c>
      <c r="F22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6"/>
  <sheetViews>
    <sheetView tabSelected="1" workbookViewId="0">
      <selection activeCell="X24" sqref="X24"/>
    </sheetView>
  </sheetViews>
  <sheetFormatPr baseColWidth="10" defaultRowHeight="14.4" x14ac:dyDescent="0.3"/>
  <cols>
    <col min="1" max="3" width="3" style="9" customWidth="1"/>
    <col min="4" max="4" width="24.5546875" customWidth="1"/>
    <col min="5" max="5" width="7" customWidth="1"/>
    <col min="6" max="6" width="5.33203125" bestFit="1" customWidth="1"/>
    <col min="7" max="7" width="4.33203125" bestFit="1" customWidth="1"/>
    <col min="8" max="8" width="3.5546875" customWidth="1"/>
    <col min="9" max="9" width="8.44140625" bestFit="1" customWidth="1"/>
    <col min="10" max="10" width="4.5546875" customWidth="1"/>
    <col min="11" max="13" width="5" bestFit="1" customWidth="1"/>
    <col min="14" max="16" width="7" bestFit="1" customWidth="1"/>
    <col min="17" max="21" width="7.5546875" customWidth="1"/>
    <col min="22" max="22" width="5.44140625" bestFit="1" customWidth="1"/>
    <col min="23" max="25" width="4.44140625" customWidth="1"/>
    <col min="26" max="26" width="16.6640625" customWidth="1"/>
    <col min="27" max="27" width="7.6640625" customWidth="1"/>
    <col min="28" max="28" width="9.109375" customWidth="1"/>
  </cols>
  <sheetData>
    <row r="1" spans="1:29" x14ac:dyDescent="0.3">
      <c r="D1" s="11" t="s">
        <v>47</v>
      </c>
    </row>
    <row r="2" spans="1:29" ht="15" thickBot="1" x14ac:dyDescent="0.35">
      <c r="E2" t="s">
        <v>49</v>
      </c>
      <c r="F2" t="s">
        <v>48</v>
      </c>
      <c r="G2" t="s">
        <v>53</v>
      </c>
      <c r="I2" s="11" t="s">
        <v>54</v>
      </c>
      <c r="V2" s="36" t="s">
        <v>19</v>
      </c>
      <c r="W2" s="36">
        <v>20</v>
      </c>
    </row>
    <row r="3" spans="1:29" ht="15" thickBot="1" x14ac:dyDescent="0.35">
      <c r="A3" s="4">
        <v>1</v>
      </c>
      <c r="B3" s="4"/>
      <c r="C3" s="4"/>
      <c r="D3" s="2" t="s">
        <v>21</v>
      </c>
      <c r="E3" s="2"/>
      <c r="F3" s="19">
        <v>1</v>
      </c>
      <c r="G3" s="2">
        <v>3</v>
      </c>
      <c r="H3" s="10" t="s">
        <v>42</v>
      </c>
      <c r="I3" s="3" t="s">
        <v>36</v>
      </c>
      <c r="J3" s="2"/>
      <c r="K3" s="3" t="s">
        <v>36</v>
      </c>
      <c r="L3" s="3" t="s">
        <v>36</v>
      </c>
      <c r="M3" s="3" t="s">
        <v>36</v>
      </c>
      <c r="N3" s="2"/>
      <c r="O3" s="2"/>
      <c r="P3" s="2"/>
      <c r="Q3" s="2"/>
      <c r="R3" s="2"/>
      <c r="S3" s="2"/>
      <c r="T3" s="2"/>
      <c r="U3" s="2"/>
      <c r="V3" s="21">
        <f>W2*1</f>
        <v>20</v>
      </c>
      <c r="W3" s="8"/>
      <c r="X3" s="8">
        <f>IF(AB4-V3&lt;0,(AB4-V3)*(-1),0)</f>
        <v>9</v>
      </c>
      <c r="Y3" s="8"/>
      <c r="Z3" s="15" t="s">
        <v>51</v>
      </c>
      <c r="AA3" s="16" t="s">
        <v>52</v>
      </c>
      <c r="AB3" s="16" t="s">
        <v>50</v>
      </c>
    </row>
    <row r="4" spans="1:29" ht="15" thickBot="1" x14ac:dyDescent="0.35">
      <c r="A4" s="4"/>
      <c r="B4" s="4">
        <v>2</v>
      </c>
      <c r="C4" s="4"/>
      <c r="D4" s="2" t="s">
        <v>23</v>
      </c>
      <c r="E4" s="2"/>
      <c r="F4" s="18">
        <v>1</v>
      </c>
      <c r="G4" s="2">
        <v>2</v>
      </c>
      <c r="H4" s="10" t="s">
        <v>42</v>
      </c>
      <c r="I4" s="2" t="s">
        <v>22</v>
      </c>
      <c r="J4" s="2"/>
      <c r="K4" s="2"/>
      <c r="L4" s="2"/>
      <c r="M4" s="2"/>
      <c r="N4" s="2" t="s">
        <v>22</v>
      </c>
      <c r="O4" s="2" t="s">
        <v>22</v>
      </c>
      <c r="P4" s="2"/>
      <c r="Q4" s="2"/>
      <c r="R4" s="2"/>
      <c r="S4" s="2"/>
      <c r="T4" s="2"/>
      <c r="U4" s="2"/>
      <c r="V4" s="21">
        <f>V3*F4</f>
        <v>20</v>
      </c>
      <c r="W4" s="8"/>
      <c r="X4" s="25">
        <f>IF(AB5-V4&lt;0,(AB5-V4)*(-1),0)</f>
        <v>0</v>
      </c>
      <c r="Y4" s="8"/>
      <c r="Z4" s="17" t="s">
        <v>21</v>
      </c>
      <c r="AA4" s="17" t="s">
        <v>36</v>
      </c>
      <c r="AB4" s="18">
        <v>11</v>
      </c>
    </row>
    <row r="5" spans="1:29" ht="15" thickBot="1" x14ac:dyDescent="0.35">
      <c r="A5" s="4"/>
      <c r="B5" s="4"/>
      <c r="C5" s="4">
        <v>3</v>
      </c>
      <c r="D5" s="2" t="s">
        <v>22</v>
      </c>
      <c r="E5" s="2"/>
      <c r="F5" s="20">
        <v>1</v>
      </c>
      <c r="G5" s="2">
        <v>1</v>
      </c>
      <c r="H5" s="10" t="s">
        <v>42</v>
      </c>
      <c r="I5" s="3" t="s">
        <v>37</v>
      </c>
      <c r="J5" s="2"/>
      <c r="K5" s="2"/>
      <c r="L5" s="2"/>
      <c r="M5" s="2"/>
      <c r="N5" s="2"/>
      <c r="O5" s="2"/>
      <c r="P5" s="3" t="s">
        <v>37</v>
      </c>
      <c r="Q5" s="2"/>
      <c r="R5" s="2"/>
      <c r="S5" s="2"/>
      <c r="T5" s="2"/>
      <c r="U5" s="2"/>
      <c r="V5" s="29">
        <f>V4*F5</f>
        <v>20</v>
      </c>
      <c r="W5" s="8"/>
      <c r="X5" s="25">
        <f>IF(AB5-V5&lt;0,(AB5-V5)*(-1),0)</f>
        <v>0</v>
      </c>
      <c r="Y5" s="8"/>
      <c r="Z5" s="17" t="s">
        <v>22</v>
      </c>
      <c r="AA5" s="17" t="s">
        <v>37</v>
      </c>
      <c r="AB5" s="18">
        <v>44</v>
      </c>
    </row>
    <row r="6" spans="1:29" ht="15" thickBot="1" x14ac:dyDescent="0.35">
      <c r="A6" s="4"/>
      <c r="B6" s="4"/>
      <c r="C6" s="4">
        <v>3</v>
      </c>
      <c r="D6" s="2" t="s">
        <v>24</v>
      </c>
      <c r="E6" s="2">
        <v>130618</v>
      </c>
      <c r="F6" s="20">
        <v>6</v>
      </c>
      <c r="G6" s="14">
        <v>1</v>
      </c>
      <c r="H6" s="10" t="s">
        <v>42</v>
      </c>
      <c r="I6" s="14">
        <v>130618</v>
      </c>
      <c r="J6" s="14"/>
      <c r="K6" s="14"/>
      <c r="L6" s="14"/>
      <c r="M6" s="14"/>
      <c r="N6" s="14"/>
      <c r="O6" s="14"/>
      <c r="P6" s="14">
        <v>130618</v>
      </c>
      <c r="Q6" s="14"/>
      <c r="R6" s="14"/>
      <c r="S6" s="14"/>
      <c r="T6" s="14"/>
      <c r="U6" s="14"/>
      <c r="V6" s="29">
        <f>V4*F6</f>
        <v>120</v>
      </c>
      <c r="W6" s="8"/>
      <c r="X6" s="27">
        <f>IF(AB6-V6&lt;0,(AB6-V6)*(-1),0)</f>
        <v>119</v>
      </c>
      <c r="Y6" s="26"/>
      <c r="Z6" s="17" t="s">
        <v>24</v>
      </c>
      <c r="AA6" s="28">
        <v>130618</v>
      </c>
      <c r="AB6" s="18">
        <v>1</v>
      </c>
    </row>
    <row r="7" spans="1:29" ht="15" thickBot="1" x14ac:dyDescent="0.35">
      <c r="A7" s="4"/>
      <c r="B7" s="4">
        <v>2</v>
      </c>
      <c r="C7" s="4"/>
      <c r="D7" s="2" t="s">
        <v>25</v>
      </c>
      <c r="E7" s="2">
        <v>130722</v>
      </c>
      <c r="F7" s="20">
        <v>2</v>
      </c>
      <c r="G7" s="14">
        <v>3</v>
      </c>
      <c r="H7" s="10" t="s">
        <v>42</v>
      </c>
      <c r="I7" s="2">
        <v>130722</v>
      </c>
      <c r="J7" s="2"/>
      <c r="K7" s="2"/>
      <c r="L7" s="2"/>
      <c r="M7" s="2"/>
      <c r="N7" s="2">
        <v>130722</v>
      </c>
      <c r="O7" s="2">
        <v>130722</v>
      </c>
      <c r="P7" s="2">
        <v>130722</v>
      </c>
      <c r="Q7" s="2"/>
      <c r="R7" s="2"/>
      <c r="S7" s="2"/>
      <c r="T7" s="2"/>
      <c r="U7" s="2"/>
      <c r="V7" s="29">
        <f>V3*F7</f>
        <v>40</v>
      </c>
      <c r="W7" s="8"/>
      <c r="X7" s="25">
        <f>IF(AB7-V11-V7&lt;0,(AB7-V11-V7)*(-1),0)</f>
        <v>24</v>
      </c>
      <c r="Y7" s="8"/>
      <c r="Z7" s="17" t="s">
        <v>25</v>
      </c>
      <c r="AA7" s="17">
        <v>130722</v>
      </c>
      <c r="AB7" s="18">
        <v>56</v>
      </c>
    </row>
    <row r="8" spans="1:29" ht="15" thickBot="1" x14ac:dyDescent="0.35">
      <c r="A8" s="4"/>
      <c r="B8" s="4">
        <v>2</v>
      </c>
      <c r="C8" s="4"/>
      <c r="D8" s="2" t="s">
        <v>25</v>
      </c>
      <c r="E8" s="2">
        <v>122971</v>
      </c>
      <c r="F8" s="20">
        <v>4</v>
      </c>
      <c r="G8" s="14">
        <v>1</v>
      </c>
      <c r="H8" s="10" t="s">
        <v>42</v>
      </c>
      <c r="I8" s="2">
        <v>122971</v>
      </c>
      <c r="J8" s="2"/>
      <c r="K8" s="2"/>
      <c r="L8" s="2"/>
      <c r="M8" s="2"/>
      <c r="N8" s="2">
        <v>122971</v>
      </c>
      <c r="O8" s="2"/>
      <c r="P8" s="2"/>
      <c r="Q8" s="2"/>
      <c r="R8" s="2"/>
      <c r="S8" s="2"/>
      <c r="T8" s="2"/>
      <c r="U8" s="2"/>
      <c r="V8" s="29">
        <f>V3*F8</f>
        <v>80</v>
      </c>
      <c r="W8" s="8"/>
      <c r="X8" s="25">
        <f>IF(IF(AB8-V14-V17&lt;0,0,AB8-V14-V17)-V9&lt;0,V8,0)</f>
        <v>80</v>
      </c>
      <c r="Y8" s="10"/>
      <c r="Z8" s="17" t="s">
        <v>25</v>
      </c>
      <c r="AA8" s="17">
        <v>122971</v>
      </c>
      <c r="AB8" s="18">
        <v>10</v>
      </c>
      <c r="AC8" s="25"/>
    </row>
    <row r="9" spans="1:29" ht="15" thickBot="1" x14ac:dyDescent="0.35">
      <c r="A9" s="4"/>
      <c r="B9" s="4">
        <v>2</v>
      </c>
      <c r="C9" s="4"/>
      <c r="D9" s="2" t="s">
        <v>26</v>
      </c>
      <c r="E9" s="2"/>
      <c r="F9" s="20">
        <v>2</v>
      </c>
      <c r="G9" s="14">
        <v>5</v>
      </c>
      <c r="H9" s="10" t="s">
        <v>42</v>
      </c>
      <c r="I9" s="3" t="s">
        <v>38</v>
      </c>
      <c r="J9" s="2"/>
      <c r="K9" s="2"/>
      <c r="L9" s="2"/>
      <c r="M9" s="2"/>
      <c r="N9" s="3" t="s">
        <v>38</v>
      </c>
      <c r="O9" s="3" t="s">
        <v>38</v>
      </c>
      <c r="P9" s="3" t="s">
        <v>38</v>
      </c>
      <c r="Q9" s="3" t="s">
        <v>38</v>
      </c>
      <c r="R9" s="3" t="s">
        <v>38</v>
      </c>
      <c r="S9" s="2"/>
      <c r="T9" s="2"/>
      <c r="U9" s="2"/>
      <c r="V9" s="29">
        <f>V3*F9</f>
        <v>40</v>
      </c>
      <c r="W9" s="8"/>
      <c r="X9" s="25">
        <f>IF(AB9-V9&lt;0,(AB9-V9)*(-1),0)</f>
        <v>0</v>
      </c>
      <c r="Y9" s="8"/>
      <c r="Z9" s="17" t="s">
        <v>26</v>
      </c>
      <c r="AA9" s="17" t="s">
        <v>38</v>
      </c>
      <c r="AB9" s="18">
        <v>51</v>
      </c>
    </row>
    <row r="10" spans="1:29" ht="15" thickBot="1" x14ac:dyDescent="0.35">
      <c r="A10" s="4"/>
      <c r="B10" s="4">
        <v>2</v>
      </c>
      <c r="C10" s="4"/>
      <c r="D10" s="2" t="s">
        <v>27</v>
      </c>
      <c r="E10" s="2"/>
      <c r="F10" s="18">
        <v>1</v>
      </c>
      <c r="G10" s="14">
        <v>2</v>
      </c>
      <c r="H10" s="10" t="s">
        <v>42</v>
      </c>
      <c r="I10" s="2" t="s">
        <v>43</v>
      </c>
      <c r="J10" s="2"/>
      <c r="K10" s="2"/>
      <c r="L10" s="2"/>
      <c r="M10" s="2"/>
      <c r="N10" s="2" t="s">
        <v>43</v>
      </c>
      <c r="O10" s="2" t="s">
        <v>43</v>
      </c>
      <c r="P10" s="2"/>
      <c r="Q10" s="2"/>
      <c r="R10" s="2"/>
      <c r="S10" s="2"/>
      <c r="T10" s="2"/>
      <c r="U10" s="2"/>
      <c r="V10" s="21">
        <f>V3*F10</f>
        <v>20</v>
      </c>
      <c r="W10" s="8"/>
      <c r="X10" s="8"/>
      <c r="Y10" s="8"/>
      <c r="Z10" s="17" t="s">
        <v>28</v>
      </c>
      <c r="AA10" s="17" t="s">
        <v>39</v>
      </c>
      <c r="AB10" s="18">
        <v>34</v>
      </c>
    </row>
    <row r="11" spans="1:29" ht="15" thickBot="1" x14ac:dyDescent="0.35">
      <c r="A11" s="4"/>
      <c r="B11" s="4"/>
      <c r="C11" s="4">
        <v>3</v>
      </c>
      <c r="D11" s="2" t="s">
        <v>25</v>
      </c>
      <c r="E11" s="2">
        <v>130722</v>
      </c>
      <c r="F11" s="20">
        <v>2</v>
      </c>
      <c r="G11" s="14">
        <v>3</v>
      </c>
      <c r="H11" s="10" t="s">
        <v>42</v>
      </c>
      <c r="I11" s="2">
        <v>130722</v>
      </c>
      <c r="J11" s="2"/>
      <c r="K11" s="2"/>
      <c r="L11" s="2"/>
      <c r="M11" s="2"/>
      <c r="N11" s="2"/>
      <c r="O11" s="2"/>
      <c r="P11" s="2">
        <v>130722</v>
      </c>
      <c r="Q11" s="2">
        <v>130722</v>
      </c>
      <c r="R11" s="2">
        <v>130722</v>
      </c>
      <c r="S11" s="2"/>
      <c r="T11" s="2"/>
      <c r="U11" s="2"/>
      <c r="V11" s="29">
        <f>V10*F11</f>
        <v>40</v>
      </c>
      <c r="W11" s="8"/>
      <c r="X11" s="25">
        <f>IF(AB7-V11&lt;0,(AB7-V11)*(-1),0)</f>
        <v>0</v>
      </c>
      <c r="Y11" s="8"/>
      <c r="Z11" s="17" t="s">
        <v>30</v>
      </c>
      <c r="AA11" s="17" t="s">
        <v>40</v>
      </c>
      <c r="AB11" s="18">
        <v>33</v>
      </c>
    </row>
    <row r="12" spans="1:29" ht="15" thickBot="1" x14ac:dyDescent="0.35">
      <c r="A12" s="4"/>
      <c r="B12" s="4"/>
      <c r="C12" s="4">
        <v>3</v>
      </c>
      <c r="D12" s="2" t="s">
        <v>28</v>
      </c>
      <c r="E12" s="2"/>
      <c r="F12" s="20">
        <v>1</v>
      </c>
      <c r="G12" s="14">
        <v>2</v>
      </c>
      <c r="H12" s="10" t="s">
        <v>42</v>
      </c>
      <c r="I12" s="3" t="s">
        <v>39</v>
      </c>
      <c r="J12" s="2"/>
      <c r="K12" s="2"/>
      <c r="L12" s="2"/>
      <c r="M12" s="2"/>
      <c r="N12" s="2"/>
      <c r="O12" s="2"/>
      <c r="P12" s="3" t="s">
        <v>39</v>
      </c>
      <c r="Q12" s="3" t="s">
        <v>39</v>
      </c>
      <c r="R12" s="2"/>
      <c r="S12" s="2"/>
      <c r="T12" s="2"/>
      <c r="U12" s="2"/>
      <c r="V12" s="29">
        <f>V10*F12</f>
        <v>20</v>
      </c>
      <c r="W12" s="8"/>
      <c r="X12" s="25">
        <f>IF(AB10-V12&lt;0,(AB10-V12)*(-1),0)</f>
        <v>0</v>
      </c>
      <c r="Y12" s="8"/>
      <c r="Z12" s="17" t="s">
        <v>32</v>
      </c>
      <c r="AA12" s="17" t="s">
        <v>41</v>
      </c>
      <c r="AB12" s="18">
        <v>7</v>
      </c>
    </row>
    <row r="13" spans="1:29" ht="15" thickBot="1" x14ac:dyDescent="0.35">
      <c r="A13" s="4"/>
      <c r="B13" s="4">
        <v>2</v>
      </c>
      <c r="C13" s="4"/>
      <c r="D13" s="2" t="s">
        <v>29</v>
      </c>
      <c r="E13" s="2"/>
      <c r="F13" s="18">
        <v>1</v>
      </c>
      <c r="G13" s="14">
        <v>2</v>
      </c>
      <c r="H13" s="10" t="s">
        <v>42</v>
      </c>
      <c r="I13" s="2" t="s">
        <v>44</v>
      </c>
      <c r="J13" s="2"/>
      <c r="K13" s="2"/>
      <c r="L13" s="2"/>
      <c r="M13" s="2"/>
      <c r="N13" s="2" t="s">
        <v>44</v>
      </c>
      <c r="O13" s="2" t="s">
        <v>44</v>
      </c>
      <c r="P13" s="2"/>
      <c r="Q13" s="2"/>
      <c r="R13" s="2"/>
      <c r="S13" s="2"/>
      <c r="T13" s="2"/>
      <c r="U13" s="2"/>
      <c r="V13" s="21">
        <f>V3*F13</f>
        <v>20</v>
      </c>
      <c r="W13" s="8"/>
      <c r="X13" s="8"/>
      <c r="Y13" s="8"/>
      <c r="Z13" s="17" t="s">
        <v>34</v>
      </c>
      <c r="AA13" s="17" t="s">
        <v>34</v>
      </c>
      <c r="AB13" s="18">
        <v>33</v>
      </c>
    </row>
    <row r="14" spans="1:29" ht="15" thickBot="1" x14ac:dyDescent="0.35">
      <c r="A14" s="4"/>
      <c r="B14" s="4"/>
      <c r="C14" s="4">
        <v>3</v>
      </c>
      <c r="D14" s="2" t="s">
        <v>25</v>
      </c>
      <c r="E14" s="2">
        <v>122971</v>
      </c>
      <c r="F14" s="20">
        <v>2</v>
      </c>
      <c r="G14" s="14">
        <v>1</v>
      </c>
      <c r="H14" s="10" t="s">
        <v>42</v>
      </c>
      <c r="I14" s="2">
        <v>122971</v>
      </c>
      <c r="J14" s="2"/>
      <c r="K14" s="2"/>
      <c r="L14" s="2"/>
      <c r="M14" s="2"/>
      <c r="N14" s="2"/>
      <c r="O14" s="2"/>
      <c r="P14" s="2">
        <v>122971</v>
      </c>
      <c r="Q14" s="2"/>
      <c r="R14" s="2"/>
      <c r="S14" s="2"/>
      <c r="T14" s="2"/>
      <c r="U14" s="2"/>
      <c r="V14" s="29">
        <f>V13*F14</f>
        <v>40</v>
      </c>
      <c r="X14" s="24">
        <f>IF(AB8-V14&lt;0,(AB8-V14)*(-1),0)</f>
        <v>30</v>
      </c>
      <c r="Y14" s="10"/>
      <c r="Z14" s="17" t="s">
        <v>35</v>
      </c>
      <c r="AA14" s="17">
        <v>114947</v>
      </c>
      <c r="AB14" s="18">
        <v>9</v>
      </c>
    </row>
    <row r="15" spans="1:29" ht="15" thickBot="1" x14ac:dyDescent="0.35">
      <c r="A15" s="4"/>
      <c r="B15" s="4"/>
      <c r="C15" s="4">
        <v>3</v>
      </c>
      <c r="D15" s="2" t="s">
        <v>30</v>
      </c>
      <c r="E15" s="2"/>
      <c r="F15" s="20">
        <v>1</v>
      </c>
      <c r="G15" s="14">
        <v>5</v>
      </c>
      <c r="H15" s="10" t="s">
        <v>42</v>
      </c>
      <c r="I15" s="3" t="s">
        <v>40</v>
      </c>
      <c r="J15" s="2"/>
      <c r="K15" s="2"/>
      <c r="L15" s="2"/>
      <c r="M15" s="2"/>
      <c r="N15" s="2"/>
      <c r="O15" s="2"/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2"/>
      <c r="V15" s="29">
        <f>V13*F15</f>
        <v>20</v>
      </c>
      <c r="X15" s="24">
        <f>IF(AB11-V15&lt;0,(AB11-V15)*(-1),0)</f>
        <v>0</v>
      </c>
    </row>
    <row r="16" spans="1:29" ht="15" thickBot="1" x14ac:dyDescent="0.35">
      <c r="A16" s="4"/>
      <c r="B16" s="4">
        <v>2</v>
      </c>
      <c r="C16" s="4"/>
      <c r="D16" s="2" t="s">
        <v>31</v>
      </c>
      <c r="E16" s="2"/>
      <c r="F16" s="18">
        <v>1</v>
      </c>
      <c r="G16" s="14">
        <v>2</v>
      </c>
      <c r="H16" s="10" t="s">
        <v>42</v>
      </c>
      <c r="I16" s="2" t="s">
        <v>45</v>
      </c>
      <c r="J16" s="2"/>
      <c r="K16" s="2"/>
      <c r="L16" s="2"/>
      <c r="M16" s="2"/>
      <c r="N16" s="2" t="s">
        <v>45</v>
      </c>
      <c r="O16" s="2" t="s">
        <v>45</v>
      </c>
      <c r="P16" s="2"/>
      <c r="Q16" s="2"/>
      <c r="R16" s="2"/>
      <c r="S16" s="2"/>
      <c r="T16" s="2"/>
      <c r="U16" s="2"/>
      <c r="V16" s="21">
        <f>V3*F16</f>
        <v>20</v>
      </c>
    </row>
    <row r="17" spans="1:26" ht="15" thickBot="1" x14ac:dyDescent="0.35">
      <c r="A17" s="4"/>
      <c r="B17" s="4"/>
      <c r="C17" s="4">
        <v>3</v>
      </c>
      <c r="D17" s="2" t="s">
        <v>25</v>
      </c>
      <c r="E17" s="2">
        <v>122971</v>
      </c>
      <c r="F17" s="20">
        <v>2</v>
      </c>
      <c r="G17" s="2">
        <v>1</v>
      </c>
      <c r="H17" s="10" t="s">
        <v>42</v>
      </c>
      <c r="I17" s="2">
        <v>122971</v>
      </c>
      <c r="J17" s="2"/>
      <c r="K17" s="2"/>
      <c r="L17" s="2"/>
      <c r="M17" s="2"/>
      <c r="N17" s="2"/>
      <c r="O17" s="2"/>
      <c r="P17" s="2">
        <v>122971</v>
      </c>
      <c r="Q17" s="2"/>
      <c r="R17" s="2"/>
      <c r="S17" s="2"/>
      <c r="T17" s="2"/>
      <c r="U17" s="2"/>
      <c r="V17" s="29">
        <f>V16*F17</f>
        <v>40</v>
      </c>
      <c r="X17" s="24">
        <f>IF(IF(AB8-V14&lt;0,0,AB8-V14)-V17&lt;0,V17,0)</f>
        <v>40</v>
      </c>
      <c r="Y17" s="10"/>
      <c r="Z17" s="24"/>
    </row>
    <row r="18" spans="1:26" ht="15" thickBot="1" x14ac:dyDescent="0.35">
      <c r="A18" s="4"/>
      <c r="B18" s="4"/>
      <c r="C18" s="4">
        <v>3</v>
      </c>
      <c r="D18" s="2" t="s">
        <v>32</v>
      </c>
      <c r="E18" s="2"/>
      <c r="F18" s="20">
        <v>1</v>
      </c>
      <c r="G18" s="14">
        <v>6</v>
      </c>
      <c r="H18" s="10" t="s">
        <v>42</v>
      </c>
      <c r="I18" s="3" t="s">
        <v>41</v>
      </c>
      <c r="J18" s="2"/>
      <c r="K18" s="2"/>
      <c r="L18" s="2"/>
      <c r="M18" s="2"/>
      <c r="N18" s="2"/>
      <c r="O18" s="2"/>
      <c r="P18" s="3" t="s">
        <v>41</v>
      </c>
      <c r="Q18" s="3" t="s">
        <v>41</v>
      </c>
      <c r="R18" s="3" t="s">
        <v>41</v>
      </c>
      <c r="S18" s="3" t="s">
        <v>41</v>
      </c>
      <c r="T18" s="3" t="s">
        <v>41</v>
      </c>
      <c r="U18" s="3" t="s">
        <v>41</v>
      </c>
      <c r="V18" s="29">
        <f>V16*F18</f>
        <v>20</v>
      </c>
      <c r="X18" s="24">
        <f>IF(AB12-V18&lt;0,(AB12-V18)*(-1),0)</f>
        <v>13</v>
      </c>
    </row>
    <row r="19" spans="1:26" ht="15" thickBot="1" x14ac:dyDescent="0.35">
      <c r="A19" s="4"/>
      <c r="B19" s="4">
        <v>2</v>
      </c>
      <c r="C19" s="4"/>
      <c r="D19" s="2" t="s">
        <v>33</v>
      </c>
      <c r="E19" s="2"/>
      <c r="F19" s="18">
        <v>1</v>
      </c>
      <c r="G19" s="14">
        <v>2</v>
      </c>
      <c r="H19" s="10" t="s">
        <v>42</v>
      </c>
      <c r="I19" s="2" t="s">
        <v>46</v>
      </c>
      <c r="J19" s="2"/>
      <c r="K19" s="2"/>
      <c r="L19" s="2"/>
      <c r="M19" s="2"/>
      <c r="N19" s="2" t="s">
        <v>46</v>
      </c>
      <c r="O19" s="2" t="s">
        <v>46</v>
      </c>
      <c r="P19" s="2"/>
      <c r="Q19" s="2"/>
      <c r="R19" s="2"/>
      <c r="S19" s="2"/>
      <c r="T19" s="2"/>
      <c r="U19" s="2"/>
      <c r="V19" s="21">
        <f>V3*F19</f>
        <v>20</v>
      </c>
    </row>
    <row r="20" spans="1:26" ht="15" thickBot="1" x14ac:dyDescent="0.35">
      <c r="A20" s="4"/>
      <c r="B20" s="4"/>
      <c r="C20" s="4">
        <v>3</v>
      </c>
      <c r="D20" s="2" t="s">
        <v>34</v>
      </c>
      <c r="E20" s="2"/>
      <c r="F20" s="20">
        <v>1</v>
      </c>
      <c r="G20" s="14">
        <v>1</v>
      </c>
      <c r="H20" s="10" t="s">
        <v>42</v>
      </c>
      <c r="I20" s="3" t="s">
        <v>34</v>
      </c>
      <c r="J20" s="2"/>
      <c r="K20" s="2"/>
      <c r="L20" s="2"/>
      <c r="M20" s="2"/>
      <c r="N20" s="2"/>
      <c r="O20" s="2"/>
      <c r="P20" s="3" t="s">
        <v>34</v>
      </c>
      <c r="Q20" s="2"/>
      <c r="R20" s="2"/>
      <c r="S20" s="2"/>
      <c r="T20" s="2"/>
      <c r="U20" s="2"/>
      <c r="V20" s="29">
        <f>V19*F20</f>
        <v>20</v>
      </c>
      <c r="X20" s="24">
        <f>IF(AB13-V20&lt;0,(AB13-V20)*(-1),0)</f>
        <v>0</v>
      </c>
    </row>
    <row r="21" spans="1:26" ht="15" thickBot="1" x14ac:dyDescent="0.35">
      <c r="A21" s="4"/>
      <c r="B21" s="4"/>
      <c r="C21" s="4">
        <v>3</v>
      </c>
      <c r="D21" s="2" t="s">
        <v>24</v>
      </c>
      <c r="E21" s="2">
        <v>130618</v>
      </c>
      <c r="F21" s="20">
        <v>6</v>
      </c>
      <c r="G21" s="2">
        <v>1</v>
      </c>
      <c r="H21" s="10" t="s">
        <v>42</v>
      </c>
      <c r="I21" s="14">
        <v>130618</v>
      </c>
      <c r="J21" s="14"/>
      <c r="K21" s="14"/>
      <c r="L21" s="14"/>
      <c r="M21" s="14"/>
      <c r="N21" s="14"/>
      <c r="O21" s="14"/>
      <c r="P21" s="14">
        <v>130618</v>
      </c>
      <c r="Q21" s="14"/>
      <c r="R21" s="14"/>
      <c r="S21" s="14"/>
      <c r="T21" s="14"/>
      <c r="U21" s="14"/>
      <c r="V21" s="29">
        <f>V19*F21</f>
        <v>120</v>
      </c>
      <c r="X21" s="24">
        <f>IF(IF(AB6-V6&lt;0,0,AB6-V6)-V21&lt;0,V21,0)</f>
        <v>120</v>
      </c>
      <c r="Y21" s="10"/>
      <c r="Z21" s="24"/>
    </row>
    <row r="22" spans="1:26" ht="15" thickBot="1" x14ac:dyDescent="0.35">
      <c r="A22" s="4"/>
      <c r="B22" s="4"/>
      <c r="C22" s="4">
        <v>3</v>
      </c>
      <c r="D22" s="2" t="s">
        <v>35</v>
      </c>
      <c r="E22" s="2">
        <v>114947</v>
      </c>
      <c r="F22" s="20">
        <v>5</v>
      </c>
      <c r="G22" s="2">
        <v>4</v>
      </c>
      <c r="H22" s="10" t="s">
        <v>42</v>
      </c>
      <c r="I22" s="12">
        <v>114947</v>
      </c>
      <c r="J22" s="2"/>
      <c r="K22" s="2"/>
      <c r="L22" s="2"/>
      <c r="M22" s="2"/>
      <c r="N22" s="2"/>
      <c r="O22" s="2"/>
      <c r="P22" s="2">
        <v>114947</v>
      </c>
      <c r="Q22" s="2">
        <v>114947</v>
      </c>
      <c r="R22" s="2">
        <v>114947</v>
      </c>
      <c r="S22" s="2">
        <v>114947</v>
      </c>
      <c r="T22" s="2"/>
      <c r="U22" s="2"/>
      <c r="V22" s="29">
        <f>V19*F22</f>
        <v>100</v>
      </c>
      <c r="X22" s="24">
        <f>IF(AB14-V22&lt;0,(AB14-V22)*(-1),0)</f>
        <v>91</v>
      </c>
    </row>
    <row r="23" spans="1:26" x14ac:dyDescent="0.3">
      <c r="I23" s="13" t="s">
        <v>8</v>
      </c>
      <c r="J23" s="5"/>
      <c r="K23" s="23">
        <v>11</v>
      </c>
      <c r="L23" s="23">
        <v>10</v>
      </c>
      <c r="M23" s="23">
        <v>9</v>
      </c>
      <c r="N23" s="23">
        <v>8</v>
      </c>
      <c r="O23" s="23">
        <v>7</v>
      </c>
      <c r="P23" s="23">
        <v>6</v>
      </c>
      <c r="Q23" s="23">
        <v>5</v>
      </c>
      <c r="R23" s="23">
        <v>4</v>
      </c>
      <c r="S23" s="23">
        <v>3</v>
      </c>
      <c r="T23" s="23">
        <v>2</v>
      </c>
      <c r="U23" s="23">
        <v>1</v>
      </c>
      <c r="V23" s="21">
        <f>V5+V6+V7+V8+V9+V11+V12+V14+V15+V17+V18+V20+V21+V22</f>
        <v>720</v>
      </c>
      <c r="X23">
        <f>X22+X21+X20+X18+X17+X15+X14+X12+X11+X9+X8+X7+X6+X5</f>
        <v>517</v>
      </c>
    </row>
    <row r="25" spans="1:26" x14ac:dyDescent="0.3">
      <c r="J25" t="s">
        <v>61</v>
      </c>
    </row>
    <row r="26" spans="1:26" x14ac:dyDescent="0.3">
      <c r="B26" s="32" t="s">
        <v>7</v>
      </c>
      <c r="C26" s="33"/>
      <c r="D26" s="34" t="s">
        <v>59</v>
      </c>
      <c r="E26" s="35"/>
      <c r="H26" t="s">
        <v>16</v>
      </c>
      <c r="I26" s="22">
        <v>1</v>
      </c>
      <c r="J26" s="2">
        <f>V18</f>
        <v>20</v>
      </c>
      <c r="K26" s="37" t="str">
        <f>U18</f>
        <v>LtDch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6" x14ac:dyDescent="0.3">
      <c r="B27" s="32" t="s">
        <v>9</v>
      </c>
      <c r="C27" s="33"/>
      <c r="D27" s="34" t="s">
        <v>60</v>
      </c>
      <c r="E27" s="35"/>
      <c r="I27" s="22">
        <v>2</v>
      </c>
      <c r="J27" s="2">
        <f>V15</f>
        <v>20</v>
      </c>
      <c r="K27" s="37" t="str">
        <f>CONCATENATE(T18,", ",T15)</f>
        <v>LtDch, LtIzq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6" x14ac:dyDescent="0.3">
      <c r="B28" s="32" t="s">
        <v>12</v>
      </c>
      <c r="C28" s="33"/>
      <c r="D28" s="34" t="s">
        <v>61</v>
      </c>
      <c r="E28" s="35"/>
      <c r="I28" s="22">
        <v>3</v>
      </c>
      <c r="J28" s="2">
        <f>V22</f>
        <v>100</v>
      </c>
      <c r="K28" s="37" t="str">
        <f>CONCATENATE(S22,", ",S18,", ",S15)</f>
        <v>114947, LtDch, LtIzq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6" x14ac:dyDescent="0.3">
      <c r="B29" s="31"/>
      <c r="C29" s="31"/>
      <c r="D29" s="2" t="s">
        <v>62</v>
      </c>
      <c r="E29" s="2">
        <f>V23</f>
        <v>720</v>
      </c>
      <c r="I29" s="22">
        <v>4</v>
      </c>
      <c r="J29" s="2">
        <f>V11+V9</f>
        <v>80</v>
      </c>
      <c r="K29" s="37" t="str">
        <f>CONCATENATE(R22,", ",R18,", ",R15,", ",R11,", ",R9)</f>
        <v>114947, LtDch, LtIzq, 130722, TpPos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6" x14ac:dyDescent="0.3">
      <c r="B30" s="32" t="s">
        <v>18</v>
      </c>
      <c r="C30" s="33"/>
      <c r="D30" s="30" t="s">
        <v>63</v>
      </c>
      <c r="E30" s="2">
        <f>V22</f>
        <v>100</v>
      </c>
      <c r="I30" s="22">
        <v>5</v>
      </c>
      <c r="J30" s="2">
        <f>V12</f>
        <v>20</v>
      </c>
      <c r="K30" s="37" t="str">
        <f>CONCATENATE(Q22,", ",Q18,", ",Q15,", ",Q12,", ",Q11,", ",Q9)</f>
        <v>114947, LtDch, LtIzq, LtMed, 130722, TpPos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6" x14ac:dyDescent="0.3">
      <c r="B31" s="31"/>
      <c r="C31" s="31"/>
      <c r="D31" s="2" t="s">
        <v>64</v>
      </c>
      <c r="E31" s="2">
        <f>V22+V18+V15</f>
        <v>140</v>
      </c>
      <c r="I31" s="22">
        <v>6</v>
      </c>
      <c r="J31" s="2">
        <f>V21+V20+V17+V14+V7+V6+V5</f>
        <v>400</v>
      </c>
      <c r="K31" s="37" t="str">
        <f>CONCATENATE(P22,", ",P21,", ",P20,", ",P18,", ",P17,", ",P15,", ",P14,", ",P12,", ",P11,", ",P9,", ",P7,", ",P6,", ",P5)</f>
        <v>114947, 130618, Base, LtDch, 122971, LtIzq, 122971, LtMed, 130722, TpPos, 130722, 130618, TpSup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6" x14ac:dyDescent="0.3">
      <c r="I32" s="22">
        <v>7</v>
      </c>
      <c r="J32" s="2">
        <f>0</f>
        <v>0</v>
      </c>
      <c r="K32" s="37" t="str">
        <f>CONCATENATE(O19,", ",O16,", ",O13,", ",O10,", ",O9,", ",O7,", ",O4)</f>
        <v>BM, LD, LI, LMF, TpPos, 130722, Tapa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9:25" x14ac:dyDescent="0.3">
      <c r="I33" s="22">
        <v>8</v>
      </c>
      <c r="J33" s="2">
        <f>V8</f>
        <v>80</v>
      </c>
      <c r="K33" s="37" t="str">
        <f>CONCATENATE(N19,", ",N16,", ",N13,", ",N10,", ",N9,", ",N8,", ",N7,", ",N4)</f>
        <v>BM, LD, LI, LMF, TpPos, 122971, 130722, Tapa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9:25" x14ac:dyDescent="0.3">
      <c r="I34" s="22">
        <v>9</v>
      </c>
      <c r="J34" s="2">
        <f>0</f>
        <v>0</v>
      </c>
      <c r="K34" s="37" t="str">
        <f>M3</f>
        <v>Mub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9:25" x14ac:dyDescent="0.3">
      <c r="I35" s="22">
        <v>10</v>
      </c>
      <c r="J35" s="2">
        <f>0</f>
        <v>0</v>
      </c>
      <c r="K35" s="37" t="str">
        <f>L3</f>
        <v>Mub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9:25" x14ac:dyDescent="0.3">
      <c r="I36" s="22">
        <v>11</v>
      </c>
      <c r="J36" s="2">
        <f>0</f>
        <v>0</v>
      </c>
      <c r="K36" s="37" t="str">
        <f>K3</f>
        <v>Mub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</sheetData>
  <mergeCells count="11">
    <mergeCell ref="K31:Y31"/>
    <mergeCell ref="K26:Y26"/>
    <mergeCell ref="K27:Y27"/>
    <mergeCell ref="K28:Y28"/>
    <mergeCell ref="K29:Y29"/>
    <mergeCell ref="K30:Y30"/>
    <mergeCell ref="K32:Y32"/>
    <mergeCell ref="K33:Y33"/>
    <mergeCell ref="K34:Y34"/>
    <mergeCell ref="K35:Y35"/>
    <mergeCell ref="K36:Y3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Vanhalen</dc:creator>
  <cp:lastModifiedBy>Profesor</cp:lastModifiedBy>
  <dcterms:created xsi:type="dcterms:W3CDTF">2020-10-20T03:15:11Z</dcterms:created>
  <dcterms:modified xsi:type="dcterms:W3CDTF">2020-10-22T07:09:12Z</dcterms:modified>
</cp:coreProperties>
</file>