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DOSSIERS EN EXE\2016 05 20 -RB- ENTPE SINTEC\2- REPONSE AO\2- OFFRE\"/>
    </mc:Choice>
  </mc:AlternateContent>
  <bookViews>
    <workbookView xWindow="0" yWindow="0" windowWidth="28800" windowHeight="12435" tabRatio="703"/>
  </bookViews>
  <sheets>
    <sheet name="LOT CVC" sheetId="22" r:id="rId1"/>
  </sheets>
  <definedNames>
    <definedName name="_xlnm.Print_Area" localSheetId="0">'LOT CVC'!$A$1:$J$57</definedName>
  </definedNames>
  <calcPr calcId="152511"/>
</workbook>
</file>

<file path=xl/calcChain.xml><?xml version="1.0" encoding="utf-8"?>
<calcChain xmlns="http://schemas.openxmlformats.org/spreadsheetml/2006/main">
  <c r="E43" i="22" l="1"/>
  <c r="E45" i="22"/>
  <c r="E44" i="22"/>
  <c r="F50" i="22"/>
  <c r="F45" i="22"/>
  <c r="F44" i="22"/>
  <c r="F34" i="22"/>
  <c r="J55" i="22" l="1"/>
  <c r="I55" i="22"/>
  <c r="H55" i="22"/>
  <c r="G55" i="22"/>
  <c r="I54" i="22"/>
  <c r="J54" i="22" s="1"/>
  <c r="H54" i="22"/>
  <c r="G54" i="22"/>
  <c r="I53" i="22"/>
  <c r="J53" i="22" s="1"/>
  <c r="H53" i="22"/>
  <c r="G53" i="22"/>
  <c r="I52" i="22"/>
  <c r="J52" i="22" s="1"/>
  <c r="H52" i="22"/>
  <c r="G52" i="22"/>
  <c r="I51" i="22"/>
  <c r="J51" i="22" s="1"/>
  <c r="H51" i="22"/>
  <c r="G51" i="22"/>
  <c r="I50" i="22"/>
  <c r="J50" i="22" s="1"/>
  <c r="H50" i="22"/>
  <c r="G50" i="22"/>
  <c r="I49" i="22"/>
  <c r="J49" i="22" s="1"/>
  <c r="H49" i="22"/>
  <c r="G49" i="22"/>
  <c r="I48" i="22"/>
  <c r="J48" i="22" s="1"/>
  <c r="H48" i="22"/>
  <c r="G48" i="22"/>
  <c r="I47" i="22"/>
  <c r="J47" i="22" s="1"/>
  <c r="H47" i="22"/>
  <c r="G47" i="22"/>
  <c r="I46" i="22"/>
  <c r="J46" i="22" s="1"/>
  <c r="H46" i="22"/>
  <c r="G46" i="22"/>
  <c r="I45" i="22"/>
  <c r="J45" i="22" s="1"/>
  <c r="H45" i="22"/>
  <c r="G45" i="22"/>
  <c r="I44" i="22"/>
  <c r="J44" i="22" s="1"/>
  <c r="H44" i="22"/>
  <c r="G44" i="22"/>
  <c r="I43" i="22"/>
  <c r="J43" i="22" s="1"/>
  <c r="H43" i="22"/>
  <c r="G43" i="22"/>
  <c r="J42" i="22"/>
  <c r="I42" i="22"/>
  <c r="H42" i="22"/>
  <c r="G42" i="22"/>
  <c r="I41" i="22"/>
  <c r="J41" i="22" s="1"/>
  <c r="H41" i="22"/>
  <c r="G41" i="22"/>
  <c r="I40" i="22"/>
  <c r="J40" i="22" s="1"/>
  <c r="H40" i="22"/>
  <c r="G40" i="22"/>
  <c r="I39" i="22"/>
  <c r="J39" i="22" s="1"/>
  <c r="H39" i="22"/>
  <c r="G39" i="22"/>
  <c r="I38" i="22"/>
  <c r="J38" i="22" s="1"/>
  <c r="H38" i="22"/>
  <c r="G38" i="22"/>
  <c r="I37" i="22"/>
  <c r="J37" i="22" s="1"/>
  <c r="H37" i="22"/>
  <c r="G37" i="22"/>
  <c r="J36" i="22"/>
  <c r="I36" i="22"/>
  <c r="H36" i="22"/>
  <c r="G36" i="22"/>
  <c r="I35" i="22"/>
  <c r="J35" i="22" s="1"/>
  <c r="H35" i="22"/>
  <c r="G35" i="22"/>
  <c r="I34" i="22"/>
  <c r="J34" i="22" s="1"/>
  <c r="H34" i="22"/>
  <c r="G34" i="22"/>
  <c r="I33" i="22"/>
  <c r="J33" i="22" s="1"/>
  <c r="H33" i="22"/>
  <c r="G33" i="22"/>
  <c r="J32" i="22"/>
  <c r="I32" i="22"/>
  <c r="H32" i="22"/>
  <c r="G32" i="22"/>
  <c r="I31" i="22"/>
  <c r="J31" i="22" s="1"/>
  <c r="H31" i="22"/>
  <c r="G31" i="22"/>
  <c r="J30" i="22"/>
  <c r="I30" i="22"/>
  <c r="H30" i="22"/>
  <c r="G30" i="22"/>
  <c r="I29" i="22"/>
  <c r="J29" i="22" s="1"/>
  <c r="H29" i="22"/>
  <c r="G29" i="22"/>
  <c r="J28" i="22"/>
  <c r="I28" i="22"/>
  <c r="H28" i="22"/>
  <c r="G28" i="22"/>
  <c r="I26" i="22"/>
  <c r="J26" i="22" s="1"/>
  <c r="H26" i="22"/>
  <c r="G26" i="22"/>
  <c r="J25" i="22"/>
  <c r="I25" i="22"/>
  <c r="H25" i="22"/>
  <c r="G25" i="22"/>
  <c r="J23" i="22"/>
  <c r="I23" i="22"/>
  <c r="H23" i="22"/>
  <c r="G23" i="22"/>
  <c r="I24" i="22"/>
  <c r="J24" i="22" s="1"/>
  <c r="H24" i="22"/>
  <c r="G24" i="22"/>
  <c r="H61" i="22" l="1"/>
  <c r="G11" i="22" s="1"/>
  <c r="G61" i="22"/>
  <c r="G10" i="22" s="1"/>
  <c r="G12" i="22" s="1"/>
  <c r="J57" i="22"/>
  <c r="G17" i="22" s="1"/>
  <c r="G19" i="22" l="1"/>
  <c r="G18" i="22"/>
  <c r="H11" i="22"/>
  <c r="H10" i="22"/>
</calcChain>
</file>

<file path=xl/sharedStrings.xml><?xml version="1.0" encoding="utf-8"?>
<sst xmlns="http://schemas.openxmlformats.org/spreadsheetml/2006/main" count="97" uniqueCount="73">
  <si>
    <t>U</t>
  </si>
  <si>
    <t>QTE</t>
  </si>
  <si>
    <t>P.U.</t>
  </si>
  <si>
    <t>TOTAL HT</t>
  </si>
  <si>
    <t>Ens.</t>
  </si>
  <si>
    <t>DESIGNATION DES OUVRAGES</t>
  </si>
  <si>
    <t>TOTAL € HT</t>
  </si>
  <si>
    <t>DPGF</t>
  </si>
  <si>
    <t>ART.</t>
  </si>
  <si>
    <t>ml</t>
  </si>
  <si>
    <t>Installations de chantier</t>
  </si>
  <si>
    <t>REFECTIONS DES TOITURES TERRASSES DU LABORATOIRE B DE L'ENTPE</t>
  </si>
  <si>
    <t>Chauffage Ventilation Climatisation</t>
  </si>
  <si>
    <t>Dépose/repose des installations</t>
  </si>
  <si>
    <t>PAC AQUACIAT INVERTER
200 x 110 x 135 cm
480 kg</t>
  </si>
  <si>
    <t>PAC CIAT
110 x 135 x 156 cm
500 kg</t>
  </si>
  <si>
    <t>Sondes de température d'air</t>
  </si>
  <si>
    <t>Sonde de température d'eau compris doigts de gants</t>
  </si>
  <si>
    <t>Essais et mise en service</t>
  </si>
  <si>
    <t>Circulateurs pour eau glycolée compris calorifuge</t>
  </si>
  <si>
    <t>Vase d'expansion compris calorifuge</t>
  </si>
  <si>
    <t>CTA Extraction
140 x 224 x 96 cm
352 kg</t>
  </si>
  <si>
    <t>CTA Soufflage
140 x 600 x 96 cm
825 kg</t>
  </si>
  <si>
    <t>Sondes de température PT1000 installées sur réseau CTA</t>
  </si>
  <si>
    <t>LOT 2 - CVC</t>
  </si>
  <si>
    <t>Vidange des réseaux</t>
  </si>
  <si>
    <t>Consignation</t>
  </si>
  <si>
    <t>Consignation des installations suivant CCTP</t>
  </si>
  <si>
    <t>Installation de chantier suivant CCTP</t>
  </si>
  <si>
    <t>Vidange des réseaux suivant CCTP</t>
  </si>
  <si>
    <t>Climatiseur split
40 x 110 x 120 cm</t>
  </si>
  <si>
    <t>Fourniture et pose des installations</t>
  </si>
  <si>
    <t>Gaines de ventilation (phi 700mm)</t>
  </si>
  <si>
    <t>Ensembles des vannes d'isolement, de vidange et de purge compris calorifuge</t>
  </si>
  <si>
    <t>Constat d'huissier</t>
  </si>
  <si>
    <t>V3V motorisées, installées en extérieur, DN 40/49</t>
  </si>
  <si>
    <t>Tuyauterie DN 50/60, compris calorifuge et revêtement tôle isoxal</t>
  </si>
  <si>
    <t>Tuyauterie DN /66/76, compris calorifuge et revêtement tôle isoxal</t>
  </si>
  <si>
    <t>Gaine de ventilation phi 700mm, compris coudes, raccords, calorifuge et protection mécanique</t>
  </si>
  <si>
    <r>
      <t xml:space="preserve">Panoplie hydraulique CTA/PAC :
</t>
    </r>
    <r>
      <rPr>
        <i/>
        <sz val="8"/>
        <color theme="1"/>
        <rFont val="Verdana"/>
        <family val="2"/>
      </rPr>
      <t>- tuyauterie DN 60, DN 80 (62 ml)
- cirulateurs simples (3 unités)
- Vase d'expansion
- Vannes (isolement, V3V)
- Volumes tampons PAC
- etc.</t>
    </r>
  </si>
  <si>
    <t>Volumes tampons 250L, compris calorifuge</t>
  </si>
  <si>
    <t>Constat d'huissier attestant du fonctionnement et de l'état des installations de CVC</t>
  </si>
  <si>
    <t>Dépose définitive</t>
  </si>
  <si>
    <t>Schéma de l'installation, format A3 plastifié</t>
  </si>
  <si>
    <t>3.3</t>
  </si>
  <si>
    <t>3.2</t>
  </si>
  <si>
    <t>3.4</t>
  </si>
  <si>
    <t>3.5</t>
  </si>
  <si>
    <t>3.6</t>
  </si>
  <si>
    <t>3.7</t>
  </si>
  <si>
    <t>3.8.1</t>
  </si>
  <si>
    <t>3.8.2</t>
  </si>
  <si>
    <t>3.8.3</t>
  </si>
  <si>
    <t>3.8.4</t>
  </si>
  <si>
    <t>3.8.5</t>
  </si>
  <si>
    <t>3.8.6</t>
  </si>
  <si>
    <t>3.8.7</t>
  </si>
  <si>
    <t>3.8.8</t>
  </si>
  <si>
    <t>3.8.9</t>
  </si>
  <si>
    <t>3.8.10</t>
  </si>
  <si>
    <t>3.9</t>
  </si>
  <si>
    <t>ACHAT UNIT</t>
  </si>
  <si>
    <t>MO UNIT</t>
  </si>
  <si>
    <t>ACHAT TOT</t>
  </si>
  <si>
    <t>MO TOT</t>
  </si>
  <si>
    <t>BASE DE CALCUL</t>
  </si>
  <si>
    <t>Achats</t>
  </si>
  <si>
    <t>MO</t>
  </si>
  <si>
    <t>Coeff</t>
  </si>
  <si>
    <t>Prix Vente</t>
  </si>
  <si>
    <t>Marge Nette</t>
  </si>
  <si>
    <t>Coeff Total</t>
  </si>
  <si>
    <t>Débours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</si>
</sst>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#,##0.00&quot; €HT&quot;"/>
    <numFmt numFmtId="165" formatCode="#,##0.00&quot; €&quot;"/>
    <numFmt numFmtId="166" formatCode="#,##0.000"/>
    <numFmt numFmtId="167" formatCode="#,##0.00\ &quot;€&quot;"/>
  </numFmts>
  <fonts count="19" x14ac:knownFonts="1">
    <font>
      <sz val="11"/>
      <color theme="1"/>
      <name val="Calibri"/>
      <family val="2"/>
      <scheme val="minor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u/>
      <sz val="9"/>
      <color theme="1"/>
      <name val="Verdana"/>
      <family val="2"/>
    </font>
    <font>
      <i/>
      <sz val="9"/>
      <color theme="1"/>
      <name val="Verdana"/>
      <family val="2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Verdana"/>
      <family val="2"/>
    </font>
    <font>
      <b/>
      <u/>
      <sz val="11"/>
      <name val="Verdana"/>
      <family val="2"/>
    </font>
    <font>
      <b/>
      <sz val="11"/>
      <name val="Verdana"/>
      <family val="2"/>
    </font>
    <font>
      <i/>
      <sz val="8"/>
      <color theme="1"/>
      <name val="Verdana"/>
      <family val="2"/>
    </font>
    <font>
      <i/>
      <sz val="9"/>
      <name val="Verdana"/>
      <family val="2"/>
    </font>
    <font>
      <sz val="11"/>
      <color theme="1"/>
      <name val="Calibri"/>
      <family val="2"/>
      <scheme val="minor"/>
    </font>
    <font>
      <b/>
      <sz val="11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44"/>
        <bgColor indexed="31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</borders>
  <cellStyleXfs count="3">
    <xf numFmtId="0" fontId="0" fillId="0" borderId="0"/>
    <xf numFmtId="43" fontId="14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84">
    <xf numFmtId="0" fontId="0" fillId="0" borderId="0" xfId="0"/>
    <xf numFmtId="0" fontId="4" fillId="2" borderId="0" xfId="0" applyFont="1" applyFill="1" applyAlignment="1">
      <alignment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4" fontId="6" fillId="2" borderId="5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9" fillId="2" borderId="0" xfId="0" applyFont="1" applyFill="1" applyProtection="1"/>
    <xf numFmtId="0" fontId="6" fillId="2" borderId="3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3" fillId="2" borderId="0" xfId="0" applyFont="1" applyFill="1"/>
    <xf numFmtId="0" fontId="1" fillId="2" borderId="6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vertical="center" wrapText="1"/>
    </xf>
    <xf numFmtId="4" fontId="3" fillId="2" borderId="0" xfId="0" applyNumberFormat="1" applyFont="1" applyFill="1"/>
    <xf numFmtId="0" fontId="1" fillId="3" borderId="6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3" fillId="2" borderId="0" xfId="0" applyFont="1" applyFill="1"/>
    <xf numFmtId="0" fontId="6" fillId="2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left" vertical="center" wrapText="1"/>
    </xf>
    <xf numFmtId="164" fontId="1" fillId="2" borderId="1" xfId="0" applyNumberFormat="1" applyFont="1" applyFill="1" applyBorder="1" applyAlignment="1">
      <alignment vertical="center" wrapText="1"/>
    </xf>
    <xf numFmtId="0" fontId="3" fillId="2" borderId="0" xfId="0" applyFont="1" applyFill="1" applyAlignment="1">
      <alignment vertical="center"/>
    </xf>
    <xf numFmtId="0" fontId="9" fillId="2" borderId="0" xfId="0" applyFont="1" applyFill="1" applyAlignment="1" applyProtection="1">
      <alignment horizontal="left" vertical="center"/>
    </xf>
    <xf numFmtId="165" fontId="16" fillId="0" borderId="15" xfId="0" applyNumberFormat="1" applyFont="1" applyFill="1" applyBorder="1" applyAlignment="1">
      <alignment vertical="center" wrapText="1"/>
    </xf>
    <xf numFmtId="4" fontId="16" fillId="5" borderId="16" xfId="0" applyNumberFormat="1" applyFont="1" applyFill="1" applyBorder="1" applyAlignment="1">
      <alignment horizontal="center" vertical="center"/>
    </xf>
    <xf numFmtId="9" fontId="16" fillId="0" borderId="17" xfId="2" applyFont="1" applyFill="1" applyBorder="1" applyAlignment="1" applyProtection="1">
      <alignment horizontal="center" vertical="center"/>
    </xf>
    <xf numFmtId="165" fontId="16" fillId="0" borderId="18" xfId="0" applyNumberFormat="1" applyFont="1" applyFill="1" applyBorder="1" applyAlignment="1">
      <alignment vertical="center" wrapText="1"/>
    </xf>
    <xf numFmtId="4" fontId="16" fillId="5" borderId="19" xfId="0" applyNumberFormat="1" applyFont="1" applyFill="1" applyBorder="1" applyAlignment="1">
      <alignment horizontal="center" vertical="center"/>
    </xf>
    <xf numFmtId="9" fontId="16" fillId="0" borderId="20" xfId="2" applyFont="1" applyFill="1" applyBorder="1" applyAlignment="1" applyProtection="1">
      <alignment horizontal="center" vertical="center"/>
    </xf>
    <xf numFmtId="165" fontId="16" fillId="0" borderId="21" xfId="0" applyNumberFormat="1" applyFont="1" applyFill="1" applyBorder="1" applyAlignment="1">
      <alignment vertical="center" wrapText="1"/>
    </xf>
    <xf numFmtId="4" fontId="16" fillId="0" borderId="22" xfId="0" applyNumberFormat="1" applyFont="1" applyFill="1" applyBorder="1" applyAlignment="1">
      <alignment horizontal="right" vertical="center"/>
    </xf>
    <xf numFmtId="165" fontId="16" fillId="0" borderId="16" xfId="0" applyNumberFormat="1" applyFont="1" applyFill="1" applyBorder="1" applyAlignment="1">
      <alignment vertical="center"/>
    </xf>
    <xf numFmtId="4" fontId="16" fillId="0" borderId="23" xfId="0" applyNumberFormat="1" applyFont="1" applyFill="1" applyBorder="1" applyAlignment="1">
      <alignment horizontal="center" vertical="center"/>
    </xf>
    <xf numFmtId="165" fontId="16" fillId="0" borderId="24" xfId="1" applyNumberFormat="1" applyFont="1" applyFill="1" applyBorder="1" applyAlignment="1" applyProtection="1">
      <alignment horizontal="left" vertical="center" wrapText="1"/>
    </xf>
    <xf numFmtId="166" fontId="16" fillId="5" borderId="25" xfId="1" applyNumberFormat="1" applyFont="1" applyFill="1" applyBorder="1" applyAlignment="1" applyProtection="1">
      <alignment horizontal="center" vertical="center"/>
    </xf>
    <xf numFmtId="4" fontId="16" fillId="0" borderId="16" xfId="0" applyNumberFormat="1" applyFont="1" applyFill="1" applyBorder="1" applyAlignment="1">
      <alignment horizontal="center" vertical="center"/>
    </xf>
    <xf numFmtId="165" fontId="16" fillId="0" borderId="15" xfId="1" applyNumberFormat="1" applyFont="1" applyFill="1" applyBorder="1" applyAlignment="1" applyProtection="1">
      <alignment horizontal="left" vertical="center" wrapText="1"/>
    </xf>
    <xf numFmtId="4" fontId="16" fillId="5" borderId="16" xfId="1" applyNumberFormat="1" applyFont="1" applyFill="1" applyBorder="1" applyAlignment="1" applyProtection="1">
      <alignment horizontal="center" vertical="center"/>
    </xf>
    <xf numFmtId="165" fontId="17" fillId="0" borderId="16" xfId="1" applyNumberFormat="1" applyFont="1" applyFill="1" applyBorder="1" applyAlignment="1" applyProtection="1">
      <alignment horizontal="center" vertical="center"/>
    </xf>
    <xf numFmtId="165" fontId="16" fillId="0" borderId="26" xfId="1" applyNumberFormat="1" applyFont="1" applyFill="1" applyBorder="1" applyAlignment="1" applyProtection="1">
      <alignment horizontal="left" vertical="center" wrapText="1"/>
    </xf>
    <xf numFmtId="4" fontId="16" fillId="0" borderId="26" xfId="1" applyNumberFormat="1" applyFont="1" applyFill="1" applyBorder="1" applyAlignment="1" applyProtection="1">
      <alignment horizontal="center" vertical="center"/>
    </xf>
    <xf numFmtId="4" fontId="16" fillId="5" borderId="25" xfId="1" applyNumberFormat="1" applyFont="1" applyFill="1" applyBorder="1" applyAlignment="1" applyProtection="1">
      <alignment horizontal="center" vertical="center"/>
    </xf>
    <xf numFmtId="165" fontId="17" fillId="0" borderId="15" xfId="1" applyNumberFormat="1" applyFont="1" applyFill="1" applyBorder="1" applyAlignment="1" applyProtection="1">
      <alignment horizontal="center" vertical="center"/>
    </xf>
    <xf numFmtId="4" fontId="17" fillId="0" borderId="16" xfId="1" applyNumberFormat="1" applyFont="1" applyFill="1" applyBorder="1" applyAlignment="1" applyProtection="1">
      <alignment horizontal="center" vertical="center"/>
    </xf>
    <xf numFmtId="165" fontId="16" fillId="0" borderId="21" xfId="1" applyNumberFormat="1" applyFont="1" applyFill="1" applyBorder="1" applyAlignment="1" applyProtection="1">
      <alignment horizontal="left" vertical="center" wrapText="1"/>
    </xf>
    <xf numFmtId="166" fontId="17" fillId="0" borderId="27" xfId="1" applyNumberFormat="1" applyFont="1" applyFill="1" applyBorder="1" applyAlignment="1" applyProtection="1">
      <alignment horizontal="right" vertical="center"/>
    </xf>
    <xf numFmtId="165" fontId="16" fillId="4" borderId="28" xfId="1" applyNumberFormat="1" applyFont="1" applyFill="1" applyBorder="1" applyAlignment="1" applyProtection="1">
      <alignment horizontal="center" vertical="center"/>
    </xf>
    <xf numFmtId="4" fontId="16" fillId="4" borderId="28" xfId="1" applyNumberFormat="1" applyFont="1" applyFill="1" applyBorder="1" applyAlignment="1" applyProtection="1">
      <alignment horizontal="center" vertical="center"/>
    </xf>
    <xf numFmtId="165" fontId="16" fillId="4" borderId="28" xfId="0" applyNumberFormat="1" applyFont="1" applyFill="1" applyBorder="1" applyAlignment="1">
      <alignment horizontal="center" vertical="center"/>
    </xf>
    <xf numFmtId="165" fontId="16" fillId="0" borderId="28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7" fontId="18" fillId="2" borderId="3" xfId="0" applyNumberFormat="1" applyFont="1" applyFill="1" applyBorder="1" applyAlignment="1">
      <alignment horizontal="center" vertical="center" wrapText="1"/>
    </xf>
    <xf numFmtId="165" fontId="16" fillId="4" borderId="29" xfId="1" applyNumberFormat="1" applyFont="1" applyFill="1" applyBorder="1" applyAlignment="1" applyProtection="1">
      <alignment horizontal="center" vertical="center"/>
    </xf>
    <xf numFmtId="4" fontId="16" fillId="4" borderId="30" xfId="1" applyNumberFormat="1" applyFont="1" applyFill="1" applyBorder="1" applyAlignment="1" applyProtection="1">
      <alignment horizontal="center" vertical="center"/>
    </xf>
    <xf numFmtId="165" fontId="16" fillId="4" borderId="30" xfId="0" applyNumberFormat="1" applyFont="1" applyFill="1" applyBorder="1" applyAlignment="1">
      <alignment horizontal="center" vertical="center"/>
    </xf>
    <xf numFmtId="165" fontId="16" fillId="0" borderId="30" xfId="0" applyNumberFormat="1" applyFont="1" applyFill="1" applyBorder="1" applyAlignment="1">
      <alignment horizontal="center" vertical="center"/>
    </xf>
    <xf numFmtId="167" fontId="18" fillId="2" borderId="12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9" fillId="2" borderId="0" xfId="0" applyFont="1" applyFill="1" applyAlignment="1" applyProtection="1">
      <alignment horizontal="left" vertical="center"/>
    </xf>
    <xf numFmtId="0" fontId="9" fillId="2" borderId="0" xfId="0" applyFont="1" applyFill="1" applyAlignment="1" applyProtection="1">
      <alignment horizontal="left" vertical="center" wrapText="1"/>
    </xf>
    <xf numFmtId="0" fontId="10" fillId="2" borderId="0" xfId="0" applyFont="1" applyFill="1" applyAlignment="1" applyProtection="1">
      <alignment horizontal="left" vertical="center" wrapText="1"/>
    </xf>
    <xf numFmtId="0" fontId="11" fillId="2" borderId="0" xfId="0" applyFont="1" applyFill="1" applyAlignment="1" applyProtection="1">
      <alignment horizontal="left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165" fontId="15" fillId="4" borderId="14" xfId="0" applyNumberFormat="1" applyFont="1" applyFill="1" applyBorder="1" applyAlignment="1">
      <alignment horizontal="center" vertical="center" wrapText="1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486833</xdr:colOff>
      <xdr:row>1</xdr:row>
      <xdr:rowOff>148167</xdr:rowOff>
    </xdr:from>
    <xdr:to>
      <xdr:col>1</xdr:col>
      <xdr:colOff>1971675</xdr:colOff>
      <xdr:row>4</xdr:row>
      <xdr:rowOff>181338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5705"/>
        <a:stretch>
          <a:fillRect/>
        </a:stretch>
      </xdr:blipFill>
      <xdr:spPr bwMode="auto">
        <a:xfrm>
          <a:off x="486833" y="357717"/>
          <a:ext cx="2046817" cy="9570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1"/>
  <sheetViews>
    <sheetView tabSelected="1" topLeftCell="A28" zoomScaleNormal="100" workbookViewId="0">
      <selection activeCell="B11" sqref="B11"/>
    </sheetView>
  </sheetViews>
  <sheetFormatPr baseColWidth="10" defaultRowHeight="33.950000000000003" customHeight="1" x14ac:dyDescent="0.2"/>
  <cols>
    <col min="1" max="1" width="8.42578125" style="18" customWidth="1"/>
    <col min="2" max="2" width="44.28515625" style="18" customWidth="1"/>
    <col min="3" max="3" width="8" style="18" customWidth="1"/>
    <col min="4" max="4" width="9.140625" style="18" customWidth="1"/>
    <col min="5" max="5" width="9.7109375" style="27" customWidth="1"/>
    <col min="6" max="6" width="9.140625" style="27" customWidth="1"/>
    <col min="7" max="7" width="11" style="27" customWidth="1"/>
    <col min="8" max="8" width="9.140625" style="27" customWidth="1"/>
    <col min="9" max="9" width="13.28515625" style="18" customWidth="1"/>
    <col min="10" max="10" width="20.28515625" style="18" customWidth="1"/>
    <col min="11" max="11" width="11.42578125" style="18"/>
    <col min="12" max="12" width="11.42578125" style="37"/>
    <col min="13" max="243" width="11.42578125" style="18"/>
    <col min="244" max="244" width="13.42578125" style="18" bestFit="1" customWidth="1"/>
    <col min="245" max="245" width="11.7109375" style="18" customWidth="1"/>
    <col min="246" max="246" width="33.85546875" style="18" customWidth="1"/>
    <col min="247" max="247" width="7.140625" style="18" bestFit="1" customWidth="1"/>
    <col min="248" max="248" width="8" style="18" bestFit="1" customWidth="1"/>
    <col min="249" max="249" width="11" style="18" bestFit="1" customWidth="1"/>
    <col min="250" max="250" width="12.85546875" style="18" customWidth="1"/>
    <col min="251" max="499" width="11.42578125" style="18"/>
    <col min="500" max="500" width="13.42578125" style="18" bestFit="1" customWidth="1"/>
    <col min="501" max="501" width="11.7109375" style="18" customWidth="1"/>
    <col min="502" max="502" width="33.85546875" style="18" customWidth="1"/>
    <col min="503" max="503" width="7.140625" style="18" bestFit="1" customWidth="1"/>
    <col min="504" max="504" width="8" style="18" bestFit="1" customWidth="1"/>
    <col min="505" max="505" width="11" style="18" bestFit="1" customWidth="1"/>
    <col min="506" max="506" width="12.85546875" style="18" customWidth="1"/>
    <col min="507" max="755" width="11.42578125" style="18"/>
    <col min="756" max="756" width="13.42578125" style="18" bestFit="1" customWidth="1"/>
    <col min="757" max="757" width="11.7109375" style="18" customWidth="1"/>
    <col min="758" max="758" width="33.85546875" style="18" customWidth="1"/>
    <col min="759" max="759" width="7.140625" style="18" bestFit="1" customWidth="1"/>
    <col min="760" max="760" width="8" style="18" bestFit="1" customWidth="1"/>
    <col min="761" max="761" width="11" style="18" bestFit="1" customWidth="1"/>
    <col min="762" max="762" width="12.85546875" style="18" customWidth="1"/>
    <col min="763" max="1011" width="11.42578125" style="18"/>
    <col min="1012" max="1012" width="13.42578125" style="18" bestFit="1" customWidth="1"/>
    <col min="1013" max="1013" width="11.7109375" style="18" customWidth="1"/>
    <col min="1014" max="1014" width="33.85546875" style="18" customWidth="1"/>
    <col min="1015" max="1015" width="7.140625" style="18" bestFit="1" customWidth="1"/>
    <col min="1016" max="1016" width="8" style="18" bestFit="1" customWidth="1"/>
    <col min="1017" max="1017" width="11" style="18" bestFit="1" customWidth="1"/>
    <col min="1018" max="1018" width="12.85546875" style="18" customWidth="1"/>
    <col min="1019" max="1267" width="11.42578125" style="18"/>
    <col min="1268" max="1268" width="13.42578125" style="18" bestFit="1" customWidth="1"/>
    <col min="1269" max="1269" width="11.7109375" style="18" customWidth="1"/>
    <col min="1270" max="1270" width="33.85546875" style="18" customWidth="1"/>
    <col min="1271" max="1271" width="7.140625" style="18" bestFit="1" customWidth="1"/>
    <col min="1272" max="1272" width="8" style="18" bestFit="1" customWidth="1"/>
    <col min="1273" max="1273" width="11" style="18" bestFit="1" customWidth="1"/>
    <col min="1274" max="1274" width="12.85546875" style="18" customWidth="1"/>
    <col min="1275" max="1523" width="11.42578125" style="18"/>
    <col min="1524" max="1524" width="13.42578125" style="18" bestFit="1" customWidth="1"/>
    <col min="1525" max="1525" width="11.7109375" style="18" customWidth="1"/>
    <col min="1526" max="1526" width="33.85546875" style="18" customWidth="1"/>
    <col min="1527" max="1527" width="7.140625" style="18" bestFit="1" customWidth="1"/>
    <col min="1528" max="1528" width="8" style="18" bestFit="1" customWidth="1"/>
    <col min="1529" max="1529" width="11" style="18" bestFit="1" customWidth="1"/>
    <col min="1530" max="1530" width="12.85546875" style="18" customWidth="1"/>
    <col min="1531" max="1779" width="11.42578125" style="18"/>
    <col min="1780" max="1780" width="13.42578125" style="18" bestFit="1" customWidth="1"/>
    <col min="1781" max="1781" width="11.7109375" style="18" customWidth="1"/>
    <col min="1782" max="1782" width="33.85546875" style="18" customWidth="1"/>
    <col min="1783" max="1783" width="7.140625" style="18" bestFit="1" customWidth="1"/>
    <col min="1784" max="1784" width="8" style="18" bestFit="1" customWidth="1"/>
    <col min="1785" max="1785" width="11" style="18" bestFit="1" customWidth="1"/>
    <col min="1786" max="1786" width="12.85546875" style="18" customWidth="1"/>
    <col min="1787" max="2035" width="11.42578125" style="18"/>
    <col min="2036" max="2036" width="13.42578125" style="18" bestFit="1" customWidth="1"/>
    <col min="2037" max="2037" width="11.7109375" style="18" customWidth="1"/>
    <col min="2038" max="2038" width="33.85546875" style="18" customWidth="1"/>
    <col min="2039" max="2039" width="7.140625" style="18" bestFit="1" customWidth="1"/>
    <col min="2040" max="2040" width="8" style="18" bestFit="1" customWidth="1"/>
    <col min="2041" max="2041" width="11" style="18" bestFit="1" customWidth="1"/>
    <col min="2042" max="2042" width="12.85546875" style="18" customWidth="1"/>
    <col min="2043" max="2291" width="11.42578125" style="18"/>
    <col min="2292" max="2292" width="13.42578125" style="18" bestFit="1" customWidth="1"/>
    <col min="2293" max="2293" width="11.7109375" style="18" customWidth="1"/>
    <col min="2294" max="2294" width="33.85546875" style="18" customWidth="1"/>
    <col min="2295" max="2295" width="7.140625" style="18" bestFit="1" customWidth="1"/>
    <col min="2296" max="2296" width="8" style="18" bestFit="1" customWidth="1"/>
    <col min="2297" max="2297" width="11" style="18" bestFit="1" customWidth="1"/>
    <col min="2298" max="2298" width="12.85546875" style="18" customWidth="1"/>
    <col min="2299" max="2547" width="11.42578125" style="18"/>
    <col min="2548" max="2548" width="13.42578125" style="18" bestFit="1" customWidth="1"/>
    <col min="2549" max="2549" width="11.7109375" style="18" customWidth="1"/>
    <col min="2550" max="2550" width="33.85546875" style="18" customWidth="1"/>
    <col min="2551" max="2551" width="7.140625" style="18" bestFit="1" customWidth="1"/>
    <col min="2552" max="2552" width="8" style="18" bestFit="1" customWidth="1"/>
    <col min="2553" max="2553" width="11" style="18" bestFit="1" customWidth="1"/>
    <col min="2554" max="2554" width="12.85546875" style="18" customWidth="1"/>
    <col min="2555" max="2803" width="11.42578125" style="18"/>
    <col min="2804" max="2804" width="13.42578125" style="18" bestFit="1" customWidth="1"/>
    <col min="2805" max="2805" width="11.7109375" style="18" customWidth="1"/>
    <col min="2806" max="2806" width="33.85546875" style="18" customWidth="1"/>
    <col min="2807" max="2807" width="7.140625" style="18" bestFit="1" customWidth="1"/>
    <col min="2808" max="2808" width="8" style="18" bestFit="1" customWidth="1"/>
    <col min="2809" max="2809" width="11" style="18" bestFit="1" customWidth="1"/>
    <col min="2810" max="2810" width="12.85546875" style="18" customWidth="1"/>
    <col min="2811" max="3059" width="11.42578125" style="18"/>
    <col min="3060" max="3060" width="13.42578125" style="18" bestFit="1" customWidth="1"/>
    <col min="3061" max="3061" width="11.7109375" style="18" customWidth="1"/>
    <col min="3062" max="3062" width="33.85546875" style="18" customWidth="1"/>
    <col min="3063" max="3063" width="7.140625" style="18" bestFit="1" customWidth="1"/>
    <col min="3064" max="3064" width="8" style="18" bestFit="1" customWidth="1"/>
    <col min="3065" max="3065" width="11" style="18" bestFit="1" customWidth="1"/>
    <col min="3066" max="3066" width="12.85546875" style="18" customWidth="1"/>
    <col min="3067" max="3315" width="11.42578125" style="18"/>
    <col min="3316" max="3316" width="13.42578125" style="18" bestFit="1" customWidth="1"/>
    <col min="3317" max="3317" width="11.7109375" style="18" customWidth="1"/>
    <col min="3318" max="3318" width="33.85546875" style="18" customWidth="1"/>
    <col min="3319" max="3319" width="7.140625" style="18" bestFit="1" customWidth="1"/>
    <col min="3320" max="3320" width="8" style="18" bestFit="1" customWidth="1"/>
    <col min="3321" max="3321" width="11" style="18" bestFit="1" customWidth="1"/>
    <col min="3322" max="3322" width="12.85546875" style="18" customWidth="1"/>
    <col min="3323" max="3571" width="11.42578125" style="18"/>
    <col min="3572" max="3572" width="13.42578125" style="18" bestFit="1" customWidth="1"/>
    <col min="3573" max="3573" width="11.7109375" style="18" customWidth="1"/>
    <col min="3574" max="3574" width="33.85546875" style="18" customWidth="1"/>
    <col min="3575" max="3575" width="7.140625" style="18" bestFit="1" customWidth="1"/>
    <col min="3576" max="3576" width="8" style="18" bestFit="1" customWidth="1"/>
    <col min="3577" max="3577" width="11" style="18" bestFit="1" customWidth="1"/>
    <col min="3578" max="3578" width="12.85546875" style="18" customWidth="1"/>
    <col min="3579" max="3827" width="11.42578125" style="18"/>
    <col min="3828" max="3828" width="13.42578125" style="18" bestFit="1" customWidth="1"/>
    <col min="3829" max="3829" width="11.7109375" style="18" customWidth="1"/>
    <col min="3830" max="3830" width="33.85546875" style="18" customWidth="1"/>
    <col min="3831" max="3831" width="7.140625" style="18" bestFit="1" customWidth="1"/>
    <col min="3832" max="3832" width="8" style="18" bestFit="1" customWidth="1"/>
    <col min="3833" max="3833" width="11" style="18" bestFit="1" customWidth="1"/>
    <col min="3834" max="3834" width="12.85546875" style="18" customWidth="1"/>
    <col min="3835" max="4083" width="11.42578125" style="18"/>
    <col min="4084" max="4084" width="13.42578125" style="18" bestFit="1" customWidth="1"/>
    <col min="4085" max="4085" width="11.7109375" style="18" customWidth="1"/>
    <col min="4086" max="4086" width="33.85546875" style="18" customWidth="1"/>
    <col min="4087" max="4087" width="7.140625" style="18" bestFit="1" customWidth="1"/>
    <col min="4088" max="4088" width="8" style="18" bestFit="1" customWidth="1"/>
    <col min="4089" max="4089" width="11" style="18" bestFit="1" customWidth="1"/>
    <col min="4090" max="4090" width="12.85546875" style="18" customWidth="1"/>
    <col min="4091" max="4339" width="11.42578125" style="18"/>
    <col min="4340" max="4340" width="13.42578125" style="18" bestFit="1" customWidth="1"/>
    <col min="4341" max="4341" width="11.7109375" style="18" customWidth="1"/>
    <col min="4342" max="4342" width="33.85546875" style="18" customWidth="1"/>
    <col min="4343" max="4343" width="7.140625" style="18" bestFit="1" customWidth="1"/>
    <col min="4344" max="4344" width="8" style="18" bestFit="1" customWidth="1"/>
    <col min="4345" max="4345" width="11" style="18" bestFit="1" customWidth="1"/>
    <col min="4346" max="4346" width="12.85546875" style="18" customWidth="1"/>
    <col min="4347" max="4595" width="11.42578125" style="18"/>
    <col min="4596" max="4596" width="13.42578125" style="18" bestFit="1" customWidth="1"/>
    <col min="4597" max="4597" width="11.7109375" style="18" customWidth="1"/>
    <col min="4598" max="4598" width="33.85546875" style="18" customWidth="1"/>
    <col min="4599" max="4599" width="7.140625" style="18" bestFit="1" customWidth="1"/>
    <col min="4600" max="4600" width="8" style="18" bestFit="1" customWidth="1"/>
    <col min="4601" max="4601" width="11" style="18" bestFit="1" customWidth="1"/>
    <col min="4602" max="4602" width="12.85546875" style="18" customWidth="1"/>
    <col min="4603" max="4851" width="11.42578125" style="18"/>
    <col min="4852" max="4852" width="13.42578125" style="18" bestFit="1" customWidth="1"/>
    <col min="4853" max="4853" width="11.7109375" style="18" customWidth="1"/>
    <col min="4854" max="4854" width="33.85546875" style="18" customWidth="1"/>
    <col min="4855" max="4855" width="7.140625" style="18" bestFit="1" customWidth="1"/>
    <col min="4856" max="4856" width="8" style="18" bestFit="1" customWidth="1"/>
    <col min="4857" max="4857" width="11" style="18" bestFit="1" customWidth="1"/>
    <col min="4858" max="4858" width="12.85546875" style="18" customWidth="1"/>
    <col min="4859" max="5107" width="11.42578125" style="18"/>
    <col min="5108" max="5108" width="13.42578125" style="18" bestFit="1" customWidth="1"/>
    <col min="5109" max="5109" width="11.7109375" style="18" customWidth="1"/>
    <col min="5110" max="5110" width="33.85546875" style="18" customWidth="1"/>
    <col min="5111" max="5111" width="7.140625" style="18" bestFit="1" customWidth="1"/>
    <col min="5112" max="5112" width="8" style="18" bestFit="1" customWidth="1"/>
    <col min="5113" max="5113" width="11" style="18" bestFit="1" customWidth="1"/>
    <col min="5114" max="5114" width="12.85546875" style="18" customWidth="1"/>
    <col min="5115" max="5363" width="11.42578125" style="18"/>
    <col min="5364" max="5364" width="13.42578125" style="18" bestFit="1" customWidth="1"/>
    <col min="5365" max="5365" width="11.7109375" style="18" customWidth="1"/>
    <col min="5366" max="5366" width="33.85546875" style="18" customWidth="1"/>
    <col min="5367" max="5367" width="7.140625" style="18" bestFit="1" customWidth="1"/>
    <col min="5368" max="5368" width="8" style="18" bestFit="1" customWidth="1"/>
    <col min="5369" max="5369" width="11" style="18" bestFit="1" customWidth="1"/>
    <col min="5370" max="5370" width="12.85546875" style="18" customWidth="1"/>
    <col min="5371" max="5619" width="11.42578125" style="18"/>
    <col min="5620" max="5620" width="13.42578125" style="18" bestFit="1" customWidth="1"/>
    <col min="5621" max="5621" width="11.7109375" style="18" customWidth="1"/>
    <col min="5622" max="5622" width="33.85546875" style="18" customWidth="1"/>
    <col min="5623" max="5623" width="7.140625" style="18" bestFit="1" customWidth="1"/>
    <col min="5624" max="5624" width="8" style="18" bestFit="1" customWidth="1"/>
    <col min="5625" max="5625" width="11" style="18" bestFit="1" customWidth="1"/>
    <col min="5626" max="5626" width="12.85546875" style="18" customWidth="1"/>
    <col min="5627" max="5875" width="11.42578125" style="18"/>
    <col min="5876" max="5876" width="13.42578125" style="18" bestFit="1" customWidth="1"/>
    <col min="5877" max="5877" width="11.7109375" style="18" customWidth="1"/>
    <col min="5878" max="5878" width="33.85546875" style="18" customWidth="1"/>
    <col min="5879" max="5879" width="7.140625" style="18" bestFit="1" customWidth="1"/>
    <col min="5880" max="5880" width="8" style="18" bestFit="1" customWidth="1"/>
    <col min="5881" max="5881" width="11" style="18" bestFit="1" customWidth="1"/>
    <col min="5882" max="5882" width="12.85546875" style="18" customWidth="1"/>
    <col min="5883" max="6131" width="11.42578125" style="18"/>
    <col min="6132" max="6132" width="13.42578125" style="18" bestFit="1" customWidth="1"/>
    <col min="6133" max="6133" width="11.7109375" style="18" customWidth="1"/>
    <col min="6134" max="6134" width="33.85546875" style="18" customWidth="1"/>
    <col min="6135" max="6135" width="7.140625" style="18" bestFit="1" customWidth="1"/>
    <col min="6136" max="6136" width="8" style="18" bestFit="1" customWidth="1"/>
    <col min="6137" max="6137" width="11" style="18" bestFit="1" customWidth="1"/>
    <col min="6138" max="6138" width="12.85546875" style="18" customWidth="1"/>
    <col min="6139" max="6387" width="11.42578125" style="18"/>
    <col min="6388" max="6388" width="13.42578125" style="18" bestFit="1" customWidth="1"/>
    <col min="6389" max="6389" width="11.7109375" style="18" customWidth="1"/>
    <col min="6390" max="6390" width="33.85546875" style="18" customWidth="1"/>
    <col min="6391" max="6391" width="7.140625" style="18" bestFit="1" customWidth="1"/>
    <col min="6392" max="6392" width="8" style="18" bestFit="1" customWidth="1"/>
    <col min="6393" max="6393" width="11" style="18" bestFit="1" customWidth="1"/>
    <col min="6394" max="6394" width="12.85546875" style="18" customWidth="1"/>
    <col min="6395" max="6643" width="11.42578125" style="18"/>
    <col min="6644" max="6644" width="13.42578125" style="18" bestFit="1" customWidth="1"/>
    <col min="6645" max="6645" width="11.7109375" style="18" customWidth="1"/>
    <col min="6646" max="6646" width="33.85546875" style="18" customWidth="1"/>
    <col min="6647" max="6647" width="7.140625" style="18" bestFit="1" customWidth="1"/>
    <col min="6648" max="6648" width="8" style="18" bestFit="1" customWidth="1"/>
    <col min="6649" max="6649" width="11" style="18" bestFit="1" customWidth="1"/>
    <col min="6650" max="6650" width="12.85546875" style="18" customWidth="1"/>
    <col min="6651" max="6899" width="11.42578125" style="18"/>
    <col min="6900" max="6900" width="13.42578125" style="18" bestFit="1" customWidth="1"/>
    <col min="6901" max="6901" width="11.7109375" style="18" customWidth="1"/>
    <col min="6902" max="6902" width="33.85546875" style="18" customWidth="1"/>
    <col min="6903" max="6903" width="7.140625" style="18" bestFit="1" customWidth="1"/>
    <col min="6904" max="6904" width="8" style="18" bestFit="1" customWidth="1"/>
    <col min="6905" max="6905" width="11" style="18" bestFit="1" customWidth="1"/>
    <col min="6906" max="6906" width="12.85546875" style="18" customWidth="1"/>
    <col min="6907" max="7155" width="11.42578125" style="18"/>
    <col min="7156" max="7156" width="13.42578125" style="18" bestFit="1" customWidth="1"/>
    <col min="7157" max="7157" width="11.7109375" style="18" customWidth="1"/>
    <col min="7158" max="7158" width="33.85546875" style="18" customWidth="1"/>
    <col min="7159" max="7159" width="7.140625" style="18" bestFit="1" customWidth="1"/>
    <col min="7160" max="7160" width="8" style="18" bestFit="1" customWidth="1"/>
    <col min="7161" max="7161" width="11" style="18" bestFit="1" customWidth="1"/>
    <col min="7162" max="7162" width="12.85546875" style="18" customWidth="1"/>
    <col min="7163" max="7411" width="11.42578125" style="18"/>
    <col min="7412" max="7412" width="13.42578125" style="18" bestFit="1" customWidth="1"/>
    <col min="7413" max="7413" width="11.7109375" style="18" customWidth="1"/>
    <col min="7414" max="7414" width="33.85546875" style="18" customWidth="1"/>
    <col min="7415" max="7415" width="7.140625" style="18" bestFit="1" customWidth="1"/>
    <col min="7416" max="7416" width="8" style="18" bestFit="1" customWidth="1"/>
    <col min="7417" max="7417" width="11" style="18" bestFit="1" customWidth="1"/>
    <col min="7418" max="7418" width="12.85546875" style="18" customWidth="1"/>
    <col min="7419" max="7667" width="11.42578125" style="18"/>
    <col min="7668" max="7668" width="13.42578125" style="18" bestFit="1" customWidth="1"/>
    <col min="7669" max="7669" width="11.7109375" style="18" customWidth="1"/>
    <col min="7670" max="7670" width="33.85546875" style="18" customWidth="1"/>
    <col min="7671" max="7671" width="7.140625" style="18" bestFit="1" customWidth="1"/>
    <col min="7672" max="7672" width="8" style="18" bestFit="1" customWidth="1"/>
    <col min="7673" max="7673" width="11" style="18" bestFit="1" customWidth="1"/>
    <col min="7674" max="7674" width="12.85546875" style="18" customWidth="1"/>
    <col min="7675" max="7923" width="11.42578125" style="18"/>
    <col min="7924" max="7924" width="13.42578125" style="18" bestFit="1" customWidth="1"/>
    <col min="7925" max="7925" width="11.7109375" style="18" customWidth="1"/>
    <col min="7926" max="7926" width="33.85546875" style="18" customWidth="1"/>
    <col min="7927" max="7927" width="7.140625" style="18" bestFit="1" customWidth="1"/>
    <col min="7928" max="7928" width="8" style="18" bestFit="1" customWidth="1"/>
    <col min="7929" max="7929" width="11" style="18" bestFit="1" customWidth="1"/>
    <col min="7930" max="7930" width="12.85546875" style="18" customWidth="1"/>
    <col min="7931" max="8179" width="11.42578125" style="18"/>
    <col min="8180" max="8180" width="13.42578125" style="18" bestFit="1" customWidth="1"/>
    <col min="8181" max="8181" width="11.7109375" style="18" customWidth="1"/>
    <col min="8182" max="8182" width="33.85546875" style="18" customWidth="1"/>
    <col min="8183" max="8183" width="7.140625" style="18" bestFit="1" customWidth="1"/>
    <col min="8184" max="8184" width="8" style="18" bestFit="1" customWidth="1"/>
    <col min="8185" max="8185" width="11" style="18" bestFit="1" customWidth="1"/>
    <col min="8186" max="8186" width="12.85546875" style="18" customWidth="1"/>
    <col min="8187" max="8435" width="11.42578125" style="18"/>
    <col min="8436" max="8436" width="13.42578125" style="18" bestFit="1" customWidth="1"/>
    <col min="8437" max="8437" width="11.7109375" style="18" customWidth="1"/>
    <col min="8438" max="8438" width="33.85546875" style="18" customWidth="1"/>
    <col min="8439" max="8439" width="7.140625" style="18" bestFit="1" customWidth="1"/>
    <col min="8440" max="8440" width="8" style="18" bestFit="1" customWidth="1"/>
    <col min="8441" max="8441" width="11" style="18" bestFit="1" customWidth="1"/>
    <col min="8442" max="8442" width="12.85546875" style="18" customWidth="1"/>
    <col min="8443" max="8691" width="11.42578125" style="18"/>
    <col min="8692" max="8692" width="13.42578125" style="18" bestFit="1" customWidth="1"/>
    <col min="8693" max="8693" width="11.7109375" style="18" customWidth="1"/>
    <col min="8694" max="8694" width="33.85546875" style="18" customWidth="1"/>
    <col min="8695" max="8695" width="7.140625" style="18" bestFit="1" customWidth="1"/>
    <col min="8696" max="8696" width="8" style="18" bestFit="1" customWidth="1"/>
    <col min="8697" max="8697" width="11" style="18" bestFit="1" customWidth="1"/>
    <col min="8698" max="8698" width="12.85546875" style="18" customWidth="1"/>
    <col min="8699" max="8947" width="11.42578125" style="18"/>
    <col min="8948" max="8948" width="13.42578125" style="18" bestFit="1" customWidth="1"/>
    <col min="8949" max="8949" width="11.7109375" style="18" customWidth="1"/>
    <col min="8950" max="8950" width="33.85546875" style="18" customWidth="1"/>
    <col min="8951" max="8951" width="7.140625" style="18" bestFit="1" customWidth="1"/>
    <col min="8952" max="8952" width="8" style="18" bestFit="1" customWidth="1"/>
    <col min="8953" max="8953" width="11" style="18" bestFit="1" customWidth="1"/>
    <col min="8954" max="8954" width="12.85546875" style="18" customWidth="1"/>
    <col min="8955" max="9203" width="11.42578125" style="18"/>
    <col min="9204" max="9204" width="13.42578125" style="18" bestFit="1" customWidth="1"/>
    <col min="9205" max="9205" width="11.7109375" style="18" customWidth="1"/>
    <col min="9206" max="9206" width="33.85546875" style="18" customWidth="1"/>
    <col min="9207" max="9207" width="7.140625" style="18" bestFit="1" customWidth="1"/>
    <col min="9208" max="9208" width="8" style="18" bestFit="1" customWidth="1"/>
    <col min="9209" max="9209" width="11" style="18" bestFit="1" customWidth="1"/>
    <col min="9210" max="9210" width="12.85546875" style="18" customWidth="1"/>
    <col min="9211" max="9459" width="11.42578125" style="18"/>
    <col min="9460" max="9460" width="13.42578125" style="18" bestFit="1" customWidth="1"/>
    <col min="9461" max="9461" width="11.7109375" style="18" customWidth="1"/>
    <col min="9462" max="9462" width="33.85546875" style="18" customWidth="1"/>
    <col min="9463" max="9463" width="7.140625" style="18" bestFit="1" customWidth="1"/>
    <col min="9464" max="9464" width="8" style="18" bestFit="1" customWidth="1"/>
    <col min="9465" max="9465" width="11" style="18" bestFit="1" customWidth="1"/>
    <col min="9466" max="9466" width="12.85546875" style="18" customWidth="1"/>
    <col min="9467" max="9715" width="11.42578125" style="18"/>
    <col min="9716" max="9716" width="13.42578125" style="18" bestFit="1" customWidth="1"/>
    <col min="9717" max="9717" width="11.7109375" style="18" customWidth="1"/>
    <col min="9718" max="9718" width="33.85546875" style="18" customWidth="1"/>
    <col min="9719" max="9719" width="7.140625" style="18" bestFit="1" customWidth="1"/>
    <col min="9720" max="9720" width="8" style="18" bestFit="1" customWidth="1"/>
    <col min="9721" max="9721" width="11" style="18" bestFit="1" customWidth="1"/>
    <col min="9722" max="9722" width="12.85546875" style="18" customWidth="1"/>
    <col min="9723" max="9971" width="11.42578125" style="18"/>
    <col min="9972" max="9972" width="13.42578125" style="18" bestFit="1" customWidth="1"/>
    <col min="9973" max="9973" width="11.7109375" style="18" customWidth="1"/>
    <col min="9974" max="9974" width="33.85546875" style="18" customWidth="1"/>
    <col min="9975" max="9975" width="7.140625" style="18" bestFit="1" customWidth="1"/>
    <col min="9976" max="9976" width="8" style="18" bestFit="1" customWidth="1"/>
    <col min="9977" max="9977" width="11" style="18" bestFit="1" customWidth="1"/>
    <col min="9978" max="9978" width="12.85546875" style="18" customWidth="1"/>
    <col min="9979" max="10227" width="11.42578125" style="18"/>
    <col min="10228" max="10228" width="13.42578125" style="18" bestFit="1" customWidth="1"/>
    <col min="10229" max="10229" width="11.7109375" style="18" customWidth="1"/>
    <col min="10230" max="10230" width="33.85546875" style="18" customWidth="1"/>
    <col min="10231" max="10231" width="7.140625" style="18" bestFit="1" customWidth="1"/>
    <col min="10232" max="10232" width="8" style="18" bestFit="1" customWidth="1"/>
    <col min="10233" max="10233" width="11" style="18" bestFit="1" customWidth="1"/>
    <col min="10234" max="10234" width="12.85546875" style="18" customWidth="1"/>
    <col min="10235" max="10483" width="11.42578125" style="18"/>
    <col min="10484" max="10484" width="13.42578125" style="18" bestFit="1" customWidth="1"/>
    <col min="10485" max="10485" width="11.7109375" style="18" customWidth="1"/>
    <col min="10486" max="10486" width="33.85546875" style="18" customWidth="1"/>
    <col min="10487" max="10487" width="7.140625" style="18" bestFit="1" customWidth="1"/>
    <col min="10488" max="10488" width="8" style="18" bestFit="1" customWidth="1"/>
    <col min="10489" max="10489" width="11" style="18" bestFit="1" customWidth="1"/>
    <col min="10490" max="10490" width="12.85546875" style="18" customWidth="1"/>
    <col min="10491" max="10739" width="11.42578125" style="18"/>
    <col min="10740" max="10740" width="13.42578125" style="18" bestFit="1" customWidth="1"/>
    <col min="10741" max="10741" width="11.7109375" style="18" customWidth="1"/>
    <col min="10742" max="10742" width="33.85546875" style="18" customWidth="1"/>
    <col min="10743" max="10743" width="7.140625" style="18" bestFit="1" customWidth="1"/>
    <col min="10744" max="10744" width="8" style="18" bestFit="1" customWidth="1"/>
    <col min="10745" max="10745" width="11" style="18" bestFit="1" customWidth="1"/>
    <col min="10746" max="10746" width="12.85546875" style="18" customWidth="1"/>
    <col min="10747" max="10995" width="11.42578125" style="18"/>
    <col min="10996" max="10996" width="13.42578125" style="18" bestFit="1" customWidth="1"/>
    <col min="10997" max="10997" width="11.7109375" style="18" customWidth="1"/>
    <col min="10998" max="10998" width="33.85546875" style="18" customWidth="1"/>
    <col min="10999" max="10999" width="7.140625" style="18" bestFit="1" customWidth="1"/>
    <col min="11000" max="11000" width="8" style="18" bestFit="1" customWidth="1"/>
    <col min="11001" max="11001" width="11" style="18" bestFit="1" customWidth="1"/>
    <col min="11002" max="11002" width="12.85546875" style="18" customWidth="1"/>
    <col min="11003" max="11251" width="11.42578125" style="18"/>
    <col min="11252" max="11252" width="13.42578125" style="18" bestFit="1" customWidth="1"/>
    <col min="11253" max="11253" width="11.7109375" style="18" customWidth="1"/>
    <col min="11254" max="11254" width="33.85546875" style="18" customWidth="1"/>
    <col min="11255" max="11255" width="7.140625" style="18" bestFit="1" customWidth="1"/>
    <col min="11256" max="11256" width="8" style="18" bestFit="1" customWidth="1"/>
    <col min="11257" max="11257" width="11" style="18" bestFit="1" customWidth="1"/>
    <col min="11258" max="11258" width="12.85546875" style="18" customWidth="1"/>
    <col min="11259" max="11507" width="11.42578125" style="18"/>
    <col min="11508" max="11508" width="13.42578125" style="18" bestFit="1" customWidth="1"/>
    <col min="11509" max="11509" width="11.7109375" style="18" customWidth="1"/>
    <col min="11510" max="11510" width="33.85546875" style="18" customWidth="1"/>
    <col min="11511" max="11511" width="7.140625" style="18" bestFit="1" customWidth="1"/>
    <col min="11512" max="11512" width="8" style="18" bestFit="1" customWidth="1"/>
    <col min="11513" max="11513" width="11" style="18" bestFit="1" customWidth="1"/>
    <col min="11514" max="11514" width="12.85546875" style="18" customWidth="1"/>
    <col min="11515" max="11763" width="11.42578125" style="18"/>
    <col min="11764" max="11764" width="13.42578125" style="18" bestFit="1" customWidth="1"/>
    <col min="11765" max="11765" width="11.7109375" style="18" customWidth="1"/>
    <col min="11766" max="11766" width="33.85546875" style="18" customWidth="1"/>
    <col min="11767" max="11767" width="7.140625" style="18" bestFit="1" customWidth="1"/>
    <col min="11768" max="11768" width="8" style="18" bestFit="1" customWidth="1"/>
    <col min="11769" max="11769" width="11" style="18" bestFit="1" customWidth="1"/>
    <col min="11770" max="11770" width="12.85546875" style="18" customWidth="1"/>
    <col min="11771" max="12019" width="11.42578125" style="18"/>
    <col min="12020" max="12020" width="13.42578125" style="18" bestFit="1" customWidth="1"/>
    <col min="12021" max="12021" width="11.7109375" style="18" customWidth="1"/>
    <col min="12022" max="12022" width="33.85546875" style="18" customWidth="1"/>
    <col min="12023" max="12023" width="7.140625" style="18" bestFit="1" customWidth="1"/>
    <col min="12024" max="12024" width="8" style="18" bestFit="1" customWidth="1"/>
    <col min="12025" max="12025" width="11" style="18" bestFit="1" customWidth="1"/>
    <col min="12026" max="12026" width="12.85546875" style="18" customWidth="1"/>
    <col min="12027" max="12275" width="11.42578125" style="18"/>
    <col min="12276" max="12276" width="13.42578125" style="18" bestFit="1" customWidth="1"/>
    <col min="12277" max="12277" width="11.7109375" style="18" customWidth="1"/>
    <col min="12278" max="12278" width="33.85546875" style="18" customWidth="1"/>
    <col min="12279" max="12279" width="7.140625" style="18" bestFit="1" customWidth="1"/>
    <col min="12280" max="12280" width="8" style="18" bestFit="1" customWidth="1"/>
    <col min="12281" max="12281" width="11" style="18" bestFit="1" customWidth="1"/>
    <col min="12282" max="12282" width="12.85546875" style="18" customWidth="1"/>
    <col min="12283" max="12531" width="11.42578125" style="18"/>
    <col min="12532" max="12532" width="13.42578125" style="18" bestFit="1" customWidth="1"/>
    <col min="12533" max="12533" width="11.7109375" style="18" customWidth="1"/>
    <col min="12534" max="12534" width="33.85546875" style="18" customWidth="1"/>
    <col min="12535" max="12535" width="7.140625" style="18" bestFit="1" customWidth="1"/>
    <col min="12536" max="12536" width="8" style="18" bestFit="1" customWidth="1"/>
    <col min="12537" max="12537" width="11" style="18" bestFit="1" customWidth="1"/>
    <col min="12538" max="12538" width="12.85546875" style="18" customWidth="1"/>
    <col min="12539" max="12787" width="11.42578125" style="18"/>
    <col min="12788" max="12788" width="13.42578125" style="18" bestFit="1" customWidth="1"/>
    <col min="12789" max="12789" width="11.7109375" style="18" customWidth="1"/>
    <col min="12790" max="12790" width="33.85546875" style="18" customWidth="1"/>
    <col min="12791" max="12791" width="7.140625" style="18" bestFit="1" customWidth="1"/>
    <col min="12792" max="12792" width="8" style="18" bestFit="1" customWidth="1"/>
    <col min="12793" max="12793" width="11" style="18" bestFit="1" customWidth="1"/>
    <col min="12794" max="12794" width="12.85546875" style="18" customWidth="1"/>
    <col min="12795" max="13043" width="11.42578125" style="18"/>
    <col min="13044" max="13044" width="13.42578125" style="18" bestFit="1" customWidth="1"/>
    <col min="13045" max="13045" width="11.7109375" style="18" customWidth="1"/>
    <col min="13046" max="13046" width="33.85546875" style="18" customWidth="1"/>
    <col min="13047" max="13047" width="7.140625" style="18" bestFit="1" customWidth="1"/>
    <col min="13048" max="13048" width="8" style="18" bestFit="1" customWidth="1"/>
    <col min="13049" max="13049" width="11" style="18" bestFit="1" customWidth="1"/>
    <col min="13050" max="13050" width="12.85546875" style="18" customWidth="1"/>
    <col min="13051" max="13299" width="11.42578125" style="18"/>
    <col min="13300" max="13300" width="13.42578125" style="18" bestFit="1" customWidth="1"/>
    <col min="13301" max="13301" width="11.7109375" style="18" customWidth="1"/>
    <col min="13302" max="13302" width="33.85546875" style="18" customWidth="1"/>
    <col min="13303" max="13303" width="7.140625" style="18" bestFit="1" customWidth="1"/>
    <col min="13304" max="13304" width="8" style="18" bestFit="1" customWidth="1"/>
    <col min="13305" max="13305" width="11" style="18" bestFit="1" customWidth="1"/>
    <col min="13306" max="13306" width="12.85546875" style="18" customWidth="1"/>
    <col min="13307" max="13555" width="11.42578125" style="18"/>
    <col min="13556" max="13556" width="13.42578125" style="18" bestFit="1" customWidth="1"/>
    <col min="13557" max="13557" width="11.7109375" style="18" customWidth="1"/>
    <col min="13558" max="13558" width="33.85546875" style="18" customWidth="1"/>
    <col min="13559" max="13559" width="7.140625" style="18" bestFit="1" customWidth="1"/>
    <col min="13560" max="13560" width="8" style="18" bestFit="1" customWidth="1"/>
    <col min="13561" max="13561" width="11" style="18" bestFit="1" customWidth="1"/>
    <col min="13562" max="13562" width="12.85546875" style="18" customWidth="1"/>
    <col min="13563" max="13811" width="11.42578125" style="18"/>
    <col min="13812" max="13812" width="13.42578125" style="18" bestFit="1" customWidth="1"/>
    <col min="13813" max="13813" width="11.7109375" style="18" customWidth="1"/>
    <col min="13814" max="13814" width="33.85546875" style="18" customWidth="1"/>
    <col min="13815" max="13815" width="7.140625" style="18" bestFit="1" customWidth="1"/>
    <col min="13816" max="13816" width="8" style="18" bestFit="1" customWidth="1"/>
    <col min="13817" max="13817" width="11" style="18" bestFit="1" customWidth="1"/>
    <col min="13818" max="13818" width="12.85546875" style="18" customWidth="1"/>
    <col min="13819" max="14067" width="11.42578125" style="18"/>
    <col min="14068" max="14068" width="13.42578125" style="18" bestFit="1" customWidth="1"/>
    <col min="14069" max="14069" width="11.7109375" style="18" customWidth="1"/>
    <col min="14070" max="14070" width="33.85546875" style="18" customWidth="1"/>
    <col min="14071" max="14071" width="7.140625" style="18" bestFit="1" customWidth="1"/>
    <col min="14072" max="14072" width="8" style="18" bestFit="1" customWidth="1"/>
    <col min="14073" max="14073" width="11" style="18" bestFit="1" customWidth="1"/>
    <col min="14074" max="14074" width="12.85546875" style="18" customWidth="1"/>
    <col min="14075" max="14323" width="11.42578125" style="18"/>
    <col min="14324" max="14324" width="13.42578125" style="18" bestFit="1" customWidth="1"/>
    <col min="14325" max="14325" width="11.7109375" style="18" customWidth="1"/>
    <col min="14326" max="14326" width="33.85546875" style="18" customWidth="1"/>
    <col min="14327" max="14327" width="7.140625" style="18" bestFit="1" customWidth="1"/>
    <col min="14328" max="14328" width="8" style="18" bestFit="1" customWidth="1"/>
    <col min="14329" max="14329" width="11" style="18" bestFit="1" customWidth="1"/>
    <col min="14330" max="14330" width="12.85546875" style="18" customWidth="1"/>
    <col min="14331" max="14579" width="11.42578125" style="18"/>
    <col min="14580" max="14580" width="13.42578125" style="18" bestFit="1" customWidth="1"/>
    <col min="14581" max="14581" width="11.7109375" style="18" customWidth="1"/>
    <col min="14582" max="14582" width="33.85546875" style="18" customWidth="1"/>
    <col min="14583" max="14583" width="7.140625" style="18" bestFit="1" customWidth="1"/>
    <col min="14584" max="14584" width="8" style="18" bestFit="1" customWidth="1"/>
    <col min="14585" max="14585" width="11" style="18" bestFit="1" customWidth="1"/>
    <col min="14586" max="14586" width="12.85546875" style="18" customWidth="1"/>
    <col min="14587" max="14835" width="11.42578125" style="18"/>
    <col min="14836" max="14836" width="13.42578125" style="18" bestFit="1" customWidth="1"/>
    <col min="14837" max="14837" width="11.7109375" style="18" customWidth="1"/>
    <col min="14838" max="14838" width="33.85546875" style="18" customWidth="1"/>
    <col min="14839" max="14839" width="7.140625" style="18" bestFit="1" customWidth="1"/>
    <col min="14840" max="14840" width="8" style="18" bestFit="1" customWidth="1"/>
    <col min="14841" max="14841" width="11" style="18" bestFit="1" customWidth="1"/>
    <col min="14842" max="14842" width="12.85546875" style="18" customWidth="1"/>
    <col min="14843" max="15091" width="11.42578125" style="18"/>
    <col min="15092" max="15092" width="13.42578125" style="18" bestFit="1" customWidth="1"/>
    <col min="15093" max="15093" width="11.7109375" style="18" customWidth="1"/>
    <col min="15094" max="15094" width="33.85546875" style="18" customWidth="1"/>
    <col min="15095" max="15095" width="7.140625" style="18" bestFit="1" customWidth="1"/>
    <col min="15096" max="15096" width="8" style="18" bestFit="1" customWidth="1"/>
    <col min="15097" max="15097" width="11" style="18" bestFit="1" customWidth="1"/>
    <col min="15098" max="15098" width="12.85546875" style="18" customWidth="1"/>
    <col min="15099" max="15347" width="11.42578125" style="18"/>
    <col min="15348" max="15348" width="13.42578125" style="18" bestFit="1" customWidth="1"/>
    <col min="15349" max="15349" width="11.7109375" style="18" customWidth="1"/>
    <col min="15350" max="15350" width="33.85546875" style="18" customWidth="1"/>
    <col min="15351" max="15351" width="7.140625" style="18" bestFit="1" customWidth="1"/>
    <col min="15352" max="15352" width="8" style="18" bestFit="1" customWidth="1"/>
    <col min="15353" max="15353" width="11" style="18" bestFit="1" customWidth="1"/>
    <col min="15354" max="15354" width="12.85546875" style="18" customWidth="1"/>
    <col min="15355" max="15603" width="11.42578125" style="18"/>
    <col min="15604" max="15604" width="13.42578125" style="18" bestFit="1" customWidth="1"/>
    <col min="15605" max="15605" width="11.7109375" style="18" customWidth="1"/>
    <col min="15606" max="15606" width="33.85546875" style="18" customWidth="1"/>
    <col min="15607" max="15607" width="7.140625" style="18" bestFit="1" customWidth="1"/>
    <col min="15608" max="15608" width="8" style="18" bestFit="1" customWidth="1"/>
    <col min="15609" max="15609" width="11" style="18" bestFit="1" customWidth="1"/>
    <col min="15610" max="15610" width="12.85546875" style="18" customWidth="1"/>
    <col min="15611" max="15859" width="11.42578125" style="18"/>
    <col min="15860" max="15860" width="13.42578125" style="18" bestFit="1" customWidth="1"/>
    <col min="15861" max="15861" width="11.7109375" style="18" customWidth="1"/>
    <col min="15862" max="15862" width="33.85546875" style="18" customWidth="1"/>
    <col min="15863" max="15863" width="7.140625" style="18" bestFit="1" customWidth="1"/>
    <col min="15864" max="15864" width="8" style="18" bestFit="1" customWidth="1"/>
    <col min="15865" max="15865" width="11" style="18" bestFit="1" customWidth="1"/>
    <col min="15866" max="15866" width="12.85546875" style="18" customWidth="1"/>
    <col min="15867" max="16115" width="11.42578125" style="18"/>
    <col min="16116" max="16116" width="13.42578125" style="18" bestFit="1" customWidth="1"/>
    <col min="16117" max="16117" width="11.7109375" style="18" customWidth="1"/>
    <col min="16118" max="16118" width="33.85546875" style="18" customWidth="1"/>
    <col min="16119" max="16119" width="7.140625" style="18" bestFit="1" customWidth="1"/>
    <col min="16120" max="16120" width="8" style="18" bestFit="1" customWidth="1"/>
    <col min="16121" max="16121" width="11" style="18" bestFit="1" customWidth="1"/>
    <col min="16122" max="16122" width="12.85546875" style="18" customWidth="1"/>
    <col min="16123" max="16384" width="11.42578125" style="18"/>
  </cols>
  <sheetData>
    <row r="1" spans="1:12" ht="16.5" customHeight="1" x14ac:dyDescent="0.2">
      <c r="C1" s="76" t="s">
        <v>7</v>
      </c>
      <c r="D1" s="76"/>
      <c r="E1" s="38"/>
      <c r="F1" s="38"/>
      <c r="G1" s="38"/>
      <c r="H1" s="38"/>
      <c r="I1" s="14"/>
      <c r="J1" s="14"/>
    </row>
    <row r="2" spans="1:12" ht="20.100000000000001" customHeight="1" x14ac:dyDescent="0.2">
      <c r="C2" s="77" t="s">
        <v>11</v>
      </c>
      <c r="D2" s="77"/>
      <c r="E2" s="77"/>
      <c r="F2" s="77"/>
      <c r="G2" s="77"/>
      <c r="H2" s="77"/>
      <c r="I2" s="77"/>
      <c r="J2" s="77"/>
    </row>
    <row r="3" spans="1:12" ht="24.75" customHeight="1" x14ac:dyDescent="0.2">
      <c r="A3" s="1"/>
      <c r="B3" s="1"/>
      <c r="C3" s="77"/>
      <c r="D3" s="77"/>
      <c r="E3" s="77"/>
      <c r="F3" s="77"/>
      <c r="G3" s="77"/>
      <c r="H3" s="77"/>
      <c r="I3" s="77"/>
      <c r="J3" s="77"/>
    </row>
    <row r="4" spans="1:12" ht="28.5" customHeight="1" x14ac:dyDescent="0.2">
      <c r="A4" s="1"/>
      <c r="B4" s="1"/>
      <c r="C4" s="78" t="s">
        <v>24</v>
      </c>
      <c r="D4" s="79"/>
      <c r="E4" s="79"/>
      <c r="F4" s="79"/>
      <c r="G4" s="79"/>
      <c r="H4" s="79"/>
      <c r="I4" s="79"/>
      <c r="J4" s="79"/>
    </row>
    <row r="5" spans="1:12" ht="28.5" customHeight="1" x14ac:dyDescent="0.2">
      <c r="A5" s="1"/>
      <c r="B5" s="1"/>
      <c r="C5" s="7"/>
      <c r="D5" s="8"/>
      <c r="E5" s="8"/>
      <c r="F5" s="8"/>
      <c r="G5" s="8"/>
      <c r="H5" s="8"/>
      <c r="I5" s="8"/>
      <c r="J5" s="8"/>
    </row>
    <row r="6" spans="1:12" s="27" customFormat="1" ht="15" x14ac:dyDescent="0.2">
      <c r="A6" s="1"/>
      <c r="B6" s="1"/>
      <c r="C6" s="7"/>
      <c r="D6" s="8"/>
      <c r="E6" s="8"/>
      <c r="F6" s="8"/>
      <c r="G6" s="8"/>
      <c r="H6" s="8"/>
      <c r="I6" s="8"/>
      <c r="J6" s="8"/>
      <c r="L6" s="37"/>
    </row>
    <row r="7" spans="1:12" s="27" customFormat="1" ht="15" x14ac:dyDescent="0.2">
      <c r="A7" s="1"/>
      <c r="B7" s="1"/>
      <c r="C7" s="7"/>
      <c r="D7" s="8"/>
      <c r="E7" s="8"/>
      <c r="F7" s="8"/>
      <c r="G7" s="8"/>
      <c r="H7" s="8"/>
      <c r="I7" s="8"/>
      <c r="J7" s="8"/>
      <c r="L7" s="37"/>
    </row>
    <row r="8" spans="1:12" s="27" customFormat="1" ht="15.75" thickBot="1" x14ac:dyDescent="0.25">
      <c r="A8" s="1"/>
      <c r="B8" s="1"/>
      <c r="C8" s="7"/>
      <c r="D8" s="8"/>
      <c r="E8" s="8"/>
      <c r="F8" s="8"/>
      <c r="G8" s="8"/>
      <c r="H8" s="8"/>
      <c r="I8" s="8"/>
      <c r="J8" s="8"/>
      <c r="L8" s="37"/>
    </row>
    <row r="9" spans="1:12" s="27" customFormat="1" ht="15.75" thickBot="1" x14ac:dyDescent="0.25">
      <c r="A9" s="1"/>
      <c r="B9" s="1"/>
      <c r="C9" s="7"/>
      <c r="D9" s="8"/>
      <c r="E9" s="8"/>
      <c r="F9" s="83" t="s">
        <v>65</v>
      </c>
      <c r="G9" s="83"/>
      <c r="H9" s="83"/>
      <c r="I9" s="8"/>
      <c r="J9" s="8"/>
      <c r="L9" s="37"/>
    </row>
    <row r="10" spans="1:12" s="27" customFormat="1" ht="15" x14ac:dyDescent="0.2">
      <c r="A10" s="1"/>
      <c r="B10" s="1"/>
      <c r="C10" s="7"/>
      <c r="D10" s="8"/>
      <c r="E10" s="8"/>
      <c r="F10" s="39" t="s">
        <v>66</v>
      </c>
      <c r="G10" s="40">
        <f>G61</f>
        <v>23427.297999999999</v>
      </c>
      <c r="H10" s="41">
        <f>G10/G12</f>
        <v>0.69765216988893264</v>
      </c>
      <c r="I10" s="8"/>
      <c r="J10" s="8"/>
      <c r="L10" s="37"/>
    </row>
    <row r="11" spans="1:12" s="27" customFormat="1" ht="15.75" thickBot="1" x14ac:dyDescent="0.25">
      <c r="A11" s="1"/>
      <c r="B11" s="1"/>
      <c r="C11" s="7"/>
      <c r="D11" s="8"/>
      <c r="E11" s="8"/>
      <c r="F11" s="42" t="s">
        <v>67</v>
      </c>
      <c r="G11" s="43">
        <f>H61</f>
        <v>350.1</v>
      </c>
      <c r="H11" s="44">
        <f>G11*29/G12</f>
        <v>0.30234783011106725</v>
      </c>
      <c r="I11" s="8"/>
      <c r="J11" s="8"/>
      <c r="L11" s="37"/>
    </row>
    <row r="12" spans="1:12" s="27" customFormat="1" ht="15.75" thickBot="1" x14ac:dyDescent="0.25">
      <c r="A12" s="1"/>
      <c r="B12" s="1"/>
      <c r="C12" s="7"/>
      <c r="D12" s="8"/>
      <c r="E12" s="8"/>
      <c r="F12" s="45" t="s">
        <v>72</v>
      </c>
      <c r="G12" s="46">
        <f>G10+G11*29</f>
        <v>33580.198000000004</v>
      </c>
      <c r="H12" s="47"/>
      <c r="I12" s="8"/>
      <c r="J12" s="8"/>
      <c r="L12" s="37"/>
    </row>
    <row r="13" spans="1:12" s="27" customFormat="1" ht="15.75" thickBot="1" x14ac:dyDescent="0.25">
      <c r="A13" s="1"/>
      <c r="B13" s="1"/>
      <c r="C13" s="7"/>
      <c r="D13" s="8"/>
      <c r="E13" s="8"/>
      <c r="F13" s="45"/>
      <c r="G13" s="48"/>
      <c r="H13" s="47"/>
      <c r="I13" s="8"/>
      <c r="J13" s="8"/>
      <c r="L13" s="37"/>
    </row>
    <row r="14" spans="1:12" s="27" customFormat="1" ht="15" x14ac:dyDescent="0.2">
      <c r="A14" s="1"/>
      <c r="B14" s="1"/>
      <c r="C14" s="7"/>
      <c r="D14" s="8"/>
      <c r="E14" s="8"/>
      <c r="F14" s="49" t="s">
        <v>68</v>
      </c>
      <c r="G14" s="50">
        <v>1.2</v>
      </c>
      <c r="H14" s="51"/>
      <c r="I14" s="8"/>
      <c r="J14" s="8"/>
      <c r="L14" s="37"/>
    </row>
    <row r="15" spans="1:12" s="27" customFormat="1" ht="15.75" thickBot="1" x14ac:dyDescent="0.25">
      <c r="A15" s="1"/>
      <c r="B15" s="1"/>
      <c r="C15" s="7"/>
      <c r="D15" s="8"/>
      <c r="E15" s="8"/>
      <c r="F15" s="52" t="s">
        <v>67</v>
      </c>
      <c r="G15" s="53">
        <v>40</v>
      </c>
      <c r="H15" s="54"/>
      <c r="I15" s="8"/>
      <c r="J15" s="8"/>
      <c r="L15" s="37"/>
    </row>
    <row r="16" spans="1:12" s="27" customFormat="1" ht="15.75" thickBot="1" x14ac:dyDescent="0.25">
      <c r="A16" s="1"/>
      <c r="B16" s="1"/>
      <c r="C16" s="7"/>
      <c r="D16" s="8"/>
      <c r="E16" s="8"/>
      <c r="F16" s="55"/>
      <c r="G16" s="56"/>
      <c r="H16" s="56"/>
      <c r="I16" s="8"/>
      <c r="J16" s="8"/>
      <c r="L16" s="37"/>
    </row>
    <row r="17" spans="1:16" s="27" customFormat="1" ht="25.5" x14ac:dyDescent="0.2">
      <c r="A17" s="1"/>
      <c r="B17" s="1"/>
      <c r="C17" s="7"/>
      <c r="D17" s="8"/>
      <c r="E17" s="8"/>
      <c r="F17" s="49" t="s">
        <v>69</v>
      </c>
      <c r="G17" s="57">
        <f>J57</f>
        <v>44918</v>
      </c>
      <c r="H17" s="58"/>
      <c r="I17" s="8"/>
      <c r="J17" s="8"/>
      <c r="L17" s="37"/>
    </row>
    <row r="18" spans="1:16" s="27" customFormat="1" ht="26.25" thickBot="1" x14ac:dyDescent="0.25">
      <c r="A18" s="1"/>
      <c r="B18" s="1"/>
      <c r="C18" s="7"/>
      <c r="D18" s="8"/>
      <c r="E18" s="8"/>
      <c r="F18" s="52" t="s">
        <v>70</v>
      </c>
      <c r="G18" s="59">
        <f>G17-G12</f>
        <v>11337.801999999996</v>
      </c>
      <c r="H18" s="58"/>
      <c r="I18" s="8"/>
      <c r="J18" s="8"/>
      <c r="L18" s="37"/>
    </row>
    <row r="19" spans="1:16" s="27" customFormat="1" ht="26.25" thickBot="1" x14ac:dyDescent="0.25">
      <c r="A19" s="1"/>
      <c r="B19" s="1"/>
      <c r="C19" s="7"/>
      <c r="D19" s="8"/>
      <c r="E19" s="8"/>
      <c r="F19" s="60" t="s">
        <v>71</v>
      </c>
      <c r="G19" s="61">
        <f>G17/G12</f>
        <v>1.3376335660677163</v>
      </c>
      <c r="H19" s="58"/>
      <c r="I19" s="8"/>
      <c r="J19" s="8"/>
      <c r="L19" s="37"/>
    </row>
    <row r="20" spans="1:16" s="27" customFormat="1" ht="15" x14ac:dyDescent="0.2">
      <c r="A20" s="1"/>
      <c r="B20" s="1"/>
      <c r="C20" s="7"/>
      <c r="D20" s="8"/>
      <c r="E20" s="8"/>
      <c r="F20" s="8"/>
      <c r="G20" s="8"/>
      <c r="H20" s="8"/>
      <c r="I20" s="8"/>
      <c r="J20" s="8"/>
      <c r="L20" s="37"/>
    </row>
    <row r="21" spans="1:16" ht="33" customHeight="1" x14ac:dyDescent="0.2">
      <c r="I21" s="8"/>
      <c r="J21" s="8"/>
      <c r="M21" s="27"/>
      <c r="N21" s="27"/>
      <c r="O21" s="27"/>
      <c r="P21" s="27"/>
    </row>
    <row r="22" spans="1:16" ht="33.950000000000003" customHeight="1" x14ac:dyDescent="0.2">
      <c r="A22" s="12" t="s">
        <v>8</v>
      </c>
      <c r="B22" s="19" t="s">
        <v>5</v>
      </c>
      <c r="C22" s="12" t="s">
        <v>0</v>
      </c>
      <c r="D22" s="12" t="s">
        <v>1</v>
      </c>
      <c r="E22" s="66" t="s">
        <v>61</v>
      </c>
      <c r="F22" s="66" t="s">
        <v>62</v>
      </c>
      <c r="G22" s="66" t="s">
        <v>63</v>
      </c>
      <c r="H22" s="66" t="s">
        <v>64</v>
      </c>
      <c r="I22" s="66" t="s">
        <v>2</v>
      </c>
      <c r="J22" s="66" t="s">
        <v>3</v>
      </c>
      <c r="M22" s="27"/>
      <c r="N22" s="27"/>
      <c r="O22" s="27"/>
      <c r="P22" s="27"/>
    </row>
    <row r="23" spans="1:16" ht="33.950000000000003" customHeight="1" x14ac:dyDescent="0.2">
      <c r="A23" s="12"/>
      <c r="B23" s="21" t="s">
        <v>10</v>
      </c>
      <c r="C23" s="20"/>
      <c r="D23" s="12"/>
      <c r="E23" s="62"/>
      <c r="F23" s="63"/>
      <c r="G23" s="64" t="str">
        <f t="shared" ref="G23" si="0">IF(D23&gt;0,E23*D23,"")</f>
        <v/>
      </c>
      <c r="H23" s="63" t="str">
        <f t="shared" ref="H23" si="1">IF(D23&gt;0,ROUND(F23*D23,1),"")</f>
        <v/>
      </c>
      <c r="I23" s="65" t="str">
        <f>IF(D23&gt;0,ROUND((E23+F23*$G$15)*$G$14,0),"")</f>
        <v/>
      </c>
      <c r="J23" s="11" t="str">
        <f t="shared" ref="J23" si="2">IF(D23&gt;0,D23*I23,"")</f>
        <v/>
      </c>
      <c r="M23" s="27"/>
      <c r="N23" s="27"/>
      <c r="O23" s="27"/>
      <c r="P23" s="27"/>
    </row>
    <row r="24" spans="1:16" ht="33.950000000000003" customHeight="1" x14ac:dyDescent="0.2">
      <c r="A24" s="17" t="s">
        <v>44</v>
      </c>
      <c r="B24" s="15" t="s">
        <v>28</v>
      </c>
      <c r="C24" s="17" t="s">
        <v>4</v>
      </c>
      <c r="D24" s="17">
        <v>1</v>
      </c>
      <c r="E24" s="62">
        <v>1500</v>
      </c>
      <c r="F24" s="63"/>
      <c r="G24" s="64">
        <f t="shared" ref="G24" si="3">IF(D24&gt;0,E24*D24,"")</f>
        <v>1500</v>
      </c>
      <c r="H24" s="63">
        <f t="shared" ref="H24" si="4">IF(D24&gt;0,ROUND(F24*D24,1),"")</f>
        <v>0</v>
      </c>
      <c r="I24" s="65">
        <f>IF(D24&gt;0,ROUND((E24+F24*$G$15)*$G$14,0),"")</f>
        <v>1800</v>
      </c>
      <c r="J24" s="67">
        <f t="shared" ref="J24" si="5">IF(D24&gt;0,D24*I24,"")</f>
        <v>1800</v>
      </c>
      <c r="M24" s="27"/>
      <c r="N24" s="27"/>
      <c r="O24" s="27"/>
      <c r="P24" s="27"/>
    </row>
    <row r="25" spans="1:16" s="27" customFormat="1" ht="33.950000000000003" customHeight="1" x14ac:dyDescent="0.2">
      <c r="A25" s="12"/>
      <c r="B25" s="21" t="s">
        <v>34</v>
      </c>
      <c r="C25" s="20"/>
      <c r="D25" s="12"/>
      <c r="E25" s="62"/>
      <c r="F25" s="63"/>
      <c r="G25" s="64" t="str">
        <f t="shared" ref="G25:G26" si="6">IF(D25&gt;0,E25*D25,"")</f>
        <v/>
      </c>
      <c r="H25" s="63" t="str">
        <f t="shared" ref="H25:H26" si="7">IF(D25&gt;0,ROUND(F25*D25,1),"")</f>
        <v/>
      </c>
      <c r="I25" s="65" t="str">
        <f t="shared" ref="I25:I26" si="8">IF(D25&gt;0,ROUND((E25+F25*$G$15)*$G$14,0),"")</f>
        <v/>
      </c>
      <c r="J25" s="67" t="str">
        <f t="shared" ref="J25:J26" si="9">IF(D25&gt;0,D25*I25,"")</f>
        <v/>
      </c>
      <c r="L25" s="37"/>
    </row>
    <row r="26" spans="1:16" s="27" customFormat="1" ht="33.950000000000003" customHeight="1" x14ac:dyDescent="0.2">
      <c r="A26" s="28" t="s">
        <v>45</v>
      </c>
      <c r="B26" s="30" t="s">
        <v>41</v>
      </c>
      <c r="C26" s="28" t="s">
        <v>4</v>
      </c>
      <c r="D26" s="28">
        <v>1</v>
      </c>
      <c r="E26" s="62">
        <v>500</v>
      </c>
      <c r="F26" s="63"/>
      <c r="G26" s="64">
        <f t="shared" si="6"/>
        <v>500</v>
      </c>
      <c r="H26" s="63">
        <f t="shared" si="7"/>
        <v>0</v>
      </c>
      <c r="I26" s="65">
        <f t="shared" si="8"/>
        <v>600</v>
      </c>
      <c r="J26" s="67">
        <f t="shared" si="9"/>
        <v>600</v>
      </c>
      <c r="L26" s="37"/>
    </row>
    <row r="27" spans="1:16" ht="33.950000000000003" customHeight="1" x14ac:dyDescent="0.2">
      <c r="A27" s="23"/>
      <c r="B27" s="25" t="s">
        <v>12</v>
      </c>
      <c r="C27" s="26"/>
      <c r="D27" s="23"/>
      <c r="E27" s="24"/>
      <c r="F27" s="24"/>
      <c r="G27" s="24"/>
      <c r="H27" s="24"/>
      <c r="I27" s="24"/>
      <c r="J27" s="23"/>
      <c r="M27" s="27"/>
      <c r="N27" s="27"/>
      <c r="O27" s="27"/>
      <c r="P27" s="27"/>
    </row>
    <row r="28" spans="1:16" s="27" customFormat="1" ht="33.950000000000003" customHeight="1" x14ac:dyDescent="0.2">
      <c r="A28" s="32"/>
      <c r="B28" s="10" t="s">
        <v>26</v>
      </c>
      <c r="C28" s="28"/>
      <c r="D28" s="31"/>
      <c r="E28" s="62"/>
      <c r="F28" s="63"/>
      <c r="G28" s="64" t="str">
        <f t="shared" ref="G28:G55" si="10">IF(D28&gt;0,E28*D28,"")</f>
        <v/>
      </c>
      <c r="H28" s="63" t="str">
        <f t="shared" ref="H28:H55" si="11">IF(D28&gt;0,ROUND(F28*D28,1),"")</f>
        <v/>
      </c>
      <c r="I28" s="65" t="str">
        <f t="shared" ref="I28:I55" si="12">IF(D28&gt;0,ROUND((E28+F28*$G$15)*$G$14,0),"")</f>
        <v/>
      </c>
      <c r="J28" s="67" t="str">
        <f t="shared" ref="J28:J55" si="13">IF(D28&gt;0,D28*I28,"")</f>
        <v/>
      </c>
      <c r="L28" s="37"/>
    </row>
    <row r="29" spans="1:16" s="27" customFormat="1" ht="33.950000000000003" customHeight="1" x14ac:dyDescent="0.2">
      <c r="A29" s="32" t="s">
        <v>46</v>
      </c>
      <c r="B29" s="30" t="s">
        <v>27</v>
      </c>
      <c r="C29" s="28" t="s">
        <v>4</v>
      </c>
      <c r="D29" s="28">
        <v>1</v>
      </c>
      <c r="E29" s="62">
        <v>150</v>
      </c>
      <c r="F29" s="63">
        <v>8</v>
      </c>
      <c r="G29" s="64">
        <f t="shared" si="10"/>
        <v>150</v>
      </c>
      <c r="H29" s="63">
        <f t="shared" si="11"/>
        <v>8</v>
      </c>
      <c r="I29" s="65">
        <f t="shared" si="12"/>
        <v>564</v>
      </c>
      <c r="J29" s="67">
        <f t="shared" si="13"/>
        <v>564</v>
      </c>
      <c r="L29" s="37"/>
    </row>
    <row r="30" spans="1:16" s="27" customFormat="1" ht="33.950000000000003" customHeight="1" x14ac:dyDescent="0.2">
      <c r="A30" s="32"/>
      <c r="B30" s="10" t="s">
        <v>25</v>
      </c>
      <c r="C30" s="28"/>
      <c r="D30" s="31"/>
      <c r="E30" s="62"/>
      <c r="F30" s="63"/>
      <c r="G30" s="64" t="str">
        <f t="shared" si="10"/>
        <v/>
      </c>
      <c r="H30" s="63" t="str">
        <f t="shared" si="11"/>
        <v/>
      </c>
      <c r="I30" s="65" t="str">
        <f t="shared" si="12"/>
        <v/>
      </c>
      <c r="J30" s="67" t="str">
        <f t="shared" si="13"/>
        <v/>
      </c>
      <c r="L30" s="37"/>
    </row>
    <row r="31" spans="1:16" s="27" customFormat="1" ht="33.950000000000003" customHeight="1" x14ac:dyDescent="0.2">
      <c r="A31" s="32" t="s">
        <v>47</v>
      </c>
      <c r="B31" s="30" t="s">
        <v>29</v>
      </c>
      <c r="C31" s="28" t="s">
        <v>4</v>
      </c>
      <c r="D31" s="28">
        <v>1</v>
      </c>
      <c r="E31" s="62"/>
      <c r="F31" s="63">
        <v>8</v>
      </c>
      <c r="G31" s="64">
        <f t="shared" si="10"/>
        <v>0</v>
      </c>
      <c r="H31" s="63">
        <f t="shared" si="11"/>
        <v>8</v>
      </c>
      <c r="I31" s="65">
        <f t="shared" si="12"/>
        <v>384</v>
      </c>
      <c r="J31" s="67">
        <f t="shared" si="13"/>
        <v>384</v>
      </c>
      <c r="L31" s="37"/>
    </row>
    <row r="32" spans="1:16" s="27" customFormat="1" ht="33.950000000000003" customHeight="1" x14ac:dyDescent="0.2">
      <c r="A32" s="32" t="s">
        <v>48</v>
      </c>
      <c r="B32" s="10" t="s">
        <v>42</v>
      </c>
      <c r="C32" s="28"/>
      <c r="D32" s="28"/>
      <c r="E32" s="62"/>
      <c r="F32" s="63"/>
      <c r="G32" s="64" t="str">
        <f t="shared" si="10"/>
        <v/>
      </c>
      <c r="H32" s="63" t="str">
        <f t="shared" si="11"/>
        <v/>
      </c>
      <c r="I32" s="65" t="str">
        <f t="shared" si="12"/>
        <v/>
      </c>
      <c r="J32" s="67" t="str">
        <f t="shared" si="13"/>
        <v/>
      </c>
      <c r="L32" s="37"/>
    </row>
    <row r="33" spans="1:16" s="27" customFormat="1" ht="33.950000000000003" customHeight="1" x14ac:dyDescent="0.2">
      <c r="A33" s="32"/>
      <c r="B33" s="30" t="s">
        <v>30</v>
      </c>
      <c r="C33" s="28" t="s">
        <v>4</v>
      </c>
      <c r="D33" s="28">
        <v>1</v>
      </c>
      <c r="E33" s="62">
        <v>830</v>
      </c>
      <c r="F33" s="63">
        <v>8</v>
      </c>
      <c r="G33" s="64">
        <f t="shared" si="10"/>
        <v>830</v>
      </c>
      <c r="H33" s="63">
        <f t="shared" si="11"/>
        <v>8</v>
      </c>
      <c r="I33" s="65">
        <f t="shared" si="12"/>
        <v>1380</v>
      </c>
      <c r="J33" s="67">
        <f t="shared" si="13"/>
        <v>1380</v>
      </c>
      <c r="L33" s="37"/>
    </row>
    <row r="34" spans="1:16" s="27" customFormat="1" ht="74.25" x14ac:dyDescent="0.2">
      <c r="A34" s="32"/>
      <c r="B34" s="30" t="s">
        <v>39</v>
      </c>
      <c r="C34" s="28" t="s">
        <v>4</v>
      </c>
      <c r="D34" s="28">
        <v>1</v>
      </c>
      <c r="E34" s="62">
        <v>1500</v>
      </c>
      <c r="F34" s="63">
        <f>3*2*8</f>
        <v>48</v>
      </c>
      <c r="G34" s="64">
        <f t="shared" si="10"/>
        <v>1500</v>
      </c>
      <c r="H34" s="63">
        <f t="shared" si="11"/>
        <v>48</v>
      </c>
      <c r="I34" s="65">
        <f t="shared" si="12"/>
        <v>4104</v>
      </c>
      <c r="J34" s="67">
        <f t="shared" si="13"/>
        <v>4104</v>
      </c>
      <c r="L34" s="37"/>
    </row>
    <row r="35" spans="1:16" s="27" customFormat="1" ht="33.950000000000003" customHeight="1" x14ac:dyDescent="0.2">
      <c r="A35" s="32"/>
      <c r="B35" s="30" t="s">
        <v>32</v>
      </c>
      <c r="C35" s="28" t="s">
        <v>9</v>
      </c>
      <c r="D35" s="28">
        <v>10</v>
      </c>
      <c r="E35" s="62"/>
      <c r="F35" s="63">
        <v>1</v>
      </c>
      <c r="G35" s="64">
        <f t="shared" si="10"/>
        <v>0</v>
      </c>
      <c r="H35" s="63">
        <f t="shared" si="11"/>
        <v>10</v>
      </c>
      <c r="I35" s="65">
        <f t="shared" si="12"/>
        <v>48</v>
      </c>
      <c r="J35" s="67">
        <f t="shared" si="13"/>
        <v>480</v>
      </c>
      <c r="L35" s="37"/>
    </row>
    <row r="36" spans="1:16" ht="38.25" customHeight="1" x14ac:dyDescent="0.2">
      <c r="A36" s="13" t="s">
        <v>49</v>
      </c>
      <c r="B36" s="10" t="s">
        <v>13</v>
      </c>
      <c r="C36" s="9"/>
      <c r="D36" s="16"/>
      <c r="E36" s="62"/>
      <c r="F36" s="63"/>
      <c r="G36" s="64" t="str">
        <f t="shared" si="10"/>
        <v/>
      </c>
      <c r="H36" s="63" t="str">
        <f t="shared" si="11"/>
        <v/>
      </c>
      <c r="I36" s="65" t="str">
        <f t="shared" si="12"/>
        <v/>
      </c>
      <c r="J36" s="67" t="str">
        <f t="shared" si="13"/>
        <v/>
      </c>
      <c r="M36" s="27"/>
      <c r="N36" s="27"/>
      <c r="O36" s="27"/>
      <c r="P36" s="27"/>
    </row>
    <row r="37" spans="1:16" s="27" customFormat="1" ht="45" customHeight="1" x14ac:dyDescent="0.2">
      <c r="A37" s="80"/>
      <c r="B37" s="30" t="s">
        <v>14</v>
      </c>
      <c r="C37" s="28" t="s">
        <v>4</v>
      </c>
      <c r="D37" s="31">
        <v>1</v>
      </c>
      <c r="E37" s="62">
        <v>1500</v>
      </c>
      <c r="F37" s="63">
        <v>30</v>
      </c>
      <c r="G37" s="64">
        <f t="shared" si="10"/>
        <v>1500</v>
      </c>
      <c r="H37" s="63">
        <f t="shared" si="11"/>
        <v>30</v>
      </c>
      <c r="I37" s="65">
        <f t="shared" si="12"/>
        <v>3240</v>
      </c>
      <c r="J37" s="67">
        <f t="shared" si="13"/>
        <v>3240</v>
      </c>
      <c r="L37" s="37"/>
    </row>
    <row r="38" spans="1:16" s="27" customFormat="1" ht="45" customHeight="1" x14ac:dyDescent="0.2">
      <c r="A38" s="81"/>
      <c r="B38" s="30" t="s">
        <v>15</v>
      </c>
      <c r="C38" s="28" t="s">
        <v>4</v>
      </c>
      <c r="D38" s="31">
        <v>1</v>
      </c>
      <c r="E38" s="62">
        <v>1500</v>
      </c>
      <c r="F38" s="63">
        <v>30</v>
      </c>
      <c r="G38" s="64">
        <f t="shared" si="10"/>
        <v>1500</v>
      </c>
      <c r="H38" s="63">
        <f t="shared" si="11"/>
        <v>30</v>
      </c>
      <c r="I38" s="65">
        <f t="shared" si="12"/>
        <v>3240</v>
      </c>
      <c r="J38" s="67">
        <f t="shared" si="13"/>
        <v>3240</v>
      </c>
      <c r="L38" s="37"/>
    </row>
    <row r="39" spans="1:16" s="27" customFormat="1" ht="45" customHeight="1" x14ac:dyDescent="0.2">
      <c r="A39" s="81"/>
      <c r="B39" s="30" t="s">
        <v>22</v>
      </c>
      <c r="C39" s="28" t="s">
        <v>4</v>
      </c>
      <c r="D39" s="28">
        <v>1</v>
      </c>
      <c r="E39" s="62">
        <v>1500</v>
      </c>
      <c r="F39" s="63">
        <v>20</v>
      </c>
      <c r="G39" s="64">
        <f t="shared" si="10"/>
        <v>1500</v>
      </c>
      <c r="H39" s="63">
        <f t="shared" si="11"/>
        <v>20</v>
      </c>
      <c r="I39" s="65">
        <f t="shared" si="12"/>
        <v>2760</v>
      </c>
      <c r="J39" s="67">
        <f t="shared" si="13"/>
        <v>2760</v>
      </c>
      <c r="L39" s="37"/>
    </row>
    <row r="40" spans="1:16" s="27" customFormat="1" ht="45" customHeight="1" x14ac:dyDescent="0.2">
      <c r="A40" s="81"/>
      <c r="B40" s="30" t="s">
        <v>21</v>
      </c>
      <c r="C40" s="28" t="s">
        <v>4</v>
      </c>
      <c r="D40" s="28">
        <v>1</v>
      </c>
      <c r="E40" s="62">
        <v>1500</v>
      </c>
      <c r="F40" s="63">
        <v>20</v>
      </c>
      <c r="G40" s="64">
        <f t="shared" si="10"/>
        <v>1500</v>
      </c>
      <c r="H40" s="63">
        <f t="shared" si="11"/>
        <v>20</v>
      </c>
      <c r="I40" s="65">
        <f t="shared" si="12"/>
        <v>2760</v>
      </c>
      <c r="J40" s="67">
        <f t="shared" si="13"/>
        <v>2760</v>
      </c>
      <c r="L40" s="37"/>
    </row>
    <row r="41" spans="1:16" s="27" customFormat="1" ht="45" customHeight="1" x14ac:dyDescent="0.2">
      <c r="A41" s="82"/>
      <c r="B41" s="30" t="s">
        <v>23</v>
      </c>
      <c r="C41" s="28" t="s">
        <v>0</v>
      </c>
      <c r="D41" s="28">
        <v>14</v>
      </c>
      <c r="E41" s="62"/>
      <c r="F41" s="63">
        <v>0.5</v>
      </c>
      <c r="G41" s="64">
        <f t="shared" si="10"/>
        <v>0</v>
      </c>
      <c r="H41" s="63">
        <f t="shared" si="11"/>
        <v>7</v>
      </c>
      <c r="I41" s="65">
        <f t="shared" si="12"/>
        <v>24</v>
      </c>
      <c r="J41" s="67">
        <f t="shared" si="13"/>
        <v>336</v>
      </c>
      <c r="L41" s="37"/>
    </row>
    <row r="42" spans="1:16" s="27" customFormat="1" ht="38.25" customHeight="1" x14ac:dyDescent="0.2">
      <c r="A42" s="33"/>
      <c r="B42" s="10" t="s">
        <v>31</v>
      </c>
      <c r="C42" s="9"/>
      <c r="D42" s="16"/>
      <c r="E42" s="62"/>
      <c r="F42" s="63"/>
      <c r="G42" s="64" t="str">
        <f t="shared" si="10"/>
        <v/>
      </c>
      <c r="H42" s="63" t="str">
        <f t="shared" si="11"/>
        <v/>
      </c>
      <c r="I42" s="65" t="str">
        <f t="shared" si="12"/>
        <v/>
      </c>
      <c r="J42" s="67" t="str">
        <f t="shared" si="13"/>
        <v/>
      </c>
      <c r="L42" s="37"/>
    </row>
    <row r="43" spans="1:16" s="27" customFormat="1" ht="24.95" customHeight="1" x14ac:dyDescent="0.2">
      <c r="A43" s="33" t="s">
        <v>50</v>
      </c>
      <c r="B43" s="30" t="s">
        <v>38</v>
      </c>
      <c r="C43" s="28" t="s">
        <v>9</v>
      </c>
      <c r="D43" s="31">
        <v>10</v>
      </c>
      <c r="E43" s="62">
        <f>53.8+3.14*0.7*54</f>
        <v>172.49199999999999</v>
      </c>
      <c r="F43" s="63">
        <v>2</v>
      </c>
      <c r="G43" s="64">
        <f t="shared" si="10"/>
        <v>1724.9199999999998</v>
      </c>
      <c r="H43" s="63">
        <f t="shared" si="11"/>
        <v>20</v>
      </c>
      <c r="I43" s="65">
        <f t="shared" si="12"/>
        <v>303</v>
      </c>
      <c r="J43" s="67">
        <f t="shared" si="13"/>
        <v>3030</v>
      </c>
      <c r="L43" s="37">
        <v>125</v>
      </c>
      <c r="M43" s="27">
        <v>0.4</v>
      </c>
    </row>
    <row r="44" spans="1:16" s="27" customFormat="1" ht="24.95" customHeight="1" x14ac:dyDescent="0.2">
      <c r="A44" s="33" t="s">
        <v>51</v>
      </c>
      <c r="B44" s="30" t="s">
        <v>36</v>
      </c>
      <c r="C44" s="28" t="s">
        <v>9</v>
      </c>
      <c r="D44" s="31">
        <v>40</v>
      </c>
      <c r="E44" s="62">
        <f>5.87*1.5+15.97*1.8</f>
        <v>37.551000000000002</v>
      </c>
      <c r="F44" s="63">
        <f>0.8*1.5</f>
        <v>1.2000000000000002</v>
      </c>
      <c r="G44" s="64">
        <f t="shared" si="10"/>
        <v>1502.04</v>
      </c>
      <c r="H44" s="63">
        <f t="shared" si="11"/>
        <v>48</v>
      </c>
      <c r="I44" s="65">
        <f t="shared" si="12"/>
        <v>103</v>
      </c>
      <c r="J44" s="67">
        <f t="shared" si="13"/>
        <v>4120</v>
      </c>
      <c r="L44" s="37">
        <v>160</v>
      </c>
      <c r="M44" s="27">
        <v>0.5</v>
      </c>
    </row>
    <row r="45" spans="1:16" s="27" customFormat="1" ht="24.95" customHeight="1" x14ac:dyDescent="0.2">
      <c r="A45" s="33" t="s">
        <v>51</v>
      </c>
      <c r="B45" s="30" t="s">
        <v>37</v>
      </c>
      <c r="C45" s="28" t="s">
        <v>9</v>
      </c>
      <c r="D45" s="28">
        <v>22</v>
      </c>
      <c r="E45" s="62">
        <f>7.33*1.5+16.88*1.8</f>
        <v>41.379000000000005</v>
      </c>
      <c r="F45" s="63">
        <f>0.9*1.5</f>
        <v>1.35</v>
      </c>
      <c r="G45" s="64">
        <f t="shared" si="10"/>
        <v>910.33800000000008</v>
      </c>
      <c r="H45" s="63">
        <f t="shared" si="11"/>
        <v>29.7</v>
      </c>
      <c r="I45" s="65">
        <f t="shared" si="12"/>
        <v>114</v>
      </c>
      <c r="J45" s="67">
        <f t="shared" si="13"/>
        <v>2508</v>
      </c>
      <c r="L45" s="37">
        <v>200</v>
      </c>
      <c r="M45" s="27">
        <v>0.6</v>
      </c>
    </row>
    <row r="46" spans="1:16" s="27" customFormat="1" ht="24.95" customHeight="1" x14ac:dyDescent="0.2">
      <c r="A46" s="33" t="s">
        <v>52</v>
      </c>
      <c r="B46" s="30" t="s">
        <v>19</v>
      </c>
      <c r="C46" s="28" t="s">
        <v>0</v>
      </c>
      <c r="D46" s="28">
        <v>3</v>
      </c>
      <c r="E46" s="62">
        <v>950</v>
      </c>
      <c r="F46" s="63">
        <v>4</v>
      </c>
      <c r="G46" s="64">
        <f t="shared" si="10"/>
        <v>2850</v>
      </c>
      <c r="H46" s="63">
        <f t="shared" si="11"/>
        <v>12</v>
      </c>
      <c r="I46" s="65">
        <f t="shared" si="12"/>
        <v>1332</v>
      </c>
      <c r="J46" s="67">
        <f t="shared" si="13"/>
        <v>3996</v>
      </c>
      <c r="L46" s="37">
        <v>250</v>
      </c>
      <c r="M46" s="27">
        <v>0.7</v>
      </c>
    </row>
    <row r="47" spans="1:16" s="27" customFormat="1" ht="24.95" customHeight="1" x14ac:dyDescent="0.2">
      <c r="A47" s="33" t="s">
        <v>53</v>
      </c>
      <c r="B47" s="30" t="s">
        <v>20</v>
      </c>
      <c r="C47" s="28" t="s">
        <v>0</v>
      </c>
      <c r="D47" s="28">
        <v>3</v>
      </c>
      <c r="E47" s="62">
        <v>150</v>
      </c>
      <c r="F47" s="63">
        <v>4</v>
      </c>
      <c r="G47" s="64">
        <f t="shared" si="10"/>
        <v>450</v>
      </c>
      <c r="H47" s="63">
        <f t="shared" si="11"/>
        <v>12</v>
      </c>
      <c r="I47" s="65">
        <f t="shared" si="12"/>
        <v>372</v>
      </c>
      <c r="J47" s="67">
        <f t="shared" si="13"/>
        <v>1116</v>
      </c>
      <c r="L47" s="37">
        <v>300</v>
      </c>
      <c r="M47" s="27">
        <v>0.8</v>
      </c>
    </row>
    <row r="48" spans="1:16" s="27" customFormat="1" ht="24.95" customHeight="1" x14ac:dyDescent="0.2">
      <c r="A48" s="33" t="s">
        <v>54</v>
      </c>
      <c r="B48" s="30" t="s">
        <v>40</v>
      </c>
      <c r="C48" s="28" t="s">
        <v>0</v>
      </c>
      <c r="D48" s="28">
        <v>2</v>
      </c>
      <c r="E48" s="62">
        <v>1500</v>
      </c>
      <c r="F48" s="63">
        <v>6</v>
      </c>
      <c r="G48" s="64">
        <f t="shared" si="10"/>
        <v>3000</v>
      </c>
      <c r="H48" s="63">
        <f t="shared" si="11"/>
        <v>12</v>
      </c>
      <c r="I48" s="65">
        <f t="shared" si="12"/>
        <v>2088</v>
      </c>
      <c r="J48" s="67">
        <f t="shared" si="13"/>
        <v>4176</v>
      </c>
      <c r="L48" s="37">
        <v>315</v>
      </c>
      <c r="M48" s="27">
        <v>0.9</v>
      </c>
    </row>
    <row r="49" spans="1:16" s="27" customFormat="1" ht="33" customHeight="1" x14ac:dyDescent="0.2">
      <c r="A49" s="33" t="s">
        <v>55</v>
      </c>
      <c r="B49" s="30" t="s">
        <v>33</v>
      </c>
      <c r="C49" s="28" t="s">
        <v>4</v>
      </c>
      <c r="D49" s="28">
        <v>1</v>
      </c>
      <c r="E49" s="62">
        <v>400</v>
      </c>
      <c r="F49" s="63">
        <v>6</v>
      </c>
      <c r="G49" s="64">
        <f t="shared" si="10"/>
        <v>400</v>
      </c>
      <c r="H49" s="63">
        <f t="shared" si="11"/>
        <v>6</v>
      </c>
      <c r="I49" s="65">
        <f t="shared" si="12"/>
        <v>768</v>
      </c>
      <c r="J49" s="67">
        <f t="shared" si="13"/>
        <v>768</v>
      </c>
      <c r="L49" s="37">
        <v>400</v>
      </c>
      <c r="M49" s="27">
        <v>1</v>
      </c>
    </row>
    <row r="50" spans="1:16" s="27" customFormat="1" ht="33" customHeight="1" x14ac:dyDescent="0.2">
      <c r="A50" s="33" t="s">
        <v>56</v>
      </c>
      <c r="B50" s="30" t="s">
        <v>35</v>
      </c>
      <c r="C50" s="28" t="s">
        <v>0</v>
      </c>
      <c r="D50" s="29">
        <v>2</v>
      </c>
      <c r="E50" s="62">
        <v>450</v>
      </c>
      <c r="F50" s="63">
        <f>0.7*1.5</f>
        <v>1.0499999999999998</v>
      </c>
      <c r="G50" s="64">
        <f t="shared" si="10"/>
        <v>900</v>
      </c>
      <c r="H50" s="63">
        <f t="shared" si="11"/>
        <v>2.1</v>
      </c>
      <c r="I50" s="65">
        <f t="shared" si="12"/>
        <v>590</v>
      </c>
      <c r="J50" s="67">
        <f t="shared" si="13"/>
        <v>1180</v>
      </c>
      <c r="L50" s="37">
        <v>450</v>
      </c>
      <c r="M50" s="27">
        <v>1.1000000000000001</v>
      </c>
    </row>
    <row r="51" spans="1:16" s="27" customFormat="1" ht="24.95" customHeight="1" x14ac:dyDescent="0.2">
      <c r="A51" s="33" t="s">
        <v>57</v>
      </c>
      <c r="B51" s="30" t="s">
        <v>16</v>
      </c>
      <c r="C51" s="28" t="s">
        <v>0</v>
      </c>
      <c r="D51" s="31">
        <v>6</v>
      </c>
      <c r="E51" s="62"/>
      <c r="F51" s="63">
        <v>0.5</v>
      </c>
      <c r="G51" s="64">
        <f t="shared" si="10"/>
        <v>0</v>
      </c>
      <c r="H51" s="63">
        <f t="shared" si="11"/>
        <v>3</v>
      </c>
      <c r="I51" s="65">
        <f t="shared" si="12"/>
        <v>24</v>
      </c>
      <c r="J51" s="67">
        <f t="shared" si="13"/>
        <v>144</v>
      </c>
      <c r="L51" s="37">
        <v>500</v>
      </c>
      <c r="M51" s="27">
        <v>1.2</v>
      </c>
    </row>
    <row r="52" spans="1:16" s="27" customFormat="1" ht="33" customHeight="1" x14ac:dyDescent="0.2">
      <c r="A52" s="33" t="s">
        <v>58</v>
      </c>
      <c r="B52" s="30" t="s">
        <v>17</v>
      </c>
      <c r="C52" s="28" t="s">
        <v>0</v>
      </c>
      <c r="D52" s="28">
        <v>8</v>
      </c>
      <c r="E52" s="62">
        <v>20</v>
      </c>
      <c r="F52" s="63">
        <v>0.5</v>
      </c>
      <c r="G52" s="64">
        <f t="shared" si="10"/>
        <v>160</v>
      </c>
      <c r="H52" s="63">
        <f t="shared" si="11"/>
        <v>4</v>
      </c>
      <c r="I52" s="65">
        <f t="shared" si="12"/>
        <v>48</v>
      </c>
      <c r="J52" s="67">
        <f t="shared" si="13"/>
        <v>384</v>
      </c>
      <c r="L52" s="37">
        <v>560</v>
      </c>
      <c r="M52" s="27">
        <v>1.3</v>
      </c>
    </row>
    <row r="53" spans="1:16" s="27" customFormat="1" ht="24.95" customHeight="1" x14ac:dyDescent="0.2">
      <c r="A53" s="32" t="s">
        <v>59</v>
      </c>
      <c r="B53" s="30" t="s">
        <v>43</v>
      </c>
      <c r="C53" s="28" t="s">
        <v>0</v>
      </c>
      <c r="D53" s="31">
        <v>1</v>
      </c>
      <c r="E53" s="62">
        <v>50</v>
      </c>
      <c r="F53" s="63">
        <v>0.25</v>
      </c>
      <c r="G53" s="64">
        <f t="shared" si="10"/>
        <v>50</v>
      </c>
      <c r="H53" s="63">
        <f t="shared" si="11"/>
        <v>0.3</v>
      </c>
      <c r="I53" s="65">
        <f t="shared" si="12"/>
        <v>72</v>
      </c>
      <c r="J53" s="67">
        <f t="shared" si="13"/>
        <v>72</v>
      </c>
      <c r="L53" s="37">
        <v>630</v>
      </c>
      <c r="M53" s="27">
        <v>1.4</v>
      </c>
    </row>
    <row r="54" spans="1:16" s="27" customFormat="1" ht="24.95" customHeight="1" x14ac:dyDescent="0.2">
      <c r="A54" s="33" t="s">
        <v>60</v>
      </c>
      <c r="B54" s="30" t="s">
        <v>18</v>
      </c>
      <c r="C54" s="28" t="s">
        <v>4</v>
      </c>
      <c r="D54" s="31">
        <v>1</v>
      </c>
      <c r="E54" s="62">
        <v>1000</v>
      </c>
      <c r="F54" s="63">
        <v>12</v>
      </c>
      <c r="G54" s="64">
        <f t="shared" si="10"/>
        <v>1000</v>
      </c>
      <c r="H54" s="63">
        <f t="shared" si="11"/>
        <v>12</v>
      </c>
      <c r="I54" s="65">
        <f t="shared" si="12"/>
        <v>1776</v>
      </c>
      <c r="J54" s="67">
        <f t="shared" si="13"/>
        <v>1776</v>
      </c>
      <c r="L54" s="37">
        <v>710</v>
      </c>
      <c r="M54" s="27">
        <v>1.5</v>
      </c>
    </row>
    <row r="55" spans="1:16" ht="30.75" customHeight="1" x14ac:dyDescent="0.2">
      <c r="A55" s="34"/>
      <c r="B55" s="35"/>
      <c r="C55" s="34"/>
      <c r="D55" s="34"/>
      <c r="E55" s="68"/>
      <c r="F55" s="69"/>
      <c r="G55" s="70" t="str">
        <f t="shared" si="10"/>
        <v/>
      </c>
      <c r="H55" s="69" t="str">
        <f t="shared" si="11"/>
        <v/>
      </c>
      <c r="I55" s="71" t="str">
        <f t="shared" si="12"/>
        <v/>
      </c>
      <c r="J55" s="72" t="str">
        <f t="shared" si="13"/>
        <v/>
      </c>
      <c r="M55" s="27"/>
      <c r="N55" s="27"/>
      <c r="O55" s="27"/>
      <c r="P55" s="27"/>
    </row>
    <row r="56" spans="1:16" ht="33.950000000000003" customHeight="1" x14ac:dyDescent="0.2">
      <c r="A56" s="2"/>
      <c r="B56" s="3"/>
      <c r="C56" s="4"/>
      <c r="D56" s="4"/>
      <c r="E56" s="4"/>
      <c r="F56" s="4"/>
      <c r="G56" s="4"/>
      <c r="H56" s="4"/>
      <c r="I56" s="5"/>
      <c r="J56" s="5"/>
      <c r="M56" s="27"/>
      <c r="N56" s="27"/>
      <c r="O56" s="27"/>
      <c r="P56" s="27"/>
    </row>
    <row r="57" spans="1:16" ht="33.950000000000003" customHeight="1" x14ac:dyDescent="0.2">
      <c r="A57" s="6"/>
      <c r="B57" s="73" t="s">
        <v>6</v>
      </c>
      <c r="C57" s="74"/>
      <c r="D57" s="74"/>
      <c r="E57" s="74"/>
      <c r="F57" s="74"/>
      <c r="G57" s="74"/>
      <c r="H57" s="74"/>
      <c r="I57" s="75"/>
      <c r="J57" s="36">
        <f>SUM(J23:J55)</f>
        <v>44918</v>
      </c>
      <c r="M57" s="27"/>
      <c r="N57" s="27"/>
      <c r="O57" s="27"/>
      <c r="P57" s="27"/>
    </row>
    <row r="58" spans="1:16" ht="33.950000000000003" customHeight="1" x14ac:dyDescent="0.2">
      <c r="M58" s="27"/>
      <c r="N58" s="27"/>
      <c r="O58" s="27"/>
      <c r="P58" s="27"/>
    </row>
    <row r="59" spans="1:16" ht="12" x14ac:dyDescent="0.2">
      <c r="J59" s="22"/>
      <c r="K59" s="22"/>
      <c r="M59" s="27"/>
      <c r="N59" s="27"/>
      <c r="O59" s="27"/>
      <c r="P59" s="27"/>
    </row>
    <row r="60" spans="1:16" ht="12" x14ac:dyDescent="0.2">
      <c r="J60" s="22"/>
      <c r="K60" s="22"/>
      <c r="M60" s="27"/>
      <c r="N60" s="27"/>
      <c r="O60" s="27"/>
      <c r="P60" s="27"/>
    </row>
    <row r="61" spans="1:16" ht="33.950000000000003" customHeight="1" x14ac:dyDescent="0.2">
      <c r="G61" s="22">
        <f>SUM(G24:G55)</f>
        <v>23427.297999999999</v>
      </c>
      <c r="H61" s="22">
        <f>SUM(H24:H55)</f>
        <v>350.1</v>
      </c>
    </row>
  </sheetData>
  <sheetProtection selectLockedCells="1" pivotTables="0"/>
  <mergeCells count="6">
    <mergeCell ref="B57:I57"/>
    <mergeCell ref="C1:D1"/>
    <mergeCell ref="C2:J3"/>
    <mergeCell ref="C4:J4"/>
    <mergeCell ref="A37:A41"/>
    <mergeCell ref="F9:H9"/>
  </mergeCells>
  <pageMargins left="0.23622047244094491" right="0.23622047244094491" top="0.74803149606299213" bottom="0.74803149606299213" header="0.31496062992125984" footer="0.31496062992125984"/>
  <pageSetup paperSize="9" scale="96" fitToHeight="5" orientation="portrait" r:id="rId1"/>
  <ignoredErrors>
    <ignoredError sqref="I22:J22 C24:D24 C43 B54:D54 C49:D49 B46:D47 C44:D44 C45 J27 B27:D27 C42:D42 B51:D52 A21:D23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LOT CVC</vt:lpstr>
      <vt:lpstr>'LOT CVC'!Zone_d_impression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RIBERA</dc:creator>
  <cp:lastModifiedBy>Samuel SB. BRITO</cp:lastModifiedBy>
  <cp:lastPrinted>2016-05-18T15:28:26Z</cp:lastPrinted>
  <dcterms:created xsi:type="dcterms:W3CDTF">2011-03-16T10:31:00Z</dcterms:created>
  <dcterms:modified xsi:type="dcterms:W3CDTF">2017-03-28T11:56:37Z</dcterms:modified>
</cp:coreProperties>
</file>