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Руслан\Программирование\Базы Данных\Примеры применениб надстройки Поиск Решения Сценарий Отчёт_Задача_5\"/>
    </mc:Choice>
  </mc:AlternateContent>
  <xr:revisionPtr revIDLastSave="0" documentId="13_ncr:1_{43F07751-F05F-4E38-BD56-5FD3775A247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1-ый пример" sheetId="1" r:id="rId1"/>
    <sheet name="2-ой пример" sheetId="2" r:id="rId2"/>
    <sheet name="3-ий пример" sheetId="3" r:id="rId3"/>
    <sheet name="4-ый пример" sheetId="4" r:id="rId4"/>
  </sheets>
  <definedNames>
    <definedName name="solver_adj" localSheetId="0" hidden="1">'1-ый пример'!$D$28:$F$28</definedName>
    <definedName name="solver_adj" localSheetId="1" hidden="1">'2-ой пример'!$C$3:$G$5</definedName>
    <definedName name="solver_adj" localSheetId="2" hidden="1">'3-ий пример'!$D$2:$D$8</definedName>
    <definedName name="solver_adj" localSheetId="3" hidden="1">'4-ый пример'!$B$14:$G$14,'4-ый пример'!$B$15,'4-ый пример'!$E$15,'4-ый пример'!$B$16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1</definedName>
    <definedName name="solver_eng" localSheetId="1" hidden="1">1</definedName>
    <definedName name="solver_eng" localSheetId="2" hidden="1">2</definedName>
    <definedName name="solver_eng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'1-ый пример'!$C$30:$C$34</definedName>
    <definedName name="solver_lhs1" localSheetId="1" hidden="1">'2-ой пример'!$B$3:$B$5</definedName>
    <definedName name="solver_lhs1" localSheetId="2" hidden="1">'3-ий пример'!$D$2:$D$8</definedName>
    <definedName name="solver_lhs1" localSheetId="3" hidden="1">'4-ый пример'!$B$14:$G$14</definedName>
    <definedName name="solver_lhs2" localSheetId="0" hidden="1">'1-ый пример'!$D$28:$F$28</definedName>
    <definedName name="solver_lhs2" localSheetId="1" hidden="1">'2-ой пример'!$C$3:$G$5</definedName>
    <definedName name="solver_lhs2" localSheetId="2" hidden="1">'3-ий пример'!$D$2:$D$8</definedName>
    <definedName name="solver_lhs2" localSheetId="3" hidden="1">'4-ый пример'!$B$15:$B$16</definedName>
    <definedName name="solver_lhs3" localSheetId="0" hidden="1">'1-ый пример'!$D$9:$F$9</definedName>
    <definedName name="solver_lhs3" localSheetId="1" hidden="1">'2-ой пример'!$C$7:$G$7</definedName>
    <definedName name="solver_lhs3" localSheetId="2" hidden="1">'3-ий пример'!$F$10:$L$10</definedName>
    <definedName name="solver_lhs3" localSheetId="3" hidden="1">'4-ый пример'!$B$18:$H$18</definedName>
    <definedName name="solver_lhs4" localSheetId="0" hidden="1">'1-ый пример'!$F$9</definedName>
    <definedName name="solver_lhs4" localSheetId="3" hidden="1">'4-ый пример'!$B$20</definedName>
    <definedName name="solver_lhs5" localSheetId="0" hidden="1">'1-ый пример'!$E$9</definedName>
    <definedName name="solver_lhs5" localSheetId="3" hidden="1">'4-ый пример'!$E$15</definedName>
    <definedName name="solver_lhs6" localSheetId="0" hidden="1">'1-ый пример'!$F$9</definedName>
    <definedName name="solver_lhs7" localSheetId="0" hidden="1">'1-ый пример'!$D$9:$F$9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um" localSheetId="3" hidden="1">5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'1-ый пример'!$D$37</definedName>
    <definedName name="solver_opt" localSheetId="1" hidden="1">'2-ой пример'!$B$15</definedName>
    <definedName name="solver_opt" localSheetId="2" hidden="1">'3-ий пример'!$D$15</definedName>
    <definedName name="solver_opt" localSheetId="3" hidden="1">'4-ый пример'!$H$8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1</definedName>
    <definedName name="solver_rel1" localSheetId="1" hidden="1">1</definedName>
    <definedName name="solver_rel1" localSheetId="2" hidden="1">4</definedName>
    <definedName name="solver_rel1" localSheetId="3" hidden="1">3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3" localSheetId="0" hidden="1">3</definedName>
    <definedName name="solver_rel3" localSheetId="1" hidden="1">2</definedName>
    <definedName name="solver_rel3" localSheetId="2" hidden="1">3</definedName>
    <definedName name="solver_rel3" localSheetId="3" hidden="1">3</definedName>
    <definedName name="solver_rel4" localSheetId="0" hidden="1">2</definedName>
    <definedName name="solver_rel4" localSheetId="3" hidden="1">1</definedName>
    <definedName name="solver_rel5" localSheetId="0" hidden="1">2</definedName>
    <definedName name="solver_rel5" localSheetId="3" hidden="1">3</definedName>
    <definedName name="solver_rel6" localSheetId="0" hidden="1">2</definedName>
    <definedName name="solver_rel7" localSheetId="0" hidden="1">3</definedName>
    <definedName name="solver_rhs1" localSheetId="0" hidden="1">'1-ый пример'!$B$30:$B$34</definedName>
    <definedName name="solver_rhs1" localSheetId="1" hidden="1">'2-ой пример'!$B$11:$B$13</definedName>
    <definedName name="solver_rhs1" localSheetId="2" hidden="1">"целое"</definedName>
    <definedName name="solver_rhs1" localSheetId="3" hidden="1">0</definedName>
    <definedName name="solver_rhs2" localSheetId="0" hidden="1">0</definedName>
    <definedName name="solver_rhs2" localSheetId="1" hidden="1">0</definedName>
    <definedName name="solver_rhs2" localSheetId="2" hidden="1">0</definedName>
    <definedName name="solver_rhs2" localSheetId="3" hidden="1">0</definedName>
    <definedName name="solver_rhs3" localSheetId="0" hidden="1">0</definedName>
    <definedName name="solver_rhs3" localSheetId="1" hidden="1">'2-ой пример'!$C$9:$G$9</definedName>
    <definedName name="solver_rhs3" localSheetId="2" hidden="1">'3-ий пример'!$F$12:$L$12</definedName>
    <definedName name="solver_rhs3" localSheetId="3" hidden="1">100000</definedName>
    <definedName name="solver_rhs4" localSheetId="0" hidden="1">40</definedName>
    <definedName name="solver_rhs4" localSheetId="3" hidden="1">0</definedName>
    <definedName name="solver_rhs5" localSheetId="0" hidden="1">160</definedName>
    <definedName name="solver_rhs5" localSheetId="3" hidden="1">0</definedName>
    <definedName name="solver_rhs6" localSheetId="0" hidden="1">80</definedName>
    <definedName name="solver_rhs7" localSheetId="0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1" hidden="1">2</definedName>
    <definedName name="solver_typ" localSheetId="2" hidden="1">2</definedName>
    <definedName name="solver_typ" localSheetId="3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4" l="1"/>
  <c r="B18" i="4"/>
  <c r="C11" i="4"/>
  <c r="C12" i="4"/>
  <c r="C13" i="4"/>
  <c r="C18" i="4"/>
  <c r="D11" i="4"/>
  <c r="D12" i="4"/>
  <c r="D13" i="4"/>
  <c r="D18" i="4"/>
  <c r="E11" i="4"/>
  <c r="E12" i="4"/>
  <c r="E13" i="4"/>
  <c r="E18" i="4"/>
  <c r="F11" i="4"/>
  <c r="F12" i="4"/>
  <c r="F13" i="4"/>
  <c r="F18" i="4"/>
  <c r="G11" i="4"/>
  <c r="G12" i="4"/>
  <c r="G13" i="4"/>
  <c r="G18" i="4"/>
  <c r="H11" i="4"/>
  <c r="H12" i="4"/>
  <c r="H13" i="4"/>
  <c r="H18" i="4"/>
  <c r="H8" i="4"/>
  <c r="D10" i="3"/>
  <c r="D15" i="3"/>
  <c r="L10" i="3"/>
  <c r="K10" i="3"/>
  <c r="J10" i="3"/>
  <c r="I10" i="3"/>
  <c r="H10" i="3"/>
  <c r="G10" i="3"/>
  <c r="F10" i="3"/>
  <c r="G15" i="2"/>
  <c r="F15" i="2"/>
  <c r="E15" i="2"/>
  <c r="D15" i="2"/>
  <c r="C15" i="2"/>
  <c r="B15" i="2"/>
  <c r="G7" i="2"/>
  <c r="F7" i="2"/>
  <c r="E7" i="2"/>
  <c r="D7" i="2"/>
  <c r="C7" i="2"/>
  <c r="B5" i="2"/>
  <c r="B4" i="2"/>
  <c r="B3" i="2"/>
  <c r="M9" i="1"/>
  <c r="N9" i="1"/>
  <c r="O9" i="1"/>
  <c r="P9" i="1"/>
  <c r="Q9" i="1"/>
  <c r="R9" i="1"/>
  <c r="S9" i="1"/>
  <c r="T9" i="1"/>
  <c r="U9" i="1"/>
  <c r="V9" i="1"/>
  <c r="M10" i="1"/>
  <c r="N10" i="1"/>
  <c r="O10" i="1"/>
  <c r="P10" i="1"/>
  <c r="Q10" i="1"/>
  <c r="R10" i="1"/>
  <c r="S10" i="1"/>
  <c r="T10" i="1"/>
  <c r="U10" i="1"/>
  <c r="V10" i="1"/>
  <c r="M11" i="1"/>
  <c r="N11" i="1"/>
  <c r="O11" i="1"/>
  <c r="P11" i="1"/>
  <c r="Q11" i="1"/>
  <c r="R11" i="1"/>
  <c r="S11" i="1"/>
  <c r="T11" i="1"/>
  <c r="U11" i="1"/>
  <c r="V11" i="1"/>
  <c r="M12" i="1"/>
  <c r="N12" i="1"/>
  <c r="O12" i="1"/>
  <c r="P12" i="1"/>
  <c r="Q12" i="1"/>
  <c r="R12" i="1"/>
  <c r="S12" i="1"/>
  <c r="T12" i="1"/>
  <c r="U12" i="1"/>
  <c r="V12" i="1"/>
  <c r="O8" i="1"/>
  <c r="P8" i="1"/>
  <c r="Q8" i="1"/>
  <c r="R8" i="1"/>
  <c r="S8" i="1"/>
  <c r="T8" i="1"/>
  <c r="U8" i="1"/>
  <c r="V8" i="1"/>
  <c r="N8" i="1"/>
  <c r="M8" i="1"/>
  <c r="D17" i="1"/>
  <c r="C12" i="1"/>
  <c r="C11" i="1"/>
  <c r="F17" i="1"/>
  <c r="C15" i="1"/>
  <c r="C14" i="1"/>
  <c r="C13" i="1"/>
  <c r="E17" i="1"/>
  <c r="D18" i="1"/>
</calcChain>
</file>

<file path=xl/sharedStrings.xml><?xml version="1.0" encoding="utf-8"?>
<sst xmlns="http://schemas.openxmlformats.org/spreadsheetml/2006/main" count="109" uniqueCount="97">
  <si>
    <t>Телевизор</t>
  </si>
  <si>
    <t xml:space="preserve">Стерео  </t>
  </si>
  <si>
    <t>Ак .сист.</t>
  </si>
  <si>
    <t>Количество-&gt;</t>
  </si>
  <si>
    <t>Наим. изд.</t>
  </si>
  <si>
    <t>Склад</t>
  </si>
  <si>
    <t>Использ.</t>
  </si>
  <si>
    <t>Шасси</t>
  </si>
  <si>
    <t>Кинескоп</t>
  </si>
  <si>
    <t>Динамик</t>
  </si>
  <si>
    <t>Блок пит.</t>
  </si>
  <si>
    <t>Элек. плата</t>
  </si>
  <si>
    <t>Прибыль:</t>
  </si>
  <si>
    <t>По видам изделий</t>
  </si>
  <si>
    <t xml:space="preserve">Всего </t>
  </si>
  <si>
    <t>за ед.</t>
  </si>
  <si>
    <t>Задача: потратить на закупку товаров меньше, чем получить от них прибыль при определенном коэфф (от 0,0 - 1,0)</t>
  </si>
  <si>
    <t>Чем больше коэфф, тем больше использованного товара, а на складе его должно быть на 20% больше</t>
  </si>
  <si>
    <t xml:space="preserve">Склад увеличиваем от 1 - 100% и смотрим, сколько потребуется заказать товара и сколько я получу прибыли при опр коэфф </t>
  </si>
  <si>
    <t>,,,</t>
  </si>
  <si>
    <t>1. Увеличить склад на 20%</t>
  </si>
  <si>
    <t>2. Увеличить скалд на 30%</t>
  </si>
  <si>
    <t>3. Увеличить скалд на 40%</t>
  </si>
  <si>
    <t>=</t>
  </si>
  <si>
    <t>Число перевозок от завода x к складу y:</t>
  </si>
  <si>
    <t>Заводы:</t>
  </si>
  <si>
    <t>Всего</t>
  </si>
  <si>
    <t>Казань</t>
  </si>
  <si>
    <t>Рига</t>
  </si>
  <si>
    <t>Воронеж</t>
  </si>
  <si>
    <t>Курск</t>
  </si>
  <si>
    <t>Москва</t>
  </si>
  <si>
    <t>Беларусь</t>
  </si>
  <si>
    <t>Урал</t>
  </si>
  <si>
    <t>Украина</t>
  </si>
  <si>
    <t>---</t>
  </si>
  <si>
    <t>Итого:</t>
  </si>
  <si>
    <t>Потребности складов --&gt;</t>
  </si>
  <si>
    <t>Поставки</t>
  </si>
  <si>
    <t>Затраты на перевозку от завода x к складу y:</t>
  </si>
  <si>
    <t>Перевозка:</t>
  </si>
  <si>
    <t>График</t>
  </si>
  <si>
    <t xml:space="preserve">   Выходные дни</t>
  </si>
  <si>
    <t>Работники</t>
  </si>
  <si>
    <t>Вс</t>
  </si>
  <si>
    <t>Пн</t>
  </si>
  <si>
    <t>Вт</t>
  </si>
  <si>
    <t>Ср</t>
  </si>
  <si>
    <t>Чт</t>
  </si>
  <si>
    <t>Пт</t>
  </si>
  <si>
    <t>Сб</t>
  </si>
  <si>
    <t xml:space="preserve">  A</t>
  </si>
  <si>
    <t>Воскрес., понедельник</t>
  </si>
  <si>
    <t xml:space="preserve">  Б</t>
  </si>
  <si>
    <t>Понедельник, вторник</t>
  </si>
  <si>
    <t xml:space="preserve">  В</t>
  </si>
  <si>
    <t>Вторник, среда</t>
  </si>
  <si>
    <t xml:space="preserve">  Г</t>
  </si>
  <si>
    <t>Среда, четверг</t>
  </si>
  <si>
    <t xml:space="preserve">  Д</t>
  </si>
  <si>
    <t>Четверг, пятница</t>
  </si>
  <si>
    <t xml:space="preserve">  Е</t>
  </si>
  <si>
    <t>Пятница, суббота</t>
  </si>
  <si>
    <t xml:space="preserve">  Ж</t>
  </si>
  <si>
    <t>Суббота, воскресенье</t>
  </si>
  <si>
    <t>Всего:</t>
  </si>
  <si>
    <t>Всего требуется:</t>
  </si>
  <si>
    <t>Дневная оплата работника:</t>
  </si>
  <si>
    <t>Общая недельная зарпл.:</t>
  </si>
  <si>
    <t>0. Ничего не менять</t>
  </si>
  <si>
    <t>Доход</t>
  </si>
  <si>
    <t>Срок</t>
  </si>
  <si>
    <t>Депозиты по месяцам:</t>
  </si>
  <si>
    <t>1-мес. депозит:</t>
  </si>
  <si>
    <t>1, 2, 3, 4, 5 и 6</t>
  </si>
  <si>
    <t>Доход по</t>
  </si>
  <si>
    <t>3-мес. депозит:</t>
  </si>
  <si>
    <t>1 и 4</t>
  </si>
  <si>
    <t>процентам</t>
  </si>
  <si>
    <t>6-мес. депозит:</t>
  </si>
  <si>
    <t>1</t>
  </si>
  <si>
    <t>Месяц:</t>
  </si>
  <si>
    <t>1-й месяц</t>
  </si>
  <si>
    <t>2-й месяц</t>
  </si>
  <si>
    <t>3-й месяц</t>
  </si>
  <si>
    <t>4-й месяц</t>
  </si>
  <si>
    <t>5-й месяц</t>
  </si>
  <si>
    <t>6-й месяц</t>
  </si>
  <si>
    <t>Конец</t>
  </si>
  <si>
    <t>Нач. сумма:</t>
  </si>
  <si>
    <t>Погаш. деп.:</t>
  </si>
  <si>
    <t>Проценты:</t>
  </si>
  <si>
    <t>1-м.депозит:</t>
  </si>
  <si>
    <t>3-м.депозит:</t>
  </si>
  <si>
    <t>6-м.депозит:</t>
  </si>
  <si>
    <t>Расходы:</t>
  </si>
  <si>
    <t>Кон. сумма: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</si>
</sst>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&quot;р.&quot;;[Red]\-#,##0&quot;р.&quot;"/>
    <numFmt numFmtId="165" formatCode="#,##0&quot;р.&quot;"/>
    <numFmt numFmtId="166" formatCode="#,##0\ &quot;₽&quot;"/>
    <numFmt numFmtId="167" formatCode="#,##0.00\ &quot;₽&quot;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Helv"/>
    </font>
    <font>
      <sz val="12"/>
      <name val="Segoe UI"/>
      <family val="2"/>
      <charset val="204"/>
    </font>
    <font>
      <i/>
      <sz val="12"/>
      <name val="Segoe UI"/>
      <family val="2"/>
      <charset val="204"/>
    </font>
    <font>
      <sz val="12"/>
      <color theme="1"/>
      <name val="Segoe UI"/>
      <family val="2"/>
      <charset val="204"/>
    </font>
    <font>
      <b/>
      <i/>
      <sz val="12"/>
      <name val="Segoe UI"/>
      <family val="2"/>
      <charset val="204"/>
    </font>
    <font>
      <b/>
      <sz val="12"/>
      <name val="Segoe UI"/>
      <family val="2"/>
      <charset val="204"/>
    </font>
    <font>
      <b/>
      <sz val="12"/>
      <color theme="1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gray125">
        <fgColor indexed="13"/>
      </patternFill>
    </fill>
  </fills>
  <borders count="7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indexed="16"/>
      </left>
      <right/>
      <top style="thick">
        <color indexed="16"/>
      </top>
      <bottom/>
      <diagonal/>
    </border>
    <border>
      <left/>
      <right style="thick">
        <color indexed="16"/>
      </right>
      <top style="thick">
        <color indexed="16"/>
      </top>
      <bottom/>
      <diagonal/>
    </border>
    <border>
      <left style="thick">
        <color indexed="16"/>
      </left>
      <right/>
      <top/>
      <bottom/>
      <diagonal/>
    </border>
    <border>
      <left/>
      <right style="thick">
        <color indexed="16"/>
      </right>
      <top/>
      <bottom/>
      <diagonal/>
    </border>
    <border>
      <left style="thick">
        <color indexed="18"/>
      </left>
      <right/>
      <top/>
      <bottom style="thick">
        <color indexed="18"/>
      </bottom>
      <diagonal/>
    </border>
    <border>
      <left style="thick">
        <color indexed="16"/>
      </left>
      <right/>
      <top/>
      <bottom style="thick">
        <color indexed="16"/>
      </bottom>
      <diagonal/>
    </border>
    <border>
      <left/>
      <right style="thick">
        <color indexed="16"/>
      </right>
      <top/>
      <bottom style="thick">
        <color indexed="16"/>
      </bottom>
      <diagonal/>
    </border>
    <border>
      <left/>
      <right/>
      <top/>
      <bottom style="thick">
        <color indexed="18"/>
      </bottom>
      <diagonal/>
    </border>
    <border>
      <left/>
      <right style="thick">
        <color indexed="18"/>
      </right>
      <top/>
      <bottom style="thick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8"/>
      </left>
      <right/>
      <top style="thick">
        <color indexed="18"/>
      </top>
      <bottom style="thin">
        <color indexed="18"/>
      </bottom>
      <diagonal/>
    </border>
    <border>
      <left/>
      <right/>
      <top style="thick">
        <color indexed="18"/>
      </top>
      <bottom style="thin">
        <color indexed="18"/>
      </bottom>
      <diagonal/>
    </border>
    <border>
      <left/>
      <right style="thick">
        <color indexed="18"/>
      </right>
      <top style="thick">
        <color indexed="18"/>
      </top>
      <bottom style="thin">
        <color indexed="18"/>
      </bottom>
      <diagonal/>
    </border>
    <border>
      <left style="thick">
        <color indexed="21"/>
      </left>
      <right style="thick">
        <color indexed="21"/>
      </right>
      <top style="thick">
        <color indexed="21"/>
      </top>
      <bottom style="thick">
        <color indexed="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indexed="64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ck">
        <color indexed="18"/>
      </left>
      <right/>
      <top style="thick">
        <color indexed="18"/>
      </top>
      <bottom/>
      <diagonal/>
    </border>
    <border>
      <left/>
      <right/>
      <top style="thick">
        <color indexed="18"/>
      </top>
      <bottom/>
      <diagonal/>
    </border>
    <border>
      <left/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/>
      <top/>
      <bottom/>
      <diagonal/>
    </border>
    <border>
      <left/>
      <right style="thick">
        <color indexed="18"/>
      </right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/>
      <diagonal/>
    </border>
    <border>
      <left style="thick">
        <color indexed="17"/>
      </left>
      <right/>
      <top style="thick">
        <color indexed="17"/>
      </top>
      <bottom/>
      <diagonal/>
    </border>
    <border>
      <left/>
      <right/>
      <top style="thick">
        <color indexed="17"/>
      </top>
      <bottom/>
      <diagonal/>
    </border>
    <border>
      <left/>
      <right style="thick">
        <color indexed="17"/>
      </right>
      <top style="thick">
        <color indexed="17"/>
      </top>
      <bottom/>
      <diagonal/>
    </border>
    <border>
      <left style="thick">
        <color indexed="16"/>
      </left>
      <right style="thick">
        <color indexed="16"/>
      </right>
      <top/>
      <bottom/>
      <diagonal/>
    </border>
    <border>
      <left style="thick">
        <color indexed="17"/>
      </left>
      <right/>
      <top/>
      <bottom/>
      <diagonal/>
    </border>
    <border>
      <left/>
      <right style="thick">
        <color indexed="17"/>
      </right>
      <top/>
      <bottom/>
      <diagonal/>
    </border>
    <border>
      <left style="thick">
        <color indexed="16"/>
      </left>
      <right style="thick">
        <color indexed="16"/>
      </right>
      <top/>
      <bottom style="thick">
        <color indexed="16"/>
      </bottom>
      <diagonal/>
    </border>
    <border>
      <left style="thick">
        <color indexed="17"/>
      </left>
      <right/>
      <top/>
      <bottom style="thick">
        <color indexed="17"/>
      </bottom>
      <diagonal/>
    </border>
    <border>
      <left/>
      <right/>
      <top/>
      <bottom style="thick">
        <color indexed="17"/>
      </bottom>
      <diagonal/>
    </border>
    <border>
      <left/>
      <right style="thick">
        <color indexed="17"/>
      </right>
      <top/>
      <bottom style="thick">
        <color indexed="17"/>
      </bottom>
      <diagonal/>
    </border>
    <border>
      <left style="thick">
        <color indexed="16"/>
      </left>
      <right/>
      <top style="thick">
        <color indexed="16"/>
      </top>
      <bottom style="thick">
        <color indexed="16"/>
      </bottom>
      <diagonal/>
    </border>
    <border>
      <left/>
      <right/>
      <top style="thick">
        <color indexed="16"/>
      </top>
      <bottom style="thick">
        <color indexed="16"/>
      </bottom>
      <diagonal/>
    </border>
    <border>
      <left/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n">
        <color indexed="22"/>
      </left>
      <right/>
      <top style="thick">
        <color indexed="18"/>
      </top>
      <bottom/>
      <diagonal/>
    </border>
    <border>
      <left style="thin">
        <color indexed="22"/>
      </left>
      <right style="thin">
        <color indexed="22"/>
      </right>
      <top style="thick">
        <color indexed="18"/>
      </top>
      <bottom/>
      <diagonal/>
    </border>
    <border>
      <left style="thin">
        <color indexed="22"/>
      </left>
      <right style="thick">
        <color indexed="18"/>
      </right>
      <top style="thick">
        <color indexed="18"/>
      </top>
      <bottom style="thin">
        <color indexed="22"/>
      </bottom>
      <diagonal/>
    </border>
    <border>
      <left style="thick">
        <color indexed="18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ck">
        <color indexed="17"/>
      </left>
      <right style="thick">
        <color indexed="17"/>
      </right>
      <top style="thick">
        <color indexed="17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ck">
        <color indexed="18"/>
      </right>
      <top/>
      <bottom style="thin">
        <color indexed="22"/>
      </bottom>
      <diagonal/>
    </border>
    <border>
      <left style="thick">
        <color indexed="17"/>
      </left>
      <right style="thick">
        <color indexed="17"/>
      </right>
      <top style="thin">
        <color indexed="22"/>
      </top>
      <bottom/>
      <diagonal/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ck">
        <color indexed="18"/>
      </left>
      <right/>
      <top style="thin">
        <color indexed="22"/>
      </top>
      <bottom style="thick">
        <color indexed="18"/>
      </bottom>
      <diagonal/>
    </border>
    <border>
      <left style="thin">
        <color indexed="22"/>
      </left>
      <right/>
      <top style="thin">
        <color indexed="22"/>
      </top>
      <bottom style="thick">
        <color indexed="18"/>
      </bottom>
      <diagonal/>
    </border>
    <border>
      <left/>
      <right style="medium">
        <color indexed="17"/>
      </right>
      <top style="thin">
        <color indexed="22"/>
      </top>
      <bottom style="thick">
        <color indexed="18"/>
      </bottom>
      <diagonal/>
    </border>
    <border>
      <left style="thick">
        <color indexed="17"/>
      </left>
      <right style="thick">
        <color indexed="17"/>
      </right>
      <top/>
      <bottom style="thick">
        <color indexed="17"/>
      </bottom>
      <diagonal/>
    </border>
    <border>
      <left style="thick">
        <color indexed="17"/>
      </left>
      <right/>
      <top/>
      <bottom style="thick">
        <color indexed="18"/>
      </bottom>
      <diagonal/>
    </border>
    <border>
      <left style="thin">
        <color indexed="22"/>
      </left>
      <right style="thin">
        <color indexed="22"/>
      </right>
      <top/>
      <bottom style="thick">
        <color indexed="18"/>
      </bottom>
      <diagonal/>
    </border>
    <border>
      <left/>
      <right style="thin">
        <color indexed="22"/>
      </right>
      <top/>
      <bottom style="thick">
        <color indexed="18"/>
      </bottom>
      <diagonal/>
    </border>
    <border>
      <left style="thick">
        <color indexed="18"/>
      </left>
      <right/>
      <top style="thick">
        <color indexed="18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ck">
        <color indexed="18"/>
      </top>
      <bottom style="thin">
        <color indexed="22"/>
      </bottom>
      <diagonal/>
    </border>
    <border>
      <left style="thick">
        <color indexed="18"/>
      </left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 style="thick">
        <color indexed="18"/>
      </right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ck">
        <color indexed="17"/>
      </left>
      <right/>
      <top style="thick">
        <color indexed="17"/>
      </top>
      <bottom style="thick">
        <color indexed="17"/>
      </bottom>
      <diagonal/>
    </border>
    <border>
      <left style="thin">
        <color indexed="22"/>
      </left>
      <right/>
      <top style="thick">
        <color indexed="17"/>
      </top>
      <bottom style="thick">
        <color indexed="17"/>
      </bottom>
      <diagonal/>
    </border>
    <border>
      <left style="thin">
        <color indexed="22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n">
        <color indexed="22"/>
      </left>
      <right style="thick">
        <color indexed="18"/>
      </right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ck">
        <color indexed="18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ck">
        <color indexed="16"/>
      </top>
      <bottom style="thick">
        <color indexed="16"/>
      </bottom>
      <diagonal/>
    </border>
    <border>
      <left style="thin">
        <color indexed="22"/>
      </left>
      <right style="thick">
        <color indexed="16"/>
      </right>
      <top style="thick">
        <color indexed="16"/>
      </top>
      <bottom style="thick">
        <color indexed="16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</cellStyleXfs>
  <cellXfs count="166">
    <xf numFmtId="0" fontId="0" fillId="0" borderId="0" xfId="0"/>
    <xf numFmtId="0" fontId="5" fillId="0" borderId="4" xfId="4" applyFont="1" applyBorder="1" applyAlignment="1">
      <alignment horizontal="right"/>
    </xf>
    <xf numFmtId="0" fontId="5" fillId="0" borderId="2" xfId="4" applyFont="1" applyBorder="1" applyAlignment="1">
      <alignment horizontal="right"/>
    </xf>
    <xf numFmtId="1" fontId="5" fillId="0" borderId="3" xfId="4" applyNumberFormat="1" applyFont="1" applyBorder="1" applyAlignment="1">
      <alignment horizontal="right"/>
    </xf>
    <xf numFmtId="1" fontId="5" fillId="0" borderId="5" xfId="4" applyNumberFormat="1" applyFont="1" applyBorder="1" applyAlignment="1">
      <alignment horizontal="right"/>
    </xf>
    <xf numFmtId="0" fontId="5" fillId="0" borderId="7" xfId="4" applyFont="1" applyBorder="1" applyAlignment="1">
      <alignment horizontal="right"/>
    </xf>
    <xf numFmtId="1" fontId="5" fillId="0" borderId="8" xfId="4" applyNumberFormat="1" applyFont="1" applyBorder="1" applyAlignment="1">
      <alignment horizontal="right"/>
    </xf>
    <xf numFmtId="0" fontId="7" fillId="0" borderId="0" xfId="0" applyFont="1"/>
    <xf numFmtId="0" fontId="5" fillId="0" borderId="11" xfId="4" applyFont="1" applyBorder="1">
      <alignment horizontal="left"/>
    </xf>
    <xf numFmtId="0" fontId="5" fillId="0" borderId="11" xfId="4" applyFont="1" applyBorder="1" applyAlignment="1"/>
    <xf numFmtId="0" fontId="6" fillId="0" borderId="11" xfId="4" applyFont="1" applyBorder="1">
      <alignment horizontal="left"/>
    </xf>
    <xf numFmtId="0" fontId="5" fillId="0" borderId="11" xfId="4" applyFont="1" applyBorder="1" applyAlignment="1">
      <alignment horizontal="right"/>
    </xf>
    <xf numFmtId="0" fontId="7" fillId="5" borderId="11" xfId="0" applyFont="1" applyFill="1" applyBorder="1"/>
    <xf numFmtId="0" fontId="5" fillId="0" borderId="0" xfId="4" applyFont="1" applyAlignment="1"/>
    <xf numFmtId="0" fontId="8" fillId="0" borderId="0" xfId="4" applyFont="1" applyAlignment="1"/>
    <xf numFmtId="0" fontId="5" fillId="0" borderId="12" xfId="4" applyFont="1" applyBorder="1">
      <alignment horizontal="left"/>
    </xf>
    <xf numFmtId="0" fontId="6" fillId="0" borderId="13" xfId="4" applyFont="1" applyBorder="1" applyAlignment="1">
      <alignment horizontal="right"/>
    </xf>
    <xf numFmtId="164" fontId="5" fillId="0" borderId="13" xfId="4" applyNumberFormat="1" applyFont="1" applyBorder="1" applyAlignment="1"/>
    <xf numFmtId="165" fontId="5" fillId="0" borderId="13" xfId="4" applyNumberFormat="1" applyFont="1" applyBorder="1" applyAlignment="1"/>
    <xf numFmtId="165" fontId="5" fillId="0" borderId="14" xfId="4" applyNumberFormat="1" applyFont="1" applyBorder="1" applyAlignment="1"/>
    <xf numFmtId="0" fontId="5" fillId="0" borderId="6" xfId="4" applyFont="1" applyBorder="1">
      <alignment horizontal="left"/>
    </xf>
    <xf numFmtId="0" fontId="9" fillId="0" borderId="9" xfId="4" applyFont="1" applyBorder="1" applyAlignment="1">
      <alignment horizontal="right"/>
    </xf>
    <xf numFmtId="165" fontId="9" fillId="0" borderId="15" xfId="5" applyNumberFormat="1" applyFont="1" applyBorder="1" applyAlignment="1">
      <alignment horizontal="center"/>
    </xf>
    <xf numFmtId="0" fontId="5" fillId="0" borderId="9" xfId="4" applyFont="1" applyBorder="1" applyAlignment="1"/>
    <xf numFmtId="0" fontId="5" fillId="0" borderId="10" xfId="4" applyFont="1" applyBorder="1" applyAlignment="1"/>
    <xf numFmtId="0" fontId="6" fillId="0" borderId="16" xfId="4" applyFont="1" applyBorder="1">
      <alignment horizontal="left"/>
    </xf>
    <xf numFmtId="0" fontId="5" fillId="0" borderId="17" xfId="4" applyFont="1" applyBorder="1" applyAlignment="1">
      <alignment horizontal="right"/>
    </xf>
    <xf numFmtId="0" fontId="6" fillId="0" borderId="18" xfId="4" applyFont="1" applyBorder="1" applyAlignment="1">
      <alignment horizontal="right"/>
    </xf>
    <xf numFmtId="0" fontId="6" fillId="0" borderId="16" xfId="4" applyFont="1" applyBorder="1" applyAlignment="1">
      <alignment horizontal="right"/>
    </xf>
    <xf numFmtId="0" fontId="5" fillId="0" borderId="19" xfId="4" applyFont="1" applyBorder="1" applyAlignment="1">
      <alignment horizontal="right"/>
    </xf>
    <xf numFmtId="1" fontId="5" fillId="0" borderId="21" xfId="4" applyNumberFormat="1" applyFont="1" applyBorder="1" applyAlignment="1">
      <alignment horizontal="right"/>
    </xf>
    <xf numFmtId="1" fontId="5" fillId="0" borderId="22" xfId="4" applyNumberFormat="1" applyFont="1" applyBorder="1" applyAlignment="1">
      <alignment horizontal="right"/>
    </xf>
    <xf numFmtId="1" fontId="5" fillId="0" borderId="23" xfId="4" applyNumberFormat="1" applyFont="1" applyBorder="1" applyAlignment="1">
      <alignment horizontal="right"/>
    </xf>
    <xf numFmtId="0" fontId="7" fillId="0" borderId="0" xfId="0" applyFont="1" applyBorder="1"/>
    <xf numFmtId="1" fontId="5" fillId="0" borderId="0" xfId="4" applyNumberFormat="1" applyFont="1" applyBorder="1" applyAlignment="1">
      <alignment horizontal="right"/>
    </xf>
    <xf numFmtId="0" fontId="8" fillId="0" borderId="18" xfId="4" applyFont="1" applyBorder="1" applyAlignment="1">
      <alignment horizontal="right"/>
    </xf>
    <xf numFmtId="0" fontId="7" fillId="0" borderId="0" xfId="0" applyFont="1" applyAlignment="1">
      <alignment horizontal="left" vertical="top"/>
    </xf>
    <xf numFmtId="9" fontId="7" fillId="0" borderId="0" xfId="0" applyNumberFormat="1" applyFont="1" applyBorder="1"/>
    <xf numFmtId="9" fontId="9" fillId="3" borderId="20" xfId="2" applyNumberFormat="1" applyFont="1" applyBorder="1"/>
    <xf numFmtId="0" fontId="5" fillId="4" borderId="1" xfId="3" applyFont="1"/>
    <xf numFmtId="0" fontId="5" fillId="4" borderId="24" xfId="3" applyFont="1" applyBorder="1"/>
    <xf numFmtId="166" fontId="10" fillId="0" borderId="0" xfId="0" applyNumberFormat="1" applyFont="1"/>
    <xf numFmtId="166" fontId="10" fillId="0" borderId="0" xfId="0" applyNumberFormat="1" applyFont="1" applyBorder="1"/>
    <xf numFmtId="1" fontId="7" fillId="0" borderId="0" xfId="0" applyNumberFormat="1" applyFont="1"/>
    <xf numFmtId="0" fontId="9" fillId="2" borderId="20" xfId="1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7" fontId="10" fillId="0" borderId="0" xfId="0" applyNumberFormat="1" applyFont="1"/>
    <xf numFmtId="0" fontId="5" fillId="0" borderId="25" xfId="5" applyFont="1" applyBorder="1">
      <alignment horizontal="left"/>
    </xf>
    <xf numFmtId="0" fontId="5" fillId="0" borderId="26" xfId="5" applyFont="1" applyBorder="1">
      <alignment horizontal="left"/>
    </xf>
    <xf numFmtId="0" fontId="6" fillId="0" borderId="26" xfId="5" applyFont="1" applyBorder="1">
      <alignment horizontal="left"/>
    </xf>
    <xf numFmtId="0" fontId="5" fillId="0" borderId="27" xfId="5" applyFont="1" applyBorder="1">
      <alignment horizontal="left"/>
    </xf>
    <xf numFmtId="0" fontId="6" fillId="0" borderId="28" xfId="5" applyFont="1" applyBorder="1">
      <alignment horizontal="left"/>
    </xf>
    <xf numFmtId="0" fontId="6" fillId="0" borderId="0" xfId="5" applyFont="1" applyAlignment="1">
      <alignment horizontal="center"/>
    </xf>
    <xf numFmtId="0" fontId="6" fillId="0" borderId="0" xfId="5" applyFont="1" applyAlignment="1">
      <alignment horizontal="right"/>
    </xf>
    <xf numFmtId="0" fontId="5" fillId="0" borderId="29" xfId="5" applyFont="1" applyBorder="1">
      <alignment horizontal="left"/>
    </xf>
    <xf numFmtId="0" fontId="5" fillId="0" borderId="28" xfId="5" applyFont="1" applyBorder="1">
      <alignment horizontal="left"/>
    </xf>
    <xf numFmtId="1" fontId="5" fillId="0" borderId="30" xfId="5" applyNumberFormat="1" applyFont="1" applyBorder="1" applyAlignment="1">
      <alignment horizontal="center"/>
    </xf>
    <xf numFmtId="1" fontId="5" fillId="0" borderId="31" xfId="5" applyNumberFormat="1" applyFont="1" applyBorder="1" applyAlignment="1"/>
    <xf numFmtId="1" fontId="5" fillId="0" borderId="32" xfId="5" applyNumberFormat="1" applyFont="1" applyBorder="1" applyAlignment="1"/>
    <xf numFmtId="1" fontId="5" fillId="0" borderId="33" xfId="5" applyNumberFormat="1" applyFont="1" applyBorder="1" applyAlignment="1"/>
    <xf numFmtId="1" fontId="5" fillId="0" borderId="34" xfId="5" applyNumberFormat="1" applyFont="1" applyBorder="1" applyAlignment="1">
      <alignment horizontal="center"/>
    </xf>
    <xf numFmtId="1" fontId="5" fillId="0" borderId="35" xfId="5" applyNumberFormat="1" applyFont="1" applyBorder="1" applyAlignment="1"/>
    <xf numFmtId="1" fontId="5" fillId="0" borderId="0" xfId="5" applyNumberFormat="1" applyFont="1" applyAlignment="1"/>
    <xf numFmtId="1" fontId="5" fillId="0" borderId="36" xfId="5" applyNumberFormat="1" applyFont="1" applyBorder="1" applyAlignment="1"/>
    <xf numFmtId="1" fontId="5" fillId="0" borderId="37" xfId="5" applyNumberFormat="1" applyFont="1" applyBorder="1" applyAlignment="1">
      <alignment horizontal="center"/>
    </xf>
    <xf numFmtId="1" fontId="5" fillId="0" borderId="38" xfId="5" applyNumberFormat="1" applyFont="1" applyBorder="1" applyAlignment="1"/>
    <xf numFmtId="1" fontId="5" fillId="0" borderId="39" xfId="5" applyNumberFormat="1" applyFont="1" applyBorder="1" applyAlignment="1"/>
    <xf numFmtId="1" fontId="5" fillId="0" borderId="40" xfId="5" applyNumberFormat="1" applyFont="1" applyBorder="1" applyAlignment="1"/>
    <xf numFmtId="0" fontId="5" fillId="0" borderId="28" xfId="5" applyFont="1" applyBorder="1" applyAlignment="1"/>
    <xf numFmtId="1" fontId="5" fillId="0" borderId="0" xfId="5" applyNumberFormat="1" applyFont="1" applyAlignment="1">
      <alignment horizontal="right"/>
    </xf>
    <xf numFmtId="1" fontId="5" fillId="0" borderId="41" xfId="5" applyNumberFormat="1" applyFont="1" applyBorder="1" applyAlignment="1"/>
    <xf numFmtId="1" fontId="5" fillId="0" borderId="42" xfId="5" applyNumberFormat="1" applyFont="1" applyBorder="1" applyAlignment="1"/>
    <xf numFmtId="1" fontId="5" fillId="0" borderId="43" xfId="5" applyNumberFormat="1" applyFont="1" applyBorder="1" applyAlignment="1"/>
    <xf numFmtId="0" fontId="5" fillId="0" borderId="6" xfId="5" applyFont="1" applyBorder="1">
      <alignment horizontal="left"/>
    </xf>
    <xf numFmtId="0" fontId="6" fillId="0" borderId="9" xfId="5" applyFont="1" applyBorder="1" applyAlignment="1">
      <alignment horizontal="right"/>
    </xf>
    <xf numFmtId="0" fontId="5" fillId="0" borderId="10" xfId="5" applyFont="1" applyBorder="1">
      <alignment horizontal="left"/>
    </xf>
    <xf numFmtId="0" fontId="6" fillId="0" borderId="25" xfId="5" applyFont="1" applyBorder="1">
      <alignment horizontal="left"/>
    </xf>
    <xf numFmtId="1" fontId="6" fillId="0" borderId="26" xfId="5" applyNumberFormat="1" applyFont="1" applyBorder="1" applyAlignment="1">
      <alignment horizontal="center"/>
    </xf>
    <xf numFmtId="1" fontId="6" fillId="0" borderId="0" xfId="5" applyNumberFormat="1" applyFont="1">
      <alignment horizontal="left"/>
    </xf>
    <xf numFmtId="0" fontId="5" fillId="0" borderId="0" xfId="5" applyFont="1">
      <alignment horizontal="left"/>
    </xf>
    <xf numFmtId="1" fontId="5" fillId="0" borderId="9" xfId="5" applyNumberFormat="1" applyFont="1" applyBorder="1" applyAlignment="1"/>
    <xf numFmtId="0" fontId="5" fillId="0" borderId="25" xfId="5" applyFont="1" applyBorder="1" applyAlignment="1"/>
    <xf numFmtId="1" fontId="5" fillId="0" borderId="26" xfId="5" applyNumberFormat="1" applyFont="1" applyBorder="1" applyAlignment="1"/>
    <xf numFmtId="0" fontId="6" fillId="0" borderId="6" xfId="5" applyFont="1" applyBorder="1">
      <alignment horizontal="left"/>
    </xf>
    <xf numFmtId="165" fontId="5" fillId="0" borderId="9" xfId="5" applyNumberFormat="1" applyFont="1" applyBorder="1" applyAlignment="1"/>
    <xf numFmtId="0" fontId="8" fillId="0" borderId="25" xfId="0" applyFont="1" applyBorder="1" applyAlignment="1">
      <alignment horizontal="left"/>
    </xf>
    <xf numFmtId="0" fontId="8" fillId="0" borderId="44" xfId="0" applyFont="1" applyBorder="1" applyAlignment="1">
      <alignment horizontal="left"/>
    </xf>
    <xf numFmtId="0" fontId="8" fillId="0" borderId="26" xfId="0" applyFont="1" applyBorder="1"/>
    <xf numFmtId="0" fontId="8" fillId="0" borderId="45" xfId="0" applyFont="1" applyBorder="1" applyAlignment="1">
      <alignment horizontal="center"/>
    </xf>
    <xf numFmtId="0" fontId="8" fillId="0" borderId="46" xfId="0" applyFont="1" applyBorder="1" applyAlignment="1">
      <alignment horizontal="center"/>
    </xf>
    <xf numFmtId="0" fontId="8" fillId="0" borderId="47" xfId="0" applyFont="1" applyBorder="1" applyAlignment="1">
      <alignment horizontal="left"/>
    </xf>
    <xf numFmtId="0" fontId="6" fillId="0" borderId="48" xfId="0" applyFont="1" applyBorder="1" applyAlignment="1">
      <alignment horizontal="left"/>
    </xf>
    <xf numFmtId="0" fontId="6" fillId="0" borderId="49" xfId="0" applyFont="1" applyBorder="1"/>
    <xf numFmtId="1" fontId="5" fillId="0" borderId="50" xfId="0" applyNumberFormat="1" applyFont="1" applyBorder="1" applyAlignment="1">
      <alignment horizontal="center"/>
    </xf>
    <xf numFmtId="1" fontId="5" fillId="0" borderId="49" xfId="0" applyNumberFormat="1" applyFont="1" applyBorder="1"/>
    <xf numFmtId="1" fontId="5" fillId="0" borderId="51" xfId="0" applyNumberFormat="1" applyFont="1" applyBorder="1" applyAlignment="1">
      <alignment horizontal="center"/>
    </xf>
    <xf numFmtId="1" fontId="5" fillId="0" borderId="52" xfId="0" applyNumberFormat="1" applyFont="1" applyBorder="1" applyAlignment="1">
      <alignment horizontal="center"/>
    </xf>
    <xf numFmtId="1" fontId="5" fillId="0" borderId="53" xfId="0" applyNumberFormat="1" applyFont="1" applyBorder="1" applyAlignment="1">
      <alignment horizontal="center"/>
    </xf>
    <xf numFmtId="1" fontId="5" fillId="0" borderId="54" xfId="0" applyNumberFormat="1" applyFont="1" applyBorder="1" applyAlignment="1">
      <alignment horizontal="center"/>
    </xf>
    <xf numFmtId="1" fontId="5" fillId="0" borderId="55" xfId="0" applyNumberFormat="1" applyFont="1" applyBorder="1"/>
    <xf numFmtId="0" fontId="8" fillId="0" borderId="56" xfId="0" applyFont="1" applyBorder="1" applyAlignment="1">
      <alignment horizontal="left"/>
    </xf>
    <xf numFmtId="0" fontId="6" fillId="0" borderId="57" xfId="0" applyFont="1" applyBorder="1" applyAlignment="1">
      <alignment horizontal="left"/>
    </xf>
    <xf numFmtId="0" fontId="6" fillId="0" borderId="58" xfId="0" applyFont="1" applyBorder="1"/>
    <xf numFmtId="1" fontId="5" fillId="0" borderId="59" xfId="0" applyNumberFormat="1" applyFont="1" applyBorder="1" applyAlignment="1">
      <alignment horizontal="center"/>
    </xf>
    <xf numFmtId="1" fontId="5" fillId="0" borderId="60" xfId="0" applyNumberFormat="1" applyFont="1" applyBorder="1"/>
    <xf numFmtId="1" fontId="5" fillId="0" borderId="61" xfId="0" applyNumberFormat="1" applyFont="1" applyBorder="1" applyAlignment="1">
      <alignment horizontal="center"/>
    </xf>
    <xf numFmtId="1" fontId="5" fillId="0" borderId="62" xfId="0" applyNumberFormat="1" applyFont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0" fontId="5" fillId="0" borderId="0" xfId="0" applyFont="1"/>
    <xf numFmtId="1" fontId="5" fillId="0" borderId="0" xfId="0" applyNumberFormat="1" applyFont="1"/>
    <xf numFmtId="0" fontId="8" fillId="0" borderId="0" xfId="0" applyFont="1" applyAlignment="1">
      <alignment horizontal="right"/>
    </xf>
    <xf numFmtId="1" fontId="5" fillId="0" borderId="0" xfId="0" applyNumberFormat="1" applyFont="1" applyAlignment="1">
      <alignment horizontal="center"/>
    </xf>
    <xf numFmtId="1" fontId="5" fillId="0" borderId="41" xfId="0" applyNumberFormat="1" applyFont="1" applyBorder="1" applyAlignment="1">
      <alignment horizontal="center"/>
    </xf>
    <xf numFmtId="1" fontId="5" fillId="0" borderId="42" xfId="0" applyNumberFormat="1" applyFont="1" applyBorder="1" applyAlignment="1">
      <alignment horizontal="center"/>
    </xf>
    <xf numFmtId="1" fontId="5" fillId="0" borderId="43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center"/>
    </xf>
    <xf numFmtId="165" fontId="9" fillId="0" borderId="15" xfId="0" applyNumberFormat="1" applyFont="1" applyBorder="1"/>
    <xf numFmtId="1" fontId="5" fillId="0" borderId="0" xfId="0" applyNumberFormat="1" applyFont="1" applyAlignment="1">
      <alignment horizontal="left"/>
    </xf>
    <xf numFmtId="0" fontId="7" fillId="0" borderId="0" xfId="0" applyFont="1" applyAlignment="1"/>
    <xf numFmtId="0" fontId="5" fillId="6" borderId="25" xfId="6" applyFont="1" applyFill="1" applyBorder="1" applyAlignment="1"/>
    <xf numFmtId="0" fontId="6" fillId="6" borderId="26" xfId="6" applyFont="1" applyFill="1" applyBorder="1" applyAlignment="1">
      <alignment horizontal="center"/>
    </xf>
    <xf numFmtId="0" fontId="6" fillId="6" borderId="27" xfId="6" applyFont="1" applyFill="1" applyBorder="1" applyAlignment="1">
      <alignment horizontal="center"/>
    </xf>
    <xf numFmtId="0" fontId="5" fillId="0" borderId="0" xfId="6" applyFont="1" applyAlignment="1"/>
    <xf numFmtId="0" fontId="6" fillId="6" borderId="25" xfId="6" applyFont="1" applyFill="1" applyBorder="1">
      <alignment horizontal="left"/>
    </xf>
    <xf numFmtId="0" fontId="6" fillId="6" borderId="27" xfId="6" applyFont="1" applyFill="1" applyBorder="1" applyAlignment="1"/>
    <xf numFmtId="0" fontId="5" fillId="0" borderId="0" xfId="6" applyFont="1">
      <alignment horizontal="left"/>
    </xf>
    <xf numFmtId="0" fontId="6" fillId="6" borderId="28" xfId="6" applyFont="1" applyFill="1" applyBorder="1">
      <alignment horizontal="left"/>
    </xf>
    <xf numFmtId="9" fontId="5" fillId="6" borderId="0" xfId="6" applyNumberFormat="1" applyFont="1" applyFill="1" applyAlignment="1">
      <alignment horizontal="center"/>
    </xf>
    <xf numFmtId="0" fontId="5" fillId="6" borderId="29" xfId="6" applyFont="1" applyFill="1" applyBorder="1" applyAlignment="1">
      <alignment horizontal="center"/>
    </xf>
    <xf numFmtId="0" fontId="5" fillId="6" borderId="28" xfId="6" applyFont="1" applyFill="1" applyBorder="1">
      <alignment horizontal="left"/>
    </xf>
    <xf numFmtId="0" fontId="5" fillId="6" borderId="29" xfId="6" applyFont="1" applyFill="1" applyBorder="1" applyAlignment="1"/>
    <xf numFmtId="0" fontId="8" fillId="0" borderId="0" xfId="6" applyFont="1" applyAlignment="1">
      <alignment horizontal="center"/>
    </xf>
    <xf numFmtId="0" fontId="6" fillId="6" borderId="6" xfId="6" applyFont="1" applyFill="1" applyBorder="1">
      <alignment horizontal="left"/>
    </xf>
    <xf numFmtId="9" fontId="5" fillId="6" borderId="9" xfId="6" applyNumberFormat="1" applyFont="1" applyFill="1" applyBorder="1" applyAlignment="1">
      <alignment horizontal="center"/>
    </xf>
    <xf numFmtId="0" fontId="5" fillId="6" borderId="10" xfId="6" applyFont="1" applyFill="1" applyBorder="1" applyAlignment="1">
      <alignment horizontal="center"/>
    </xf>
    <xf numFmtId="0" fontId="5" fillId="6" borderId="6" xfId="6" applyFont="1" applyFill="1" applyBorder="1">
      <alignment horizontal="left"/>
    </xf>
    <xf numFmtId="0" fontId="5" fillId="6" borderId="10" xfId="6" applyFont="1" applyFill="1" applyBorder="1" applyAlignment="1"/>
    <xf numFmtId="0" fontId="8" fillId="0" borderId="0" xfId="6" applyFont="1" applyAlignment="1">
      <alignment horizontal="right"/>
    </xf>
    <xf numFmtId="165" fontId="9" fillId="0" borderId="15" xfId="6" applyNumberFormat="1" applyFont="1" applyBorder="1" applyAlignment="1">
      <alignment horizontal="center"/>
    </xf>
    <xf numFmtId="0" fontId="8" fillId="0" borderId="63" xfId="6" applyFont="1" applyBorder="1">
      <alignment horizontal="left"/>
    </xf>
    <xf numFmtId="0" fontId="8" fillId="0" borderId="64" xfId="6" applyFont="1" applyBorder="1" applyAlignment="1">
      <alignment horizontal="center"/>
    </xf>
    <xf numFmtId="0" fontId="8" fillId="0" borderId="46" xfId="6" applyFont="1" applyBorder="1" applyAlignment="1">
      <alignment horizontal="center"/>
    </xf>
    <xf numFmtId="0" fontId="8" fillId="0" borderId="65" xfId="6" applyFont="1" applyBorder="1">
      <alignment horizontal="left"/>
    </xf>
    <xf numFmtId="165" fontId="5" fillId="0" borderId="66" xfId="6" applyNumberFormat="1" applyFont="1" applyBorder="1" applyAlignment="1"/>
    <xf numFmtId="165" fontId="5" fillId="0" borderId="67" xfId="6" applyNumberFormat="1" applyFont="1" applyBorder="1" applyAlignment="1"/>
    <xf numFmtId="38" fontId="5" fillId="0" borderId="66" xfId="6" applyNumberFormat="1" applyFont="1" applyBorder="1" applyAlignment="1"/>
    <xf numFmtId="38" fontId="5" fillId="0" borderId="67" xfId="6" applyNumberFormat="1" applyFont="1" applyBorder="1" applyAlignment="1"/>
    <xf numFmtId="38" fontId="5" fillId="0" borderId="68" xfId="6" applyNumberFormat="1" applyFont="1" applyBorder="1" applyAlignment="1"/>
    <xf numFmtId="38" fontId="5" fillId="0" borderId="69" xfId="6" applyNumberFormat="1" applyFont="1" applyBorder="1" applyAlignment="1"/>
    <xf numFmtId="38" fontId="5" fillId="0" borderId="70" xfId="6" applyNumberFormat="1" applyFont="1" applyBorder="1" applyAlignment="1"/>
    <xf numFmtId="38" fontId="5" fillId="0" borderId="71" xfId="6" applyNumberFormat="1" applyFont="1" applyBorder="1" applyAlignment="1"/>
    <xf numFmtId="38" fontId="5" fillId="0" borderId="52" xfId="6" applyNumberFormat="1" applyFont="1" applyBorder="1" applyAlignment="1"/>
    <xf numFmtId="38" fontId="5" fillId="0" borderId="72" xfId="6" applyNumberFormat="1" applyFont="1" applyBorder="1" applyAlignment="1"/>
    <xf numFmtId="38" fontId="5" fillId="0" borderId="0" xfId="6" applyNumberFormat="1" applyFont="1" applyAlignment="1"/>
    <xf numFmtId="38" fontId="5" fillId="0" borderId="73" xfId="6" applyNumberFormat="1" applyFont="1" applyBorder="1" applyAlignment="1"/>
    <xf numFmtId="38" fontId="5" fillId="0" borderId="55" xfId="6" applyNumberFormat="1" applyFont="1" applyBorder="1" applyAlignment="1"/>
    <xf numFmtId="38" fontId="5" fillId="0" borderId="74" xfId="6" applyNumberFormat="1" applyFont="1" applyBorder="1" applyAlignment="1"/>
    <xf numFmtId="38" fontId="5" fillId="0" borderId="75" xfId="6" applyNumberFormat="1" applyFont="1" applyBorder="1" applyAlignment="1"/>
    <xf numFmtId="0" fontId="8" fillId="0" borderId="6" xfId="6" applyFont="1" applyBorder="1">
      <alignment horizontal="left"/>
    </xf>
    <xf numFmtId="165" fontId="5" fillId="0" borderId="41" xfId="6" applyNumberFormat="1" applyFont="1" applyBorder="1" applyAlignment="1"/>
    <xf numFmtId="165" fontId="5" fillId="0" borderId="76" xfId="6" applyNumberFormat="1" applyFont="1" applyBorder="1" applyAlignment="1"/>
    <xf numFmtId="165" fontId="5" fillId="0" borderId="77" xfId="6" applyNumberFormat="1" applyFont="1" applyBorder="1" applyAlignme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right"/>
    </xf>
  </cellXfs>
  <cellStyles count="7">
    <cellStyle name="Normal_SOLVER1" xfId="4" xr:uid="{3FDC1065-F94E-4249-B3C1-C99656C5A495}"/>
    <cellStyle name="Normal_SOLVER2" xfId="5" xr:uid="{E283F287-A2DA-4F4A-B42B-3F8516327514}"/>
    <cellStyle name="Normal_SOLVER4" xfId="6" xr:uid="{11B64509-57A6-4D6D-A326-F4EBE05B6044}"/>
    <cellStyle name="Вывод" xfId="3" builtinId="21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Normal="100" workbookViewId="0">
      <selection activeCell="B11" sqref="B11:B15"/>
    </sheetView>
  </sheetViews>
  <sheetFormatPr defaultRowHeight="17.25" x14ac:dyDescent="0.3"/>
  <cols>
    <col min="1" max="1" width="15.140625" style="7" bestFit="1" customWidth="1"/>
    <col min="2" max="2" width="8.42578125" style="7" bestFit="1" customWidth="1"/>
    <col min="3" max="3" width="21.5703125" style="7" bestFit="1" customWidth="1"/>
    <col min="4" max="4" width="12.7109375" style="7" bestFit="1" customWidth="1"/>
    <col min="5" max="5" width="13.140625" style="7" bestFit="1" customWidth="1"/>
    <col min="6" max="6" width="11.42578125" style="7" bestFit="1" customWidth="1"/>
    <col min="7" max="7" width="13.140625" style="7" bestFit="1" customWidth="1"/>
    <col min="8" max="8" width="5.140625" style="7" bestFit="1" customWidth="1"/>
    <col min="9" max="9" width="12.7109375" style="7" bestFit="1" customWidth="1"/>
    <col min="10" max="11" width="9.140625" style="7"/>
    <col min="12" max="22" width="10.28515625" style="7" bestFit="1" customWidth="1"/>
    <col min="23" max="16384" width="9.140625" style="7"/>
  </cols>
  <sheetData>
    <row r="1" spans="1:22" x14ac:dyDescent="0.3">
      <c r="A1" s="164" t="s">
        <v>16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36"/>
    </row>
    <row r="2" spans="1:22" x14ac:dyDescent="0.3">
      <c r="A2" s="164" t="s">
        <v>17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36"/>
    </row>
    <row r="3" spans="1:22" x14ac:dyDescent="0.3">
      <c r="A3" s="164" t="s">
        <v>18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</row>
    <row r="5" spans="1:22" x14ac:dyDescent="0.3">
      <c r="I5" s="7">
        <v>540</v>
      </c>
    </row>
    <row r="6" spans="1:22" x14ac:dyDescent="0.3">
      <c r="I6" s="7">
        <v>300</v>
      </c>
      <c r="L6" s="7">
        <v>0</v>
      </c>
      <c r="M6" s="7">
        <v>10</v>
      </c>
      <c r="N6" s="7">
        <v>20</v>
      </c>
      <c r="O6" s="7">
        <v>30</v>
      </c>
      <c r="P6" s="7">
        <v>40</v>
      </c>
      <c r="Q6" s="7">
        <v>50</v>
      </c>
      <c r="R6" s="7">
        <v>60</v>
      </c>
      <c r="S6" s="7">
        <v>70</v>
      </c>
      <c r="T6" s="7">
        <v>80</v>
      </c>
      <c r="U6" s="7">
        <v>90</v>
      </c>
      <c r="V6" s="7">
        <v>100</v>
      </c>
    </row>
    <row r="7" spans="1:22" x14ac:dyDescent="0.3">
      <c r="I7" s="7">
        <v>960</v>
      </c>
      <c r="L7" s="38">
        <v>0</v>
      </c>
      <c r="M7" s="38">
        <v>0.1</v>
      </c>
      <c r="N7" s="38">
        <v>0.2</v>
      </c>
      <c r="O7" s="38">
        <v>0.3</v>
      </c>
      <c r="P7" s="38">
        <v>0.4</v>
      </c>
      <c r="Q7" s="38">
        <v>0.5</v>
      </c>
      <c r="R7" s="38">
        <v>0.6</v>
      </c>
      <c r="S7" s="38">
        <v>0.7</v>
      </c>
      <c r="T7" s="38">
        <v>0.8</v>
      </c>
      <c r="U7" s="38">
        <v>0.9</v>
      </c>
      <c r="V7" s="38">
        <v>1</v>
      </c>
    </row>
    <row r="8" spans="1:22" x14ac:dyDescent="0.3">
      <c r="A8" s="8"/>
      <c r="B8" s="8"/>
      <c r="C8" s="9"/>
      <c r="D8" s="35" t="s">
        <v>0</v>
      </c>
      <c r="E8" s="35" t="s">
        <v>1</v>
      </c>
      <c r="F8" s="35" t="s">
        <v>2</v>
      </c>
      <c r="I8" s="7">
        <v>540</v>
      </c>
      <c r="J8" s="33"/>
      <c r="K8" s="37"/>
      <c r="L8" s="40">
        <v>450</v>
      </c>
      <c r="M8" s="39">
        <f>(($B11*M$6)/100)+$B11</f>
        <v>594</v>
      </c>
      <c r="N8" s="39">
        <f>(($B11*N$6)/100)+$B11</f>
        <v>648</v>
      </c>
      <c r="O8" s="39">
        <f t="shared" ref="O8:V8" si="0">(($B11*O$6)/100)+$B11</f>
        <v>702</v>
      </c>
      <c r="P8" s="39">
        <f t="shared" si="0"/>
        <v>756</v>
      </c>
      <c r="Q8" s="39">
        <f t="shared" si="0"/>
        <v>810</v>
      </c>
      <c r="R8" s="39">
        <f t="shared" si="0"/>
        <v>864</v>
      </c>
      <c r="S8" s="39">
        <f t="shared" si="0"/>
        <v>918</v>
      </c>
      <c r="T8" s="39">
        <f t="shared" si="0"/>
        <v>972</v>
      </c>
      <c r="U8" s="39">
        <f t="shared" si="0"/>
        <v>1026</v>
      </c>
      <c r="V8" s="39">
        <f t="shared" si="0"/>
        <v>1080</v>
      </c>
    </row>
    <row r="9" spans="1:22" x14ac:dyDescent="0.3">
      <c r="A9" s="9"/>
      <c r="B9" s="8"/>
      <c r="C9" s="28" t="s">
        <v>3</v>
      </c>
      <c r="D9" s="30">
        <v>199.99999943157735</v>
      </c>
      <c r="E9" s="31">
        <v>200.00000080309678</v>
      </c>
      <c r="F9" s="32">
        <v>0</v>
      </c>
      <c r="I9" s="34">
        <v>720</v>
      </c>
      <c r="J9" s="33"/>
      <c r="K9" s="33"/>
      <c r="L9" s="39">
        <v>25</v>
      </c>
      <c r="M9" s="39">
        <f t="shared" ref="M9:V9" si="1">(($B12*M$6)/100)+$B12</f>
        <v>330</v>
      </c>
      <c r="N9" s="39">
        <f t="shared" si="1"/>
        <v>360</v>
      </c>
      <c r="O9" s="39">
        <f t="shared" si="1"/>
        <v>390</v>
      </c>
      <c r="P9" s="39">
        <f t="shared" si="1"/>
        <v>420</v>
      </c>
      <c r="Q9" s="39">
        <f t="shared" si="1"/>
        <v>450</v>
      </c>
      <c r="R9" s="39">
        <f t="shared" si="1"/>
        <v>480</v>
      </c>
      <c r="S9" s="39">
        <f t="shared" si="1"/>
        <v>510</v>
      </c>
      <c r="T9" s="39">
        <f t="shared" si="1"/>
        <v>540</v>
      </c>
      <c r="U9" s="39">
        <f t="shared" si="1"/>
        <v>570</v>
      </c>
      <c r="V9" s="39">
        <f t="shared" si="1"/>
        <v>600</v>
      </c>
    </row>
    <row r="10" spans="1:22" ht="18" thickBot="1" x14ac:dyDescent="0.35">
      <c r="A10" s="10" t="s">
        <v>4</v>
      </c>
      <c r="B10" s="27" t="s">
        <v>5</v>
      </c>
      <c r="C10" s="27" t="s">
        <v>6</v>
      </c>
      <c r="D10" s="29"/>
      <c r="E10" s="29"/>
      <c r="F10" s="29"/>
      <c r="L10" s="39">
        <v>800</v>
      </c>
      <c r="M10" s="39">
        <f t="shared" ref="M10:V10" si="2">(($B13*M$6)/100)+$B13</f>
        <v>1056</v>
      </c>
      <c r="N10" s="39">
        <f t="shared" si="2"/>
        <v>1152</v>
      </c>
      <c r="O10" s="39">
        <f t="shared" si="2"/>
        <v>1248</v>
      </c>
      <c r="P10" s="39">
        <f t="shared" si="2"/>
        <v>1344</v>
      </c>
      <c r="Q10" s="39">
        <f t="shared" si="2"/>
        <v>1440</v>
      </c>
      <c r="R10" s="39">
        <f t="shared" si="2"/>
        <v>1536</v>
      </c>
      <c r="S10" s="39">
        <f t="shared" si="2"/>
        <v>1632</v>
      </c>
      <c r="T10" s="39">
        <f t="shared" si="2"/>
        <v>1728</v>
      </c>
      <c r="U10" s="39">
        <f t="shared" si="2"/>
        <v>1824</v>
      </c>
      <c r="V10" s="39">
        <f t="shared" si="2"/>
        <v>1920</v>
      </c>
    </row>
    <row r="11" spans="1:22" ht="18" thickTop="1" x14ac:dyDescent="0.3">
      <c r="A11" s="25" t="s">
        <v>7</v>
      </c>
      <c r="B11" s="7">
        <v>540</v>
      </c>
      <c r="C11" s="3">
        <f>$D$9*D11+$E$9*E11+$F$9*F11</f>
        <v>400.00000023467413</v>
      </c>
      <c r="D11" s="26">
        <v>1</v>
      </c>
      <c r="E11" s="11">
        <v>1</v>
      </c>
      <c r="F11" s="11">
        <v>0</v>
      </c>
      <c r="L11" s="39">
        <v>450</v>
      </c>
      <c r="M11" s="39">
        <f t="shared" ref="M11:V11" si="3">(($B14*M$6)/100)+$B14</f>
        <v>594</v>
      </c>
      <c r="N11" s="39">
        <f t="shared" si="3"/>
        <v>648</v>
      </c>
      <c r="O11" s="39">
        <f t="shared" si="3"/>
        <v>702</v>
      </c>
      <c r="P11" s="39">
        <f t="shared" si="3"/>
        <v>756</v>
      </c>
      <c r="Q11" s="39">
        <f t="shared" si="3"/>
        <v>810</v>
      </c>
      <c r="R11" s="39">
        <f t="shared" si="3"/>
        <v>864</v>
      </c>
      <c r="S11" s="39">
        <f t="shared" si="3"/>
        <v>918</v>
      </c>
      <c r="T11" s="39">
        <f t="shared" si="3"/>
        <v>972</v>
      </c>
      <c r="U11" s="39">
        <f t="shared" si="3"/>
        <v>1026</v>
      </c>
      <c r="V11" s="39">
        <f t="shared" si="3"/>
        <v>1080</v>
      </c>
    </row>
    <row r="12" spans="1:22" x14ac:dyDescent="0.3">
      <c r="A12" s="25" t="s">
        <v>8</v>
      </c>
      <c r="B12" s="7">
        <v>300</v>
      </c>
      <c r="C12" s="4">
        <f>$D$9*D12+$E$9*E12+$F$9*F12</f>
        <v>199.99999943157735</v>
      </c>
      <c r="D12" s="26">
        <v>1</v>
      </c>
      <c r="E12" s="11">
        <v>0</v>
      </c>
      <c r="F12" s="11">
        <v>0</v>
      </c>
      <c r="L12" s="39">
        <v>600</v>
      </c>
      <c r="M12" s="39">
        <f t="shared" ref="M12:V12" si="4">(($B15*M$6)/100)+$B15</f>
        <v>792</v>
      </c>
      <c r="N12" s="39">
        <f t="shared" si="4"/>
        <v>864</v>
      </c>
      <c r="O12" s="39">
        <f t="shared" si="4"/>
        <v>936</v>
      </c>
      <c r="P12" s="39">
        <f t="shared" si="4"/>
        <v>1008</v>
      </c>
      <c r="Q12" s="39">
        <f t="shared" si="4"/>
        <v>1080</v>
      </c>
      <c r="R12" s="39">
        <f t="shared" si="4"/>
        <v>1152</v>
      </c>
      <c r="S12" s="39">
        <f t="shared" si="4"/>
        <v>1224</v>
      </c>
      <c r="T12" s="39">
        <f t="shared" si="4"/>
        <v>1296</v>
      </c>
      <c r="U12" s="39">
        <f t="shared" si="4"/>
        <v>1368</v>
      </c>
      <c r="V12" s="39">
        <f t="shared" si="4"/>
        <v>1440</v>
      </c>
    </row>
    <row r="13" spans="1:22" x14ac:dyDescent="0.3">
      <c r="A13" s="25" t="s">
        <v>9</v>
      </c>
      <c r="B13" s="7">
        <v>960</v>
      </c>
      <c r="C13" s="4">
        <f>$D$9*D13+$E$9*E13+$F$9*F13</f>
        <v>800.00000046934827</v>
      </c>
      <c r="D13" s="26">
        <v>2</v>
      </c>
      <c r="E13" s="11">
        <v>2</v>
      </c>
      <c r="F13" s="11">
        <v>1</v>
      </c>
      <c r="M13" s="33"/>
    </row>
    <row r="14" spans="1:22" x14ac:dyDescent="0.3">
      <c r="A14" s="25" t="s">
        <v>10</v>
      </c>
      <c r="B14" s="7">
        <v>540</v>
      </c>
      <c r="C14" s="4">
        <f>$D$9*D14+$E$9*E14+$F$9*F14</f>
        <v>400.00000023467413</v>
      </c>
      <c r="D14" s="26">
        <v>1</v>
      </c>
      <c r="E14" s="11">
        <v>1</v>
      </c>
      <c r="F14" s="11">
        <v>0</v>
      </c>
      <c r="K14" s="44">
        <v>1</v>
      </c>
      <c r="L14" s="41">
        <v>24125</v>
      </c>
      <c r="M14" s="41">
        <v>27500</v>
      </c>
    </row>
    <row r="15" spans="1:22" ht="18" thickBot="1" x14ac:dyDescent="0.35">
      <c r="A15" s="25" t="s">
        <v>11</v>
      </c>
      <c r="B15" s="34">
        <v>720</v>
      </c>
      <c r="C15" s="6">
        <f>$D$9*D15+$E$9*E15+$F$9*F15</f>
        <v>599.99999966625148</v>
      </c>
      <c r="D15" s="26">
        <v>2</v>
      </c>
      <c r="E15" s="11">
        <v>1</v>
      </c>
      <c r="F15" s="11">
        <v>1</v>
      </c>
      <c r="H15" s="12">
        <v>0.9</v>
      </c>
      <c r="L15" s="7">
        <v>575</v>
      </c>
      <c r="M15" s="7">
        <v>440</v>
      </c>
    </row>
    <row r="16" spans="1:22" ht="18.75" thickTop="1" thickBot="1" x14ac:dyDescent="0.35">
      <c r="B16" s="13"/>
      <c r="C16" s="13"/>
      <c r="D16" s="14" t="s">
        <v>12</v>
      </c>
      <c r="E16" s="13"/>
      <c r="F16" s="13"/>
    </row>
    <row r="17" spans="1:22" ht="18.75" thickTop="1" thickBot="1" x14ac:dyDescent="0.35">
      <c r="B17" s="15"/>
      <c r="C17" s="16" t="s">
        <v>13</v>
      </c>
      <c r="D17" s="17">
        <f>75*MAX(D9,0)^$H$15</f>
        <v>8830.560257199415</v>
      </c>
      <c r="E17" s="18">
        <f>50*MAX(E9,0)^$H$15</f>
        <v>5887.0402078001307</v>
      </c>
      <c r="F17" s="19">
        <f>35*MAX(F9,0)^$H$15</f>
        <v>0</v>
      </c>
      <c r="K17" s="44">
        <v>0.9</v>
      </c>
      <c r="L17" s="41">
        <v>14065</v>
      </c>
      <c r="M17" s="42">
        <v>16254</v>
      </c>
      <c r="N17" s="41">
        <v>17578</v>
      </c>
      <c r="O17" s="41">
        <v>18891</v>
      </c>
      <c r="P17" s="41">
        <v>20193</v>
      </c>
      <c r="Q17" s="41">
        <v>21487</v>
      </c>
      <c r="R17" s="41">
        <v>22722</v>
      </c>
      <c r="S17" s="41">
        <v>24049</v>
      </c>
      <c r="T17" s="41">
        <v>25319</v>
      </c>
      <c r="U17" s="41">
        <v>26581</v>
      </c>
      <c r="V17" s="41">
        <v>27837</v>
      </c>
    </row>
    <row r="18" spans="1:22" ht="18.75" thickTop="1" thickBot="1" x14ac:dyDescent="0.35">
      <c r="B18" s="20"/>
      <c r="C18" s="21" t="s">
        <v>14</v>
      </c>
      <c r="D18" s="22">
        <f>SUM(D17:F17)</f>
        <v>14717.600464999545</v>
      </c>
      <c r="E18" s="23"/>
      <c r="F18" s="24"/>
      <c r="I18" s="43"/>
      <c r="L18" s="7">
        <v>575</v>
      </c>
      <c r="M18" s="33">
        <v>484</v>
      </c>
      <c r="N18" s="7">
        <v>528</v>
      </c>
      <c r="O18" s="43">
        <v>572</v>
      </c>
      <c r="P18" s="43">
        <v>616</v>
      </c>
      <c r="Q18" s="43">
        <v>660</v>
      </c>
      <c r="R18" s="7">
        <v>704</v>
      </c>
      <c r="S18" s="7">
        <v>748</v>
      </c>
      <c r="T18" s="7">
        <v>792</v>
      </c>
      <c r="U18" s="7">
        <v>836</v>
      </c>
      <c r="V18" s="7">
        <v>880</v>
      </c>
    </row>
    <row r="19" spans="1:22" ht="18" thickTop="1" x14ac:dyDescent="0.3">
      <c r="C19" s="7" t="s">
        <v>15</v>
      </c>
      <c r="D19" s="7">
        <v>75</v>
      </c>
      <c r="E19" s="7">
        <v>50</v>
      </c>
      <c r="F19" s="7">
        <v>35</v>
      </c>
    </row>
    <row r="20" spans="1:22" x14ac:dyDescent="0.3">
      <c r="K20" s="44">
        <v>0.8</v>
      </c>
      <c r="L20" s="41">
        <v>8247</v>
      </c>
      <c r="M20" s="41">
        <v>9701</v>
      </c>
      <c r="N20" s="41">
        <v>10401</v>
      </c>
      <c r="O20" s="41">
        <v>11089</v>
      </c>
      <c r="P20" s="41">
        <v>11766</v>
      </c>
      <c r="Q20" s="41">
        <v>12434</v>
      </c>
      <c r="R20" s="41">
        <v>13092</v>
      </c>
      <c r="S20" s="41">
        <v>13743</v>
      </c>
      <c r="T20" s="41">
        <v>14386</v>
      </c>
      <c r="U20" s="41">
        <v>15022</v>
      </c>
      <c r="V20" s="41">
        <v>15651</v>
      </c>
    </row>
    <row r="21" spans="1:22" x14ac:dyDescent="0.3">
      <c r="A21" s="120"/>
      <c r="B21" s="120" t="s">
        <v>69</v>
      </c>
      <c r="C21" s="120"/>
      <c r="D21" s="45" t="s">
        <v>23</v>
      </c>
      <c r="E21" s="47">
        <v>14917</v>
      </c>
      <c r="F21" s="7">
        <v>0.9</v>
      </c>
      <c r="G21" s="47">
        <v>25000</v>
      </c>
      <c r="H21" s="7">
        <v>1</v>
      </c>
      <c r="L21" s="7">
        <v>575</v>
      </c>
      <c r="M21" s="7">
        <v>498</v>
      </c>
      <c r="N21" s="7">
        <v>543</v>
      </c>
      <c r="O21" s="7">
        <v>588</v>
      </c>
      <c r="P21" s="7">
        <v>633</v>
      </c>
      <c r="Q21" s="7">
        <v>678</v>
      </c>
      <c r="R21" s="7">
        <v>724</v>
      </c>
      <c r="S21" s="7">
        <v>769</v>
      </c>
      <c r="T21" s="7">
        <v>814</v>
      </c>
      <c r="U21" s="7">
        <v>859</v>
      </c>
      <c r="V21" s="7">
        <v>905</v>
      </c>
    </row>
    <row r="22" spans="1:22" x14ac:dyDescent="0.3">
      <c r="A22" s="165" t="s">
        <v>20</v>
      </c>
      <c r="B22" s="165"/>
      <c r="C22" s="165"/>
      <c r="D22" s="46" t="s">
        <v>23</v>
      </c>
      <c r="E22" s="47">
        <v>17578</v>
      </c>
      <c r="F22" s="7">
        <v>0.9</v>
      </c>
    </row>
    <row r="23" spans="1:22" x14ac:dyDescent="0.3">
      <c r="A23" s="165" t="s">
        <v>21</v>
      </c>
      <c r="B23" s="165"/>
      <c r="C23" s="165"/>
      <c r="D23" s="46" t="s">
        <v>23</v>
      </c>
      <c r="E23" s="47">
        <v>18891</v>
      </c>
      <c r="F23" s="7">
        <v>0.9</v>
      </c>
      <c r="K23" s="44">
        <v>0.7</v>
      </c>
      <c r="L23" s="41">
        <v>4867</v>
      </c>
      <c r="M23" s="41">
        <v>5798</v>
      </c>
      <c r="N23" s="7" t="s">
        <v>19</v>
      </c>
    </row>
    <row r="24" spans="1:22" x14ac:dyDescent="0.3">
      <c r="A24" s="165" t="s">
        <v>22</v>
      </c>
      <c r="B24" s="165"/>
      <c r="C24" s="165"/>
      <c r="D24" s="46" t="s">
        <v>23</v>
      </c>
      <c r="E24" s="47">
        <v>20193</v>
      </c>
      <c r="F24" s="7">
        <v>0.9</v>
      </c>
      <c r="L24" s="7">
        <v>575</v>
      </c>
      <c r="M24" s="7">
        <v>503</v>
      </c>
    </row>
    <row r="27" spans="1:22" x14ac:dyDescent="0.3">
      <c r="A27" s="8"/>
      <c r="B27" s="8"/>
      <c r="C27" s="9"/>
      <c r="D27" s="35"/>
      <c r="E27" s="35"/>
      <c r="F27" s="35"/>
    </row>
    <row r="28" spans="1:22" x14ac:dyDescent="0.3">
      <c r="A28" s="9"/>
      <c r="B28" s="8"/>
      <c r="C28" s="28"/>
      <c r="D28" s="30"/>
      <c r="E28" s="31"/>
      <c r="F28" s="32"/>
    </row>
    <row r="29" spans="1:22" ht="18" thickBot="1" x14ac:dyDescent="0.35">
      <c r="A29" s="10"/>
      <c r="B29" s="27"/>
      <c r="C29" s="27"/>
      <c r="D29" s="29"/>
      <c r="E29" s="29"/>
      <c r="F29" s="29"/>
    </row>
    <row r="30" spans="1:22" ht="18" thickTop="1" x14ac:dyDescent="0.3">
      <c r="A30" s="25"/>
      <c r="B30" s="2"/>
      <c r="C30" s="3"/>
      <c r="D30" s="26"/>
      <c r="E30" s="11"/>
      <c r="F30" s="11"/>
    </row>
    <row r="31" spans="1:22" x14ac:dyDescent="0.3">
      <c r="A31" s="25"/>
      <c r="B31" s="1"/>
      <c r="C31" s="4"/>
      <c r="D31" s="26"/>
      <c r="E31" s="11"/>
      <c r="F31" s="11"/>
    </row>
    <row r="32" spans="1:22" x14ac:dyDescent="0.3">
      <c r="A32" s="25"/>
      <c r="B32" s="1"/>
      <c r="C32" s="4"/>
      <c r="D32" s="26"/>
      <c r="E32" s="11"/>
      <c r="F32" s="11"/>
    </row>
    <row r="33" spans="1:8" x14ac:dyDescent="0.3">
      <c r="A33" s="25"/>
      <c r="B33" s="1"/>
      <c r="C33" s="4"/>
      <c r="D33" s="26"/>
      <c r="E33" s="11"/>
      <c r="F33" s="11"/>
    </row>
    <row r="34" spans="1:8" ht="18" thickBot="1" x14ac:dyDescent="0.35">
      <c r="A34" s="25"/>
      <c r="B34" s="5"/>
      <c r="C34" s="6"/>
      <c r="D34" s="26"/>
      <c r="E34" s="11"/>
      <c r="F34" s="11"/>
      <c r="H34" s="12"/>
    </row>
    <row r="35" spans="1:8" ht="18.75" thickTop="1" thickBot="1" x14ac:dyDescent="0.35">
      <c r="B35" s="13"/>
      <c r="C35" s="13"/>
      <c r="D35" s="14"/>
      <c r="E35" s="13"/>
      <c r="F35" s="13"/>
    </row>
    <row r="36" spans="1:8" ht="18.75" thickTop="1" thickBot="1" x14ac:dyDescent="0.35">
      <c r="B36" s="15"/>
      <c r="C36" s="16"/>
      <c r="D36" s="17"/>
      <c r="E36" s="18"/>
      <c r="F36" s="19"/>
    </row>
    <row r="37" spans="1:8" ht="18.75" thickTop="1" thickBot="1" x14ac:dyDescent="0.35">
      <c r="B37" s="20"/>
      <c r="C37" s="21"/>
      <c r="D37" s="22"/>
      <c r="E37" s="23"/>
      <c r="F37" s="24"/>
    </row>
    <row r="38" spans="1:8" ht="18" thickTop="1" x14ac:dyDescent="0.3"/>
  </sheetData>
  <scenarios current="0">
    <scenario name="Без изменений" locked="1" count="5" user="-X!K3R-" comment="Автор: -X!K3R- , 26.04.2021">
      <inputCells r="B11" val="450"/>
      <inputCells r="B12" val="250"/>
      <inputCells r="B13" val="800"/>
      <inputCells r="B14" val="450"/>
      <inputCells r="B15" val="600"/>
    </scenario>
  </scenarios>
  <mergeCells count="6">
    <mergeCell ref="A1:K1"/>
    <mergeCell ref="A2:K2"/>
    <mergeCell ref="A3:L3"/>
    <mergeCell ref="A22:C22"/>
    <mergeCell ref="A24:C24"/>
    <mergeCell ref="A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0212-4B3F-482B-96DC-4B97600F1D1E}">
  <dimension ref="A1:H16"/>
  <sheetViews>
    <sheetView workbookViewId="0">
      <selection activeCell="M10" sqref="M10"/>
    </sheetView>
  </sheetViews>
  <sheetFormatPr defaultRowHeight="15" x14ac:dyDescent="0.25"/>
  <cols>
    <col min="1" max="1" width="13.85546875" bestFit="1" customWidth="1"/>
    <col min="2" max="2" width="16.42578125" customWidth="1"/>
    <col min="3" max="3" width="9.7109375" customWidth="1"/>
    <col min="4" max="4" width="7" bestFit="1" customWidth="1"/>
    <col min="5" max="5" width="11.28515625" bestFit="1" customWidth="1"/>
    <col min="6" max="6" width="8.140625" bestFit="1" customWidth="1"/>
    <col min="7" max="7" width="9.85546875" bestFit="1" customWidth="1"/>
  </cols>
  <sheetData>
    <row r="1" spans="1:8" ht="18" thickTop="1" x14ac:dyDescent="0.3">
      <c r="A1" s="48"/>
      <c r="B1" s="49"/>
      <c r="C1" s="50" t="s">
        <v>24</v>
      </c>
      <c r="D1" s="49"/>
      <c r="E1" s="49"/>
      <c r="F1" s="49"/>
      <c r="G1" s="49"/>
      <c r="H1" s="51"/>
    </row>
    <row r="2" spans="1:8" ht="18" thickBot="1" x14ac:dyDescent="0.35">
      <c r="A2" s="52" t="s">
        <v>25</v>
      </c>
      <c r="B2" s="53" t="s">
        <v>26</v>
      </c>
      <c r="C2" s="54" t="s">
        <v>27</v>
      </c>
      <c r="D2" s="54" t="s">
        <v>28</v>
      </c>
      <c r="E2" s="54" t="s">
        <v>29</v>
      </c>
      <c r="F2" s="54" t="s">
        <v>30</v>
      </c>
      <c r="G2" s="54" t="s">
        <v>31</v>
      </c>
      <c r="H2" s="55"/>
    </row>
    <row r="3" spans="1:8" ht="18" thickTop="1" x14ac:dyDescent="0.3">
      <c r="A3" s="56" t="s">
        <v>32</v>
      </c>
      <c r="B3" s="57">
        <f>SUM(C3:G3)</f>
        <v>300.00000000000023</v>
      </c>
      <c r="C3" s="58">
        <v>0</v>
      </c>
      <c r="D3" s="59">
        <v>0</v>
      </c>
      <c r="E3" s="59">
        <v>0.12500000000000003</v>
      </c>
      <c r="F3" s="59">
        <v>79.875000000000256</v>
      </c>
      <c r="G3" s="60">
        <v>220</v>
      </c>
      <c r="H3" s="55"/>
    </row>
    <row r="4" spans="1:8" ht="17.25" x14ac:dyDescent="0.3">
      <c r="A4" s="56" t="s">
        <v>33</v>
      </c>
      <c r="B4" s="61">
        <f>SUM(C4:G4)</f>
        <v>260</v>
      </c>
      <c r="C4" s="62">
        <v>0</v>
      </c>
      <c r="D4" s="63">
        <v>0</v>
      </c>
      <c r="E4" s="63">
        <v>179.87500000000014</v>
      </c>
      <c r="F4" s="63">
        <v>80.124999999999829</v>
      </c>
      <c r="G4" s="64">
        <v>0</v>
      </c>
      <c r="H4" s="55"/>
    </row>
    <row r="5" spans="1:8" ht="18" thickBot="1" x14ac:dyDescent="0.35">
      <c r="A5" s="56" t="s">
        <v>34</v>
      </c>
      <c r="B5" s="65">
        <f>SUM(C5:G5)</f>
        <v>280.00000000000011</v>
      </c>
      <c r="C5" s="66">
        <v>180.00000000000009</v>
      </c>
      <c r="D5" s="67">
        <v>80.000000000000114</v>
      </c>
      <c r="E5" s="67">
        <v>19.999999999999883</v>
      </c>
      <c r="F5" s="67">
        <v>0</v>
      </c>
      <c r="G5" s="68">
        <v>0</v>
      </c>
      <c r="H5" s="55"/>
    </row>
    <row r="6" spans="1:8" ht="18.75" thickTop="1" thickBot="1" x14ac:dyDescent="0.35">
      <c r="A6" s="69"/>
      <c r="B6" s="63"/>
      <c r="C6" s="70" t="s">
        <v>35</v>
      </c>
      <c r="D6" s="70" t="s">
        <v>35</v>
      </c>
      <c r="E6" s="70" t="s">
        <v>35</v>
      </c>
      <c r="F6" s="70" t="s">
        <v>35</v>
      </c>
      <c r="G6" s="70" t="s">
        <v>35</v>
      </c>
      <c r="H6" s="55"/>
    </row>
    <row r="7" spans="1:8" ht="18.75" thickTop="1" thickBot="1" x14ac:dyDescent="0.35">
      <c r="A7" s="56" t="s">
        <v>36</v>
      </c>
      <c r="B7" s="63"/>
      <c r="C7" s="71">
        <f>SUM(C3:C5)</f>
        <v>180.00000000000009</v>
      </c>
      <c r="D7" s="72">
        <f>SUM(D3:D5)</f>
        <v>80.000000000000114</v>
      </c>
      <c r="E7" s="72">
        <f>SUM(E3:E5)</f>
        <v>200.00000000000003</v>
      </c>
      <c r="F7" s="72">
        <f>SUM(F3:F5)</f>
        <v>160.00000000000009</v>
      </c>
      <c r="G7" s="73">
        <f>SUM(G3:G5)</f>
        <v>220</v>
      </c>
      <c r="H7" s="55"/>
    </row>
    <row r="8" spans="1:8" ht="18.75" thickTop="1" thickBot="1" x14ac:dyDescent="0.35">
      <c r="A8" s="69"/>
      <c r="B8" s="63"/>
      <c r="C8" s="63"/>
      <c r="D8" s="63"/>
      <c r="E8" s="63"/>
      <c r="F8" s="63"/>
      <c r="G8" s="63"/>
      <c r="H8" s="55"/>
    </row>
    <row r="9" spans="1:8" ht="18.75" thickTop="1" thickBot="1" x14ac:dyDescent="0.35">
      <c r="A9" s="74"/>
      <c r="B9" s="75" t="s">
        <v>37</v>
      </c>
      <c r="C9" s="71">
        <v>180</v>
      </c>
      <c r="D9" s="72">
        <v>80</v>
      </c>
      <c r="E9" s="72">
        <v>200</v>
      </c>
      <c r="F9" s="72">
        <v>160</v>
      </c>
      <c r="G9" s="73">
        <v>220</v>
      </c>
      <c r="H9" s="76"/>
    </row>
    <row r="10" spans="1:8" ht="18.75" thickTop="1" thickBot="1" x14ac:dyDescent="0.35">
      <c r="A10" s="77" t="s">
        <v>25</v>
      </c>
      <c r="B10" s="78" t="s">
        <v>38</v>
      </c>
      <c r="C10" s="79" t="s">
        <v>39</v>
      </c>
      <c r="D10" s="80"/>
      <c r="E10" s="63"/>
      <c r="F10" s="63"/>
      <c r="G10" s="63"/>
      <c r="H10" s="51"/>
    </row>
    <row r="11" spans="1:8" ht="18" thickTop="1" x14ac:dyDescent="0.3">
      <c r="A11" s="56" t="s">
        <v>32</v>
      </c>
      <c r="B11" s="57">
        <v>310</v>
      </c>
      <c r="C11" s="63">
        <v>10</v>
      </c>
      <c r="D11" s="63">
        <v>8</v>
      </c>
      <c r="E11" s="63">
        <v>6</v>
      </c>
      <c r="F11" s="63">
        <v>5</v>
      </c>
      <c r="G11" s="63">
        <v>4</v>
      </c>
      <c r="H11" s="55"/>
    </row>
    <row r="12" spans="1:8" ht="17.25" x14ac:dyDescent="0.3">
      <c r="A12" s="56" t="s">
        <v>33</v>
      </c>
      <c r="B12" s="61">
        <v>260</v>
      </c>
      <c r="C12" s="63">
        <v>6</v>
      </c>
      <c r="D12" s="63">
        <v>5</v>
      </c>
      <c r="E12" s="63">
        <v>4</v>
      </c>
      <c r="F12" s="63">
        <v>3</v>
      </c>
      <c r="G12" s="63">
        <v>6</v>
      </c>
      <c r="H12" s="55"/>
    </row>
    <row r="13" spans="1:8" ht="18" thickBot="1" x14ac:dyDescent="0.35">
      <c r="A13" s="56" t="s">
        <v>34</v>
      </c>
      <c r="B13" s="65">
        <v>280</v>
      </c>
      <c r="C13" s="81">
        <v>3</v>
      </c>
      <c r="D13" s="81">
        <v>4</v>
      </c>
      <c r="E13" s="81">
        <v>5</v>
      </c>
      <c r="F13" s="81">
        <v>5</v>
      </c>
      <c r="G13" s="81">
        <v>9</v>
      </c>
      <c r="H13" s="76"/>
    </row>
    <row r="14" spans="1:8" ht="18.75" thickTop="1" thickBot="1" x14ac:dyDescent="0.35">
      <c r="A14" s="82"/>
      <c r="B14" s="63"/>
      <c r="C14" s="83"/>
      <c r="D14" s="83"/>
      <c r="E14" s="83"/>
      <c r="F14" s="83"/>
      <c r="G14" s="83"/>
      <c r="H14" s="51"/>
    </row>
    <row r="15" spans="1:8" ht="18.75" thickTop="1" thickBot="1" x14ac:dyDescent="0.35">
      <c r="A15" s="84" t="s">
        <v>40</v>
      </c>
      <c r="B15" s="22">
        <f>SUM(C15:G15)</f>
        <v>3200.0000000000014</v>
      </c>
      <c r="C15" s="85">
        <f>C3*C11+C4*C12+C5*C13</f>
        <v>540.00000000000023</v>
      </c>
      <c r="D15" s="85">
        <f>D3*D11+D4*D12+D5*D13</f>
        <v>320.00000000000045</v>
      </c>
      <c r="E15" s="85">
        <f>E3*E11+E4*E12+E5*E13</f>
        <v>820.25</v>
      </c>
      <c r="F15" s="85">
        <f>F3*F11+F4*F12+F5*F13</f>
        <v>639.75000000000068</v>
      </c>
      <c r="G15" s="85">
        <f>G3*G11+G4*G12+G5*G13</f>
        <v>880</v>
      </c>
      <c r="H15" s="76"/>
    </row>
    <row r="16" spans="1:8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05D-D38C-4696-8CB3-E9E75BA12EF6}">
  <dimension ref="A1:L16"/>
  <sheetViews>
    <sheetView workbookViewId="0">
      <selection activeCell="H10" sqref="H10"/>
    </sheetView>
  </sheetViews>
  <sheetFormatPr defaultRowHeight="15" x14ac:dyDescent="0.25"/>
  <cols>
    <col min="1" max="1" width="11.5703125" customWidth="1"/>
    <col min="2" max="2" width="25.85546875" customWidth="1"/>
    <col min="3" max="3" width="8.28515625" customWidth="1"/>
    <col min="4" max="4" width="15.28515625" bestFit="1" customWidth="1"/>
    <col min="6" max="6" width="4.5703125" bestFit="1" customWidth="1"/>
    <col min="7" max="7" width="5.28515625" bestFit="1" customWidth="1"/>
    <col min="8" max="8" width="5.7109375" bestFit="1" customWidth="1"/>
    <col min="9" max="9" width="4.85546875" bestFit="1" customWidth="1"/>
    <col min="10" max="11" width="6" bestFit="1" customWidth="1"/>
    <col min="12" max="12" width="4.85546875" bestFit="1" customWidth="1"/>
  </cols>
  <sheetData>
    <row r="1" spans="1:12" ht="18.75" thickTop="1" thickBot="1" x14ac:dyDescent="0.35">
      <c r="A1" s="86" t="s">
        <v>41</v>
      </c>
      <c r="B1" s="87" t="s">
        <v>42</v>
      </c>
      <c r="C1" s="88"/>
      <c r="D1" s="89" t="s">
        <v>43</v>
      </c>
      <c r="E1" s="89"/>
      <c r="F1" s="89" t="s">
        <v>44</v>
      </c>
      <c r="G1" s="89" t="s">
        <v>45</v>
      </c>
      <c r="H1" s="89" t="s">
        <v>46</v>
      </c>
      <c r="I1" s="89" t="s">
        <v>47</v>
      </c>
      <c r="J1" s="89" t="s">
        <v>48</v>
      </c>
      <c r="K1" s="89" t="s">
        <v>49</v>
      </c>
      <c r="L1" s="90" t="s">
        <v>50</v>
      </c>
    </row>
    <row r="2" spans="1:12" ht="18" thickTop="1" x14ac:dyDescent="0.3">
      <c r="A2" s="91" t="s">
        <v>51</v>
      </c>
      <c r="B2" s="92" t="s">
        <v>52</v>
      </c>
      <c r="C2" s="93"/>
      <c r="D2" s="94">
        <v>0</v>
      </c>
      <c r="E2" s="95"/>
      <c r="F2" s="96">
        <v>0</v>
      </c>
      <c r="G2" s="96">
        <v>0</v>
      </c>
      <c r="H2" s="96">
        <v>1</v>
      </c>
      <c r="I2" s="96">
        <v>1</v>
      </c>
      <c r="J2" s="96">
        <v>1</v>
      </c>
      <c r="K2" s="96">
        <v>1</v>
      </c>
      <c r="L2" s="97">
        <v>1</v>
      </c>
    </row>
    <row r="3" spans="1:12" ht="17.25" x14ac:dyDescent="0.3">
      <c r="A3" s="91" t="s">
        <v>53</v>
      </c>
      <c r="B3" s="92" t="s">
        <v>54</v>
      </c>
      <c r="C3" s="93"/>
      <c r="D3" s="98">
        <v>0</v>
      </c>
      <c r="E3" s="95"/>
      <c r="F3" s="96">
        <v>1</v>
      </c>
      <c r="G3" s="96">
        <v>0</v>
      </c>
      <c r="H3" s="96">
        <v>0</v>
      </c>
      <c r="I3" s="96">
        <v>1</v>
      </c>
      <c r="J3" s="96">
        <v>1</v>
      </c>
      <c r="K3" s="96">
        <v>1</v>
      </c>
      <c r="L3" s="97">
        <v>1</v>
      </c>
    </row>
    <row r="4" spans="1:12" ht="17.25" x14ac:dyDescent="0.3">
      <c r="A4" s="91" t="s">
        <v>55</v>
      </c>
      <c r="B4" s="92" t="s">
        <v>56</v>
      </c>
      <c r="C4" s="93"/>
      <c r="D4" s="98">
        <v>0</v>
      </c>
      <c r="E4" s="95"/>
      <c r="F4" s="96">
        <v>1</v>
      </c>
      <c r="G4" s="96">
        <v>1</v>
      </c>
      <c r="H4" s="96">
        <v>0</v>
      </c>
      <c r="I4" s="96">
        <v>0</v>
      </c>
      <c r="J4" s="96">
        <v>1</v>
      </c>
      <c r="K4" s="96">
        <v>1</v>
      </c>
      <c r="L4" s="97">
        <v>1</v>
      </c>
    </row>
    <row r="5" spans="1:12" ht="17.25" x14ac:dyDescent="0.3">
      <c r="A5" s="91" t="s">
        <v>57</v>
      </c>
      <c r="B5" s="92" t="s">
        <v>58</v>
      </c>
      <c r="C5" s="93"/>
      <c r="D5" s="98">
        <v>0</v>
      </c>
      <c r="E5" s="95"/>
      <c r="F5" s="96">
        <v>1</v>
      </c>
      <c r="G5" s="96">
        <v>1</v>
      </c>
      <c r="H5" s="96">
        <v>1</v>
      </c>
      <c r="I5" s="96">
        <v>0</v>
      </c>
      <c r="J5" s="96">
        <v>0</v>
      </c>
      <c r="K5" s="96">
        <v>1</v>
      </c>
      <c r="L5" s="97">
        <v>1</v>
      </c>
    </row>
    <row r="6" spans="1:12" ht="17.25" x14ac:dyDescent="0.3">
      <c r="A6" s="91" t="s">
        <v>59</v>
      </c>
      <c r="B6" s="92" t="s">
        <v>60</v>
      </c>
      <c r="C6" s="93"/>
      <c r="D6" s="98">
        <v>0</v>
      </c>
      <c r="E6" s="95"/>
      <c r="F6" s="96">
        <v>1</v>
      </c>
      <c r="G6" s="96">
        <v>1</v>
      </c>
      <c r="H6" s="96">
        <v>1</v>
      </c>
      <c r="I6" s="96">
        <v>1</v>
      </c>
      <c r="J6" s="96">
        <v>0</v>
      </c>
      <c r="K6" s="96">
        <v>0</v>
      </c>
      <c r="L6" s="97">
        <v>1</v>
      </c>
    </row>
    <row r="7" spans="1:12" ht="17.25" x14ac:dyDescent="0.3">
      <c r="A7" s="91" t="s">
        <v>61</v>
      </c>
      <c r="B7" s="92" t="s">
        <v>62</v>
      </c>
      <c r="C7" s="93"/>
      <c r="D7" s="99">
        <v>12</v>
      </c>
      <c r="E7" s="100"/>
      <c r="F7" s="96">
        <v>1</v>
      </c>
      <c r="G7" s="96">
        <v>1</v>
      </c>
      <c r="H7" s="96">
        <v>1</v>
      </c>
      <c r="I7" s="96">
        <v>1</v>
      </c>
      <c r="J7" s="96">
        <v>1</v>
      </c>
      <c r="K7" s="96">
        <v>0</v>
      </c>
      <c r="L7" s="97">
        <v>1</v>
      </c>
    </row>
    <row r="8" spans="1:12" ht="18" thickBot="1" x14ac:dyDescent="0.35">
      <c r="A8" s="101" t="s">
        <v>63</v>
      </c>
      <c r="B8" s="102" t="s">
        <v>64</v>
      </c>
      <c r="C8" s="103"/>
      <c r="D8" s="104">
        <v>5</v>
      </c>
      <c r="E8" s="105"/>
      <c r="F8" s="106">
        <v>0</v>
      </c>
      <c r="G8" s="107">
        <v>1</v>
      </c>
      <c r="H8" s="107">
        <v>1</v>
      </c>
      <c r="I8" s="107">
        <v>1</v>
      </c>
      <c r="J8" s="107">
        <v>1</v>
      </c>
      <c r="K8" s="107">
        <v>1</v>
      </c>
      <c r="L8" s="108">
        <v>0</v>
      </c>
    </row>
    <row r="9" spans="1:12" ht="18.75" thickTop="1" thickBot="1" x14ac:dyDescent="0.35">
      <c r="A9" s="109"/>
      <c r="B9" s="109"/>
      <c r="C9" s="109"/>
      <c r="D9" s="110"/>
      <c r="E9" s="110"/>
      <c r="F9" s="110"/>
      <c r="G9" s="110"/>
      <c r="H9" s="110"/>
      <c r="I9" s="110"/>
      <c r="J9" s="110"/>
      <c r="K9" s="110"/>
      <c r="L9" s="110"/>
    </row>
    <row r="10" spans="1:12" ht="18.75" thickTop="1" thickBot="1" x14ac:dyDescent="0.35">
      <c r="A10" s="109"/>
      <c r="B10" s="109"/>
      <c r="C10" s="111" t="s">
        <v>65</v>
      </c>
      <c r="D10" s="112">
        <f>SUM(D2:D8)</f>
        <v>17</v>
      </c>
      <c r="E10" s="112"/>
      <c r="F10" s="113">
        <f t="shared" ref="F10:L10" si="0">$D$7*F2+$D$8*F3+$D$9*F4+$D$10*F5+$D$11*F6+$D$12*F7+$D$13*F8</f>
        <v>22</v>
      </c>
      <c r="G10" s="114">
        <f t="shared" si="0"/>
        <v>17</v>
      </c>
      <c r="H10" s="114">
        <f t="shared" si="0"/>
        <v>29</v>
      </c>
      <c r="I10" s="114">
        <f t="shared" si="0"/>
        <v>17</v>
      </c>
      <c r="J10" s="114">
        <f t="shared" si="0"/>
        <v>17</v>
      </c>
      <c r="K10" s="114">
        <f t="shared" si="0"/>
        <v>34</v>
      </c>
      <c r="L10" s="115">
        <f t="shared" si="0"/>
        <v>34</v>
      </c>
    </row>
    <row r="11" spans="1:12" ht="18.75" thickTop="1" thickBot="1" x14ac:dyDescent="0.35">
      <c r="A11" s="109"/>
      <c r="B11" s="109"/>
      <c r="C11" s="111"/>
      <c r="D11" s="112"/>
      <c r="E11" s="112"/>
      <c r="F11" s="112"/>
      <c r="G11" s="112"/>
      <c r="H11" s="112"/>
      <c r="I11" s="112"/>
      <c r="J11" s="112"/>
      <c r="K11" s="112"/>
      <c r="L11" s="112"/>
    </row>
    <row r="12" spans="1:12" ht="18.75" thickTop="1" thickBot="1" x14ac:dyDescent="0.35">
      <c r="A12" s="109"/>
      <c r="B12" s="109"/>
      <c r="C12" s="111" t="s">
        <v>66</v>
      </c>
      <c r="D12" s="109"/>
      <c r="E12" s="109"/>
      <c r="F12" s="113">
        <v>22</v>
      </c>
      <c r="G12" s="114">
        <v>17</v>
      </c>
      <c r="H12" s="114">
        <v>13</v>
      </c>
      <c r="I12" s="114">
        <v>14</v>
      </c>
      <c r="J12" s="114">
        <v>15</v>
      </c>
      <c r="K12" s="114">
        <v>18</v>
      </c>
      <c r="L12" s="115">
        <v>24</v>
      </c>
    </row>
    <row r="13" spans="1:12" ht="18" thickTop="1" x14ac:dyDescent="0.3">
      <c r="A13" s="109"/>
      <c r="B13" s="109"/>
      <c r="C13" s="109"/>
      <c r="D13" s="110"/>
      <c r="E13" s="110"/>
      <c r="F13" s="110"/>
      <c r="G13" s="110"/>
      <c r="H13" s="110"/>
      <c r="I13" s="110"/>
      <c r="J13" s="110"/>
      <c r="K13" s="110"/>
      <c r="L13" s="110"/>
    </row>
    <row r="14" spans="1:12" ht="18" thickBot="1" x14ac:dyDescent="0.35">
      <c r="A14" s="109" t="s">
        <v>67</v>
      </c>
      <c r="B14" s="116"/>
      <c r="C14" s="109"/>
      <c r="D14" s="117">
        <v>40</v>
      </c>
      <c r="E14" s="110"/>
      <c r="F14" s="110"/>
      <c r="G14" s="110"/>
      <c r="H14" s="110"/>
      <c r="I14" s="110"/>
      <c r="J14" s="110"/>
      <c r="K14" s="110"/>
      <c r="L14" s="110"/>
    </row>
    <row r="15" spans="1:12" ht="18.75" thickTop="1" thickBot="1" x14ac:dyDescent="0.35">
      <c r="A15" s="109" t="s">
        <v>68</v>
      </c>
      <c r="B15" s="116"/>
      <c r="C15" s="109"/>
      <c r="D15" s="118">
        <f>D10*D14</f>
        <v>680</v>
      </c>
      <c r="E15" s="110"/>
      <c r="F15" s="119"/>
      <c r="G15" s="110"/>
      <c r="H15" s="110"/>
      <c r="I15" s="110"/>
      <c r="J15" s="110"/>
      <c r="K15" s="110"/>
      <c r="L15" s="110"/>
    </row>
    <row r="16" spans="1:12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D59B-BD59-4AD3-BB07-C9DD3268D610}">
  <dimension ref="A4:H20"/>
  <sheetViews>
    <sheetView workbookViewId="0">
      <selection activeCell="D22" sqref="D22"/>
    </sheetView>
  </sheetViews>
  <sheetFormatPr defaultRowHeight="15" x14ac:dyDescent="0.25"/>
  <cols>
    <col min="1" max="1" width="19" bestFit="1" customWidth="1"/>
    <col min="2" max="4" width="12.85546875" bestFit="1" customWidth="1"/>
    <col min="5" max="5" width="27" bestFit="1" customWidth="1"/>
    <col min="6" max="7" width="12.85546875" bestFit="1" customWidth="1"/>
    <col min="8" max="8" width="15.42578125" bestFit="1" customWidth="1"/>
  </cols>
  <sheetData>
    <row r="4" spans="1:8" ht="15.75" thickBot="1" x14ac:dyDescent="0.3"/>
    <row r="5" spans="1:8" ht="18" thickTop="1" x14ac:dyDescent="0.3">
      <c r="A5" s="121"/>
      <c r="B5" s="122" t="s">
        <v>70</v>
      </c>
      <c r="C5" s="123" t="s">
        <v>71</v>
      </c>
      <c r="D5" s="124"/>
      <c r="E5" s="125" t="s">
        <v>72</v>
      </c>
      <c r="F5" s="126"/>
      <c r="G5" s="124"/>
      <c r="H5" s="127"/>
    </row>
    <row r="6" spans="1:8" ht="17.25" x14ac:dyDescent="0.3">
      <c r="A6" s="128" t="s">
        <v>73</v>
      </c>
      <c r="B6" s="129">
        <v>0.01</v>
      </c>
      <c r="C6" s="130">
        <v>1</v>
      </c>
      <c r="D6" s="124"/>
      <c r="E6" s="131" t="s">
        <v>74</v>
      </c>
      <c r="F6" s="132"/>
      <c r="G6" s="124"/>
      <c r="H6" s="133" t="s">
        <v>75</v>
      </c>
    </row>
    <row r="7" spans="1:8" ht="18" thickBot="1" x14ac:dyDescent="0.35">
      <c r="A7" s="128" t="s">
        <v>76</v>
      </c>
      <c r="B7" s="129">
        <v>0.04</v>
      </c>
      <c r="C7" s="130">
        <v>3</v>
      </c>
      <c r="D7" s="124"/>
      <c r="E7" s="131" t="s">
        <v>77</v>
      </c>
      <c r="F7" s="132"/>
      <c r="G7" s="124"/>
      <c r="H7" s="133" t="s">
        <v>78</v>
      </c>
    </row>
    <row r="8" spans="1:8" ht="18.75" thickTop="1" thickBot="1" x14ac:dyDescent="0.35">
      <c r="A8" s="134" t="s">
        <v>79</v>
      </c>
      <c r="B8" s="135">
        <v>0.09</v>
      </c>
      <c r="C8" s="136">
        <v>6</v>
      </c>
      <c r="D8" s="124"/>
      <c r="E8" s="137" t="s">
        <v>80</v>
      </c>
      <c r="F8" s="138"/>
      <c r="G8" s="139" t="s">
        <v>26</v>
      </c>
      <c r="H8" s="140">
        <f>SUM(B13:H13)</f>
        <v>16071.891630766571</v>
      </c>
    </row>
    <row r="9" spans="1:8" ht="18.75" thickTop="1" thickBot="1" x14ac:dyDescent="0.35">
      <c r="A9" s="124"/>
      <c r="B9" s="124"/>
      <c r="C9" s="124"/>
      <c r="D9" s="124"/>
      <c r="E9" s="124"/>
      <c r="F9" s="124"/>
      <c r="G9" s="124"/>
      <c r="H9" s="124"/>
    </row>
    <row r="10" spans="1:8" ht="18" thickTop="1" x14ac:dyDescent="0.3">
      <c r="A10" s="141" t="s">
        <v>81</v>
      </c>
      <c r="B10" s="142" t="s">
        <v>82</v>
      </c>
      <c r="C10" s="142" t="s">
        <v>83</v>
      </c>
      <c r="D10" s="142" t="s">
        <v>84</v>
      </c>
      <c r="E10" s="142" t="s">
        <v>85</v>
      </c>
      <c r="F10" s="142" t="s">
        <v>86</v>
      </c>
      <c r="G10" s="142" t="s">
        <v>87</v>
      </c>
      <c r="H10" s="143" t="s">
        <v>88</v>
      </c>
    </row>
    <row r="11" spans="1:8" ht="17.25" x14ac:dyDescent="0.3">
      <c r="A11" s="144" t="s">
        <v>89</v>
      </c>
      <c r="B11" s="145">
        <v>400000</v>
      </c>
      <c r="C11" s="145">
        <f t="shared" ref="C11:H11" si="0">B18</f>
        <v>99999.995898398105</v>
      </c>
      <c r="D11" s="145">
        <f t="shared" si="0"/>
        <v>99999.996925902014</v>
      </c>
      <c r="E11" s="145">
        <f t="shared" si="0"/>
        <v>100000.01020135796</v>
      </c>
      <c r="F11" s="145">
        <f t="shared" si="0"/>
        <v>99999.992541449261</v>
      </c>
      <c r="G11" s="145">
        <f t="shared" si="0"/>
        <v>99999.998567894334</v>
      </c>
      <c r="H11" s="146">
        <f t="shared" si="0"/>
        <v>99999.999954205006</v>
      </c>
    </row>
    <row r="12" spans="1:8" ht="17.25" x14ac:dyDescent="0.3">
      <c r="A12" s="144" t="s">
        <v>90</v>
      </c>
      <c r="B12" s="147"/>
      <c r="C12" s="147">
        <f>B14</f>
        <v>0</v>
      </c>
      <c r="D12" s="147">
        <f>C14</f>
        <v>9999.9989724960924</v>
      </c>
      <c r="E12" s="147">
        <f>D14+B15</f>
        <v>180099.986328903</v>
      </c>
      <c r="F12" s="147">
        <f>E14</f>
        <v>49504.95646182682</v>
      </c>
      <c r="G12" s="147">
        <f>F14</f>
        <v>0</v>
      </c>
      <c r="H12" s="148">
        <f>G14+E15+B16</f>
        <v>146896.04948269139</v>
      </c>
    </row>
    <row r="13" spans="1:8" ht="18" thickBot="1" x14ac:dyDescent="0.35">
      <c r="A13" s="144" t="s">
        <v>91</v>
      </c>
      <c r="B13" s="149"/>
      <c r="C13" s="149">
        <f>B14*$B$6</f>
        <v>0</v>
      </c>
      <c r="D13" s="149">
        <f>C14*$B$6</f>
        <v>99.999989724960926</v>
      </c>
      <c r="E13" s="149">
        <f>D14*$B$6+B15*$B$7</f>
        <v>6300.9998825531666</v>
      </c>
      <c r="F13" s="149">
        <f>E14*$B$6</f>
        <v>495.04956461826822</v>
      </c>
      <c r="G13" s="149">
        <f>F14*$B$6</f>
        <v>0</v>
      </c>
      <c r="H13" s="148">
        <f>G14*$B$6+E15*$B$7+B16*$B$8</f>
        <v>9175.8421938701758</v>
      </c>
    </row>
    <row r="14" spans="1:8" ht="18.75" thickTop="1" thickBot="1" x14ac:dyDescent="0.35">
      <c r="A14" s="144" t="s">
        <v>92</v>
      </c>
      <c r="B14" s="150">
        <v>0</v>
      </c>
      <c r="C14" s="151">
        <v>9999.9989724960924</v>
      </c>
      <c r="D14" s="151">
        <v>30099.985686765107</v>
      </c>
      <c r="E14" s="151">
        <v>49504.95646182682</v>
      </c>
      <c r="F14" s="151">
        <v>0</v>
      </c>
      <c r="G14" s="152">
        <v>14999.998613689333</v>
      </c>
      <c r="H14" s="153"/>
    </row>
    <row r="15" spans="1:8" ht="18.75" thickTop="1" thickBot="1" x14ac:dyDescent="0.35">
      <c r="A15" s="144" t="s">
        <v>93</v>
      </c>
      <c r="B15" s="154">
        <v>150000.00064213789</v>
      </c>
      <c r="C15" s="155"/>
      <c r="D15" s="149"/>
      <c r="E15" s="154">
        <v>56896.047409538049</v>
      </c>
      <c r="F15" s="155"/>
      <c r="G15" s="149"/>
      <c r="H15" s="156"/>
    </row>
    <row r="16" spans="1:8" ht="18.75" thickTop="1" thickBot="1" x14ac:dyDescent="0.35">
      <c r="A16" s="144" t="s">
        <v>94</v>
      </c>
      <c r="B16" s="154">
        <v>75000.003459464002</v>
      </c>
      <c r="C16" s="157"/>
      <c r="D16" s="158"/>
      <c r="E16" s="158"/>
      <c r="F16" s="158"/>
      <c r="G16" s="158"/>
      <c r="H16" s="159"/>
    </row>
    <row r="17" spans="1:8" ht="18.75" thickTop="1" thickBot="1" x14ac:dyDescent="0.35">
      <c r="A17" s="144" t="s">
        <v>95</v>
      </c>
      <c r="B17" s="149">
        <v>75000</v>
      </c>
      <c r="C17" s="149">
        <v>-10000</v>
      </c>
      <c r="D17" s="149">
        <v>-20000</v>
      </c>
      <c r="E17" s="149">
        <v>80000</v>
      </c>
      <c r="F17" s="149">
        <v>50000</v>
      </c>
      <c r="G17" s="149">
        <v>-15000</v>
      </c>
      <c r="H17" s="156">
        <v>60000</v>
      </c>
    </row>
    <row r="18" spans="1:8" ht="18.75" thickTop="1" thickBot="1" x14ac:dyDescent="0.35">
      <c r="A18" s="160" t="s">
        <v>96</v>
      </c>
      <c r="B18" s="161">
        <f t="shared" ref="B18:H18" si="1">SUM(B11:B13)-SUM(B14:B17)</f>
        <v>99999.995898398105</v>
      </c>
      <c r="C18" s="162">
        <f t="shared" si="1"/>
        <v>99999.996925902014</v>
      </c>
      <c r="D18" s="162">
        <f t="shared" si="1"/>
        <v>100000.01020135796</v>
      </c>
      <c r="E18" s="162">
        <f t="shared" si="1"/>
        <v>99999.992541449261</v>
      </c>
      <c r="F18" s="162">
        <f t="shared" si="1"/>
        <v>99999.998567894334</v>
      </c>
      <c r="G18" s="162">
        <f t="shared" si="1"/>
        <v>99999.999954205006</v>
      </c>
      <c r="H18" s="163">
        <f t="shared" si="1"/>
        <v>196071.89163076656</v>
      </c>
    </row>
    <row r="19" spans="1:8" ht="18" thickTop="1" x14ac:dyDescent="0.3">
      <c r="A19" s="124"/>
      <c r="B19" s="124"/>
      <c r="C19" s="124"/>
      <c r="D19" s="124"/>
      <c r="E19" s="124"/>
      <c r="F19" s="124"/>
      <c r="G19" s="124"/>
      <c r="H19" s="124"/>
    </row>
    <row r="20" spans="1:8" ht="17.25" x14ac:dyDescent="0.3">
      <c r="A20" s="124"/>
      <c r="B20" s="124">
        <f>1*B14+3*B15+6*B16-4*SUM(B14:B16)</f>
        <v>6.276790052652359E-3</v>
      </c>
      <c r="C20" s="124"/>
      <c r="D20" s="127"/>
      <c r="E20" s="124"/>
      <c r="F20" s="124"/>
      <c r="G20" s="124"/>
      <c r="H20" s="124"/>
    </row>
  </sheetData>
  <scenarios current="0">
    <scenario name="Оплата оборудования  в 5 месяце" count="9" user="-X!K3R-" comment="Автор: -X!K3R- , 4/25/2021">
      <inputCells r="B14" val="0" numFmtId="38"/>
      <inputCells r="C14" val="9999.99897249609" numFmtId="38"/>
      <inputCells r="D14" val="30099.9856867651" numFmtId="38"/>
      <inputCells r="E14" val="49504.9564618268" numFmtId="38"/>
      <inputCells r="F14" val="0" numFmtId="38"/>
      <inputCells r="G14" val="14999.9986136893" numFmtId="38"/>
      <inputCells r="B15" val="150000.000642138" numFmtId="38"/>
      <inputCells r="E15" val="56896.047409538" numFmtId="38"/>
      <inputCells r="B16" val="75000.003459464" numFmtId="38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1-ый пример</vt:lpstr>
      <vt:lpstr>2-ой пример</vt:lpstr>
      <vt:lpstr>3-ий пример</vt:lpstr>
      <vt:lpstr>4-ый 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Мингазов</dc:creator>
  <cp:lastModifiedBy>-X!K3R-</cp:lastModifiedBy>
  <dcterms:created xsi:type="dcterms:W3CDTF">2015-06-05T18:17:20Z</dcterms:created>
  <dcterms:modified xsi:type="dcterms:W3CDTF">2021-04-26T10:47:35Z</dcterms:modified>
</cp:coreProperties>
</file>