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ldeorey\Desktop\"/>
    </mc:Choice>
  </mc:AlternateContent>
  <bookViews>
    <workbookView xWindow="0" yWindow="0" windowWidth="21600" windowHeight="9735"/>
  </bookViews>
  <sheets>
    <sheet name="DESGLOCE" sheetId="1" r:id="rId1"/>
  </sheets>
  <calcPr calcId="152511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K8" i="1"/>
  <c r="K9" i="1" s="1"/>
  <c r="K7" i="1" l="1"/>
  <c r="K3" i="1"/>
  <c r="K4" i="1" l="1"/>
  <c r="K6" i="1" s="1"/>
  <c r="D23" i="1"/>
  <c r="K5" i="1" l="1"/>
  <c r="K11" i="1" s="1"/>
</calcChain>
</file>

<file path=xl/sharedStrings.xml><?xml version="1.0" encoding="utf-8"?>
<sst xmlns="http://schemas.openxmlformats.org/spreadsheetml/2006/main" count="27" uniqueCount="21">
  <si>
    <t>Producto</t>
  </si>
  <si>
    <t>Total</t>
  </si>
  <si>
    <t>Descuento</t>
  </si>
  <si>
    <t>Sin Iva</t>
  </si>
  <si>
    <t>Con Iva</t>
  </si>
  <si>
    <t>SI</t>
  </si>
  <si>
    <t>NO</t>
  </si>
  <si>
    <t>Grand Total</t>
  </si>
  <si>
    <t>Producto A Precio De Regalo</t>
  </si>
  <si>
    <t xml:space="preserve">Sin Iva </t>
  </si>
  <si>
    <t xml:space="preserve">Con Iva </t>
  </si>
  <si>
    <t>Compras Sin Descuento</t>
  </si>
  <si>
    <t>Compras Con Descuento</t>
  </si>
  <si>
    <t>DESGLOCE</t>
  </si>
  <si>
    <t>Menos Iva 16%</t>
  </si>
  <si>
    <t>Base Para Descuento</t>
  </si>
  <si>
    <t>Descuento 28% (B)</t>
  </si>
  <si>
    <t>Compras Con Descuento (A)</t>
  </si>
  <si>
    <t>Gestion Comercial Y Administrativa (C)</t>
  </si>
  <si>
    <t>Monto A Pagar Al Distribuidor (A+B-C)</t>
  </si>
  <si>
    <t>Sub Total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</si>
</sst>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2" borderId="0" xfId="0" applyNumberForma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4" fontId="2" fillId="0" borderId="4" xfId="1" applyFont="1" applyBorder="1" applyAlignment="1">
      <alignment horizontal="center" vertical="center"/>
    </xf>
    <xf numFmtId="44" fontId="2" fillId="3" borderId="4" xfId="0" applyNumberFormat="1" applyFont="1" applyFill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4" fontId="2" fillId="0" borderId="8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4" fontId="2" fillId="3" borderId="6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2" fillId="0" borderId="2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3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4" fontId="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3"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ldeoreynosa" refreshedDate="44198.883389120369" createdVersion="5" refreshedVersion="5" minRefreshableVersion="3" recordCount="20">
  <cacheSource type="worksheet">
    <worksheetSource name="Table1"/>
  </cacheSource>
  <cacheFields count="4">
    <cacheField name="Producto" numFmtId="0">
      <sharedItems containsString="0" containsBlank="1" containsNumber="1" containsInteger="1" minValue="11611" maxValue="20786" count="8">
        <n v="11611"/>
        <n v="16104"/>
        <n v="16752"/>
        <n v="18817"/>
        <n v="20327"/>
        <n v="20442"/>
        <n v="20786"/>
        <m/>
      </sharedItems>
    </cacheField>
    <cacheField name="Descuento" numFmtId="0">
      <sharedItems containsBlank="1" count="3">
        <s v="SI"/>
        <s v="NO"/>
        <m/>
      </sharedItems>
    </cacheField>
    <cacheField name="Sin Iva" numFmtId="44">
      <sharedItems containsString="0" containsBlank="1" containsNumber="1" minValue="25.86" maxValue="231.9"/>
    </cacheField>
    <cacheField name="Con Iva" numFmtId="44">
      <sharedItems containsSemiMixedTypes="0" containsString="0" containsNumber="1" minValue="0" maxValue="269.003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231.9"/>
    <n v="269.00399999999996"/>
  </r>
  <r>
    <x v="1"/>
    <x v="0"/>
    <n v="43.02"/>
    <n v="49.903199999999998"/>
  </r>
  <r>
    <x v="2"/>
    <x v="1"/>
    <n v="25.86"/>
    <n v="29.997599999999998"/>
  </r>
  <r>
    <x v="3"/>
    <x v="0"/>
    <n v="43.02"/>
    <n v="49.903199999999998"/>
  </r>
  <r>
    <x v="4"/>
    <x v="0"/>
    <n v="96.55"/>
    <n v="111.99799999999999"/>
  </r>
  <r>
    <x v="5"/>
    <x v="0"/>
    <n v="86.12"/>
    <n v="99.899199999999993"/>
  </r>
  <r>
    <x v="6"/>
    <x v="0"/>
    <n v="171.56"/>
    <n v="199.00959999999998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  <r>
    <x v="7"/>
    <x v="2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o A Precio De Regalo">
  <location ref="F2:H5" firstHeaderRow="0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multipleItemSelectionAllowed="1" showAll="0">
      <items count="4">
        <item x="1"/>
        <item h="1" x="0"/>
        <item h="1" x="2"/>
        <item t="default"/>
      </items>
    </pivotField>
    <pivotField dataField="1" numFmtId="44" showAll="0"/>
    <pivotField dataField="1" numFmtId="44" showAll="0"/>
  </pivotFields>
  <rowFields count="2">
    <field x="1"/>
    <field x="0"/>
  </rowFields>
  <rowItems count="3">
    <i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in Iva " fld="2" baseField="0" baseItem="2" numFmtId="44"/>
    <dataField name="Con Iva " fld="3" baseField="0" baseItem="2" numFmtId="44"/>
  </dataFields>
  <formats count="1">
    <format dxfId="6">
      <pivotArea field="0" grandRow="1" outline="0" collapsedLevelsAreSubtotals="1" axis="axisRow" fieldPosition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D23" totalsRowCount="1" headerRowDxfId="12" dataDxfId="11">
  <autoFilter ref="A2:D22"/>
  <tableColumns count="4">
    <tableColumn id="1" name="Producto" totalsRowLabel="Total" dataDxfId="10" totalsRowDxfId="4"/>
    <tableColumn id="3" name="Descuento" dataDxfId="9" totalsRowDxfId="3"/>
    <tableColumn id="4" name="Sin Iva" dataDxfId="8" totalsRowDxfId="2" dataCellStyle="Currency"/>
    <tableColumn id="5" name="Con Iva" totalsRowFunction="sum" dataDxfId="7" totalsRowDxfId="1" dataCellStyle="Currency">
      <calculatedColumnFormula>Table1[[#This Row],[Sin Iva]]*1.16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tabSelected="1" workbookViewId="0">
      <selection sqref="A1:XFD1048576"/>
    </sheetView>
  </sheetViews>
  <sheetFormatPr defaultRowHeight="15" x14ac:dyDescent="0.25"/>
  <cols>
    <col min="1" max="1" width="13.5703125" style="1" bestFit="1" customWidth="1"/>
    <col min="2" max="2" width="15" style="1" bestFit="1" customWidth="1"/>
    <col min="3" max="3" width="11.28515625" style="1" bestFit="1" customWidth="1"/>
    <col min="4" max="4" width="12" style="1" bestFit="1" customWidth="1"/>
    <col min="5" max="5" width="9.140625" style="1"/>
    <col min="6" max="6" width="28.85546875" style="1" bestFit="1" customWidth="1"/>
    <col min="7" max="8" width="8" style="1" customWidth="1"/>
    <col min="9" max="9" width="9.140625" style="1"/>
    <col min="10" max="10" width="35.42578125" style="8" bestFit="1" customWidth="1"/>
    <col min="11" max="11" width="16.85546875" style="7" customWidth="1"/>
    <col min="12" max="16384" width="9.140625" style="1"/>
  </cols>
  <sheetData>
    <row r="1" spans="1:12" ht="15.75" thickBot="1" x14ac:dyDescent="0.3"/>
    <row r="2" spans="1:12" ht="15.75" thickBot="1" x14ac:dyDescent="0.3">
      <c r="A2" s="1" t="s">
        <v>0</v>
      </c>
      <c r="B2" s="1" t="s">
        <v>2</v>
      </c>
      <c r="C2" s="1" t="s">
        <v>3</v>
      </c>
      <c r="D2" s="1" t="s">
        <v>4</v>
      </c>
      <c r="F2" s="4" t="s">
        <v>8</v>
      </c>
      <c r="G2" t="s">
        <v>9</v>
      </c>
      <c r="H2" t="s">
        <v>10</v>
      </c>
      <c r="J2" s="17" t="s">
        <v>13</v>
      </c>
      <c r="K2" s="18"/>
    </row>
    <row r="3" spans="1:12" x14ac:dyDescent="0.25">
      <c r="A3" s="1">
        <v>11611</v>
      </c>
      <c r="B3" s="1" t="s">
        <v>5</v>
      </c>
      <c r="C3" s="2">
        <v>231.9</v>
      </c>
      <c r="D3" s="2">
        <f>Table1[[#This Row],[Sin Iva]]*1.16</f>
        <v>269.00399999999996</v>
      </c>
      <c r="F3" s="5" t="s">
        <v>6</v>
      </c>
      <c r="G3" s="3">
        <v>25.86</v>
      </c>
      <c r="H3" s="3">
        <v>29.997599999999998</v>
      </c>
      <c r="J3" s="15" t="s">
        <v>11</v>
      </c>
      <c r="K3" s="16">
        <f>GETPIVOTDATA("Con Iva ",$F$2)</f>
        <v>29.997599999999998</v>
      </c>
    </row>
    <row r="4" spans="1:12" x14ac:dyDescent="0.25">
      <c r="A4" s="1">
        <v>16104</v>
      </c>
      <c r="B4" s="1" t="s">
        <v>5</v>
      </c>
      <c r="C4" s="2">
        <v>43.02</v>
      </c>
      <c r="D4" s="2">
        <f>Table1[[#This Row],[Sin Iva]]*1.16</f>
        <v>49.903199999999998</v>
      </c>
      <c r="F4" s="27">
        <v>16752</v>
      </c>
      <c r="G4" s="3">
        <v>25.86</v>
      </c>
      <c r="H4" s="3">
        <v>29.997599999999998</v>
      </c>
      <c r="J4" s="10" t="s">
        <v>17</v>
      </c>
      <c r="K4" s="11">
        <f>SUMIF(Table1[Descuento],"SI",Table1[Con Iva])</f>
        <v>779.71719999999993</v>
      </c>
      <c r="L4" s="9"/>
    </row>
    <row r="5" spans="1:12" ht="15.75" thickBot="1" x14ac:dyDescent="0.3">
      <c r="A5" s="1">
        <v>16752</v>
      </c>
      <c r="B5" s="1" t="s">
        <v>6</v>
      </c>
      <c r="C5" s="2">
        <v>25.86</v>
      </c>
      <c r="D5" s="2">
        <f>Table1[[#This Row],[Sin Iva]]*1.16</f>
        <v>29.997599999999998</v>
      </c>
      <c r="F5" s="5" t="s">
        <v>7</v>
      </c>
      <c r="G5" s="3">
        <v>25.86</v>
      </c>
      <c r="H5" s="6">
        <v>29.997599999999998</v>
      </c>
      <c r="J5" s="14" t="s">
        <v>20</v>
      </c>
      <c r="K5" s="19">
        <f>SUM(K3:K4)</f>
        <v>809.71479999999997</v>
      </c>
    </row>
    <row r="6" spans="1:12" x14ac:dyDescent="0.25">
      <c r="A6" s="1">
        <v>18817</v>
      </c>
      <c r="B6" s="1" t="s">
        <v>5</v>
      </c>
      <c r="C6" s="2">
        <v>43.02</v>
      </c>
      <c r="D6" s="2">
        <f>Table1[[#This Row],[Sin Iva]]*1.16</f>
        <v>49.903199999999998</v>
      </c>
      <c r="F6"/>
      <c r="G6"/>
      <c r="H6"/>
      <c r="J6" s="21" t="s">
        <v>12</v>
      </c>
      <c r="K6" s="22">
        <f>K4</f>
        <v>779.71719999999993</v>
      </c>
    </row>
    <row r="7" spans="1:12" x14ac:dyDescent="0.25">
      <c r="A7" s="1">
        <v>20327</v>
      </c>
      <c r="B7" s="1" t="s">
        <v>5</v>
      </c>
      <c r="C7" s="2">
        <v>96.55</v>
      </c>
      <c r="D7" s="2">
        <f>Table1[[#This Row],[Sin Iva]]*1.16</f>
        <v>111.99799999999999</v>
      </c>
      <c r="F7"/>
      <c r="G7"/>
      <c r="H7"/>
      <c r="J7" s="10" t="s">
        <v>14</v>
      </c>
      <c r="K7" s="13">
        <f>K8*0.16</f>
        <v>107.54720000000002</v>
      </c>
      <c r="L7" s="9"/>
    </row>
    <row r="8" spans="1:12" x14ac:dyDescent="0.25">
      <c r="A8" s="1">
        <v>20442</v>
      </c>
      <c r="B8" s="1" t="s">
        <v>5</v>
      </c>
      <c r="C8" s="2">
        <v>86.12</v>
      </c>
      <c r="D8" s="2">
        <f>Table1[[#This Row],[Sin Iva]]*1.16</f>
        <v>99.899199999999993</v>
      </c>
      <c r="F8"/>
      <c r="G8"/>
      <c r="H8"/>
      <c r="J8" s="10" t="s">
        <v>15</v>
      </c>
      <c r="K8" s="13">
        <f>SUMIF(Table1[Descuento],"SI",Table1[Sin Iva])</f>
        <v>672.17000000000007</v>
      </c>
    </row>
    <row r="9" spans="1:12" x14ac:dyDescent="0.25">
      <c r="A9" s="1">
        <v>20786</v>
      </c>
      <c r="B9" s="1" t="s">
        <v>5</v>
      </c>
      <c r="C9" s="2">
        <v>171.56</v>
      </c>
      <c r="D9" s="2">
        <f>Table1[[#This Row],[Sin Iva]]*1.16</f>
        <v>199.00959999999998</v>
      </c>
      <c r="F9"/>
      <c r="G9"/>
      <c r="H9"/>
      <c r="J9" s="10" t="s">
        <v>16</v>
      </c>
      <c r="K9" s="12">
        <f>K8*0.28</f>
        <v>188.20760000000004</v>
      </c>
    </row>
    <row r="10" spans="1:12" ht="15.75" thickBot="1" x14ac:dyDescent="0.3">
      <c r="C10" s="2"/>
      <c r="D10" s="2">
        <f>Table1[[#This Row],[Sin Iva]]*1.16</f>
        <v>0</v>
      </c>
      <c r="F10"/>
      <c r="G10"/>
      <c r="H10"/>
      <c r="J10" s="14" t="s">
        <v>18</v>
      </c>
      <c r="K10" s="23">
        <v>18.8</v>
      </c>
    </row>
    <row r="11" spans="1:12" ht="15.75" thickBot="1" x14ac:dyDescent="0.3">
      <c r="C11" s="2"/>
      <c r="D11" s="2">
        <f>Table1[[#This Row],[Sin Iva]]*1.16</f>
        <v>0</v>
      </c>
      <c r="F11"/>
      <c r="G11"/>
      <c r="H11"/>
      <c r="J11" s="20" t="s">
        <v>19</v>
      </c>
      <c r="K11" s="24">
        <f>K5-K9+K10</f>
        <v>640.30719999999985</v>
      </c>
    </row>
    <row r="12" spans="1:12" x14ac:dyDescent="0.25">
      <c r="C12" s="2"/>
      <c r="D12" s="2">
        <f>Table1[[#This Row],[Sin Iva]]*1.16</f>
        <v>0</v>
      </c>
      <c r="F12"/>
      <c r="G12"/>
      <c r="H12"/>
    </row>
    <row r="13" spans="1:12" x14ac:dyDescent="0.25">
      <c r="C13" s="2"/>
      <c r="D13" s="2">
        <f>Table1[[#This Row],[Sin Iva]]*1.16</f>
        <v>0</v>
      </c>
      <c r="F13"/>
      <c r="G13"/>
      <c r="H13"/>
    </row>
    <row r="14" spans="1:12" x14ac:dyDescent="0.25">
      <c r="C14" s="2"/>
      <c r="D14" s="2">
        <f>Table1[[#This Row],[Sin Iva]]*1.16</f>
        <v>0</v>
      </c>
      <c r="F14"/>
      <c r="G14"/>
      <c r="H14"/>
    </row>
    <row r="15" spans="1:12" x14ac:dyDescent="0.25">
      <c r="C15" s="2"/>
      <c r="D15" s="2">
        <f>Table1[[#This Row],[Sin Iva]]*1.16</f>
        <v>0</v>
      </c>
      <c r="F15"/>
      <c r="G15"/>
      <c r="H15"/>
    </row>
    <row r="16" spans="1:12" x14ac:dyDescent="0.25">
      <c r="C16" s="2"/>
      <c r="D16" s="2">
        <f>Table1[[#This Row],[Sin Iva]]*1.16</f>
        <v>0</v>
      </c>
      <c r="F16"/>
      <c r="G16"/>
      <c r="H16"/>
    </row>
    <row r="17" spans="1:8" x14ac:dyDescent="0.25">
      <c r="C17" s="2"/>
      <c r="D17" s="2">
        <f>Table1[[#This Row],[Sin Iva]]*1.16</f>
        <v>0</v>
      </c>
      <c r="F17"/>
      <c r="G17"/>
      <c r="H17"/>
    </row>
    <row r="18" spans="1:8" x14ac:dyDescent="0.25">
      <c r="C18" s="2"/>
      <c r="D18" s="2">
        <f>Table1[[#This Row],[Sin Iva]]*1.16</f>
        <v>0</v>
      </c>
      <c r="F18"/>
      <c r="G18"/>
      <c r="H18"/>
    </row>
    <row r="19" spans="1:8" x14ac:dyDescent="0.25">
      <c r="C19" s="2"/>
      <c r="D19" s="2">
        <f>Table1[[#This Row],[Sin Iva]]*1.16</f>
        <v>0</v>
      </c>
      <c r="F19"/>
      <c r="G19"/>
      <c r="H19"/>
    </row>
    <row r="20" spans="1:8" x14ac:dyDescent="0.25">
      <c r="C20" s="2"/>
      <c r="D20" s="2">
        <f>Table1[[#This Row],[Sin Iva]]*1.16</f>
        <v>0</v>
      </c>
      <c r="F20"/>
      <c r="G20"/>
      <c r="H20"/>
    </row>
    <row r="21" spans="1:8" x14ac:dyDescent="0.25">
      <c r="C21" s="2"/>
      <c r="D21" s="2">
        <f>Table1[[#This Row],[Sin Iva]]*1.16</f>
        <v>0</v>
      </c>
    </row>
    <row r="22" spans="1:8" x14ac:dyDescent="0.25">
      <c r="C22" s="2"/>
      <c r="D22" s="2">
        <f>Table1[[#This Row],[Sin Iva]]*1.16</f>
        <v>0</v>
      </c>
    </row>
    <row r="23" spans="1:8" x14ac:dyDescent="0.25">
      <c r="A23" s="1" t="s">
        <v>1</v>
      </c>
      <c r="C23" s="25"/>
      <c r="D23" s="26">
        <f>SUBTOTAL(109,Table1[Con Iva])</f>
        <v>809.71479999999997</v>
      </c>
    </row>
  </sheetData>
  <mergeCells count="1">
    <mergeCell ref="J2:K2"/>
  </mergeCells>
  <dataValidations count="1">
    <dataValidation type="list" allowBlank="1" showInputMessage="1" showErrorMessage="1" sqref="B3:B22">
      <formula1>"SI,NO"</formula1>
    </dataValidation>
  </dataValidation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DESGLOCE</vt:lpstr>
    </vt:vector>
  </TitlesOfParts>
  <Company>Corning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moldeoreynosa</dc:creator>
  <cp:lastModifiedBy>moldeoreynosa</cp:lastModifiedBy>
  <dcterms:created xsi:type="dcterms:W3CDTF">2020-12-03T02:54:24Z</dcterms:created>
  <dcterms:modified xsi:type="dcterms:W3CDTF">2021-01-03T03:13:00Z</dcterms:modified>
</cp:coreProperties>
</file>