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 Calculations" sheetId="1" r:id="rId4"/>
    <sheet state="visible" name="Accessibility Statement" sheetId="2" r:id="rId5"/>
    <sheet state="hidden" name="Data analysis" sheetId="3" r:id="rId6"/>
    <sheet state="visible" name="Frequency of WAVE issues" sheetId="4" r:id="rId7"/>
    <sheet state="hidden" name="ALL data" sheetId="5" r:id="rId8"/>
  </sheets>
  <definedNames/>
  <calcPr/>
</workbook>
</file>

<file path=xl/sharedStrings.xml><?xml version="1.0" encoding="utf-8"?>
<sst xmlns="http://schemas.openxmlformats.org/spreadsheetml/2006/main" count="696" uniqueCount="268">
  <si>
    <t>visit duration</t>
  </si>
  <si>
    <t>pages per session</t>
  </si>
  <si>
    <t>bounce rate (%)</t>
  </si>
  <si>
    <t>empty heading</t>
  </si>
  <si>
    <t>broken skip link</t>
  </si>
  <si>
    <t>Page refreshes or redirects</t>
  </si>
  <si>
    <t>empty form label</t>
  </si>
  <si>
    <t>spacer image missing alt text</t>
  </si>
  <si>
    <t>Linked image missing alternative text</t>
  </si>
  <si>
    <t>missing form label</t>
  </si>
  <si>
    <t>Missing first level heading</t>
  </si>
  <si>
    <t>multiple form labels</t>
  </si>
  <si>
    <t>broken ARIA reference</t>
  </si>
  <si>
    <t>broken ARIA menu</t>
  </si>
  <si>
    <t>empty button</t>
  </si>
  <si>
    <t>missing alt text</t>
  </si>
  <si>
    <t>empty link</t>
  </si>
  <si>
    <t>total errors</t>
  </si>
  <si>
    <t>Very low contrast</t>
  </si>
  <si>
    <t>possible heading</t>
  </si>
  <si>
    <t>no heading structure</t>
  </si>
  <si>
    <t>A nearby image has the same alternative text</t>
  </si>
  <si>
    <t>Image with title</t>
  </si>
  <si>
    <t>Device dependent event handler</t>
  </si>
  <si>
    <t>Unlabeled form control with title</t>
  </si>
  <si>
    <t>broken same-page link</t>
  </si>
  <si>
    <t>select missing label</t>
  </si>
  <si>
    <t>redundant alt text</t>
  </si>
  <si>
    <t>suspicious alt text</t>
  </si>
  <si>
    <t>suspicious link text</t>
  </si>
  <si>
    <t>orphaned form label</t>
  </si>
  <si>
    <t>long alt text</t>
  </si>
  <si>
    <t>fieldset missing legend</t>
  </si>
  <si>
    <t>skipped heading level</t>
  </si>
  <si>
    <t>link to pdf document</t>
  </si>
  <si>
    <t>accesskey</t>
  </si>
  <si>
    <t>redundant title text</t>
  </si>
  <si>
    <t>missing fieldset</t>
  </si>
  <si>
    <t>redundant link</t>
  </si>
  <si>
    <t>plugin</t>
  </si>
  <si>
    <t>noscript element</t>
  </si>
  <si>
    <t>very small text</t>
  </si>
  <si>
    <t>underlined text</t>
  </si>
  <si>
    <t>Tabindex</t>
  </si>
  <si>
    <t>html5 video/audio</t>
  </si>
  <si>
    <t>youtube video</t>
  </si>
  <si>
    <t>JavaScript jump menu</t>
  </si>
  <si>
    <t>total alerts</t>
  </si>
  <si>
    <t>alternative text</t>
  </si>
  <si>
    <t>null or empty alternative text</t>
  </si>
  <si>
    <t>null or empty alt text on spacer</t>
  </si>
  <si>
    <t>linked image with alternative text</t>
  </si>
  <si>
    <t>image button with alt text</t>
  </si>
  <si>
    <t>figure</t>
  </si>
  <si>
    <t>form label</t>
  </si>
  <si>
    <t>fieldset</t>
  </si>
  <si>
    <t>skip link</t>
  </si>
  <si>
    <t>skip link target</t>
  </si>
  <si>
    <t>language</t>
  </si>
  <si>
    <t>total features</t>
  </si>
  <si>
    <t>H1</t>
  </si>
  <si>
    <t>H2</t>
  </si>
  <si>
    <t>H3</t>
  </si>
  <si>
    <t>H4</t>
  </si>
  <si>
    <t>H5</t>
  </si>
  <si>
    <t>H6</t>
  </si>
  <si>
    <t>Ordered list</t>
  </si>
  <si>
    <t>Unordered list</t>
  </si>
  <si>
    <t>definition/description list</t>
  </si>
  <si>
    <t>Inline frame</t>
  </si>
  <si>
    <t>Header</t>
  </si>
  <si>
    <t>navigation</t>
  </si>
  <si>
    <t>search</t>
  </si>
  <si>
    <t>main content</t>
  </si>
  <si>
    <t>Footer</t>
  </si>
  <si>
    <t>aside</t>
  </si>
  <si>
    <t>generic region</t>
  </si>
  <si>
    <t>total structural elements</t>
  </si>
  <si>
    <t>ARIA</t>
  </si>
  <si>
    <t>ARIA label</t>
  </si>
  <si>
    <t>ARIA description</t>
  </si>
  <si>
    <t>ARIA tabindex</t>
  </si>
  <si>
    <t>ARIA alert or live region</t>
  </si>
  <si>
    <t>ARIA menu</t>
  </si>
  <si>
    <t>ARIA button</t>
  </si>
  <si>
    <t>ARIA hidden</t>
  </si>
  <si>
    <t>ARIA expanded</t>
  </si>
  <si>
    <t>ARIA popup</t>
  </si>
  <si>
    <t>total ARIA</t>
  </si>
  <si>
    <t>Known problems</t>
  </si>
  <si>
    <t>Likely problems</t>
  </si>
  <si>
    <t>Potential problems</t>
  </si>
  <si>
    <t>Total problems</t>
  </si>
  <si>
    <t>Present (%)</t>
  </si>
  <si>
    <t>Not compliant</t>
  </si>
  <si>
    <t>Partially compliant</t>
  </si>
  <si>
    <t>Fully compliant</t>
  </si>
  <si>
    <t>Does it list where it is not compliant?</t>
  </si>
  <si>
    <t>where users can seek alternative accessible format</t>
  </si>
  <si>
    <t>how to get in touch to report accessibility issues</t>
  </si>
  <si>
    <t>no burden</t>
  </si>
  <si>
    <t>Burden reported</t>
  </si>
  <si>
    <t>Burden unspecified</t>
  </si>
  <si>
    <t>Statement compliance</t>
  </si>
  <si>
    <t>Website last tested</t>
  </si>
  <si>
    <t>Last recorded test</t>
  </si>
  <si>
    <t>Accessibility statement last reviewed</t>
  </si>
  <si>
    <t>1st most common testing tool</t>
  </si>
  <si>
    <t>Most common testing frequency</t>
  </si>
  <si>
    <t>Russel group</t>
  </si>
  <si>
    <t>Ex-poly</t>
  </si>
  <si>
    <t>All universities</t>
  </si>
  <si>
    <t>Tally - website testing frequency</t>
  </si>
  <si>
    <t>Testing frequency</t>
  </si>
  <si>
    <t>Russel Group</t>
  </si>
  <si>
    <t>Polly</t>
  </si>
  <si>
    <t>Daily</t>
  </si>
  <si>
    <t>Every 5 days</t>
  </si>
  <si>
    <t>weekly</t>
  </si>
  <si>
    <t>fortnightly</t>
  </si>
  <si>
    <t>monthly</t>
  </si>
  <si>
    <t>annual</t>
  </si>
  <si>
    <t>NA</t>
  </si>
  <si>
    <t>Percentage Split - website testing frequency</t>
  </si>
  <si>
    <t>Ex-polytechnic</t>
  </si>
  <si>
    <t>Unspecified</t>
  </si>
  <si>
    <t>Percentage Split - last accessibility test timeline</t>
  </si>
  <si>
    <t>statement last reviewd</t>
  </si>
  <si>
    <t>Ex-Polytechnic</t>
  </si>
  <si>
    <t>All Universities</t>
  </si>
  <si>
    <t>&lt; 1 month</t>
  </si>
  <si>
    <t xml:space="preserve">1 - 6 months </t>
  </si>
  <si>
    <t>6 - 12 months</t>
  </si>
  <si>
    <t>1 - 2 years</t>
  </si>
  <si>
    <t>2 - 3 years</t>
  </si>
  <si>
    <t>3 years +</t>
  </si>
  <si>
    <t>Percentage Split - automated testing tools</t>
  </si>
  <si>
    <t>Automated Tool</t>
  </si>
  <si>
    <t>Ability Net</t>
  </si>
  <si>
    <t>aXe Developer Tools</t>
  </si>
  <si>
    <t>Cabinet Office</t>
  </si>
  <si>
    <t>Digital Accessibility Centre</t>
  </si>
  <si>
    <t>Funnelback</t>
  </si>
  <si>
    <t>HeX Productions</t>
  </si>
  <si>
    <t>Shaw Trust</t>
  </si>
  <si>
    <t>Silktide</t>
  </si>
  <si>
    <t>SiteBulb</t>
  </si>
  <si>
    <t>SiteImprove</t>
  </si>
  <si>
    <t>Squiz.net</t>
  </si>
  <si>
    <t>Test Partners Ltd</t>
  </si>
  <si>
    <t>UserVision</t>
  </si>
  <si>
    <t>Zoonou</t>
  </si>
  <si>
    <t>direct</t>
  </si>
  <si>
    <t>email</t>
  </si>
  <si>
    <t>referrals</t>
  </si>
  <si>
    <t>social</t>
  </si>
  <si>
    <t>organic search</t>
  </si>
  <si>
    <t>paid search</t>
  </si>
  <si>
    <t>display ads</t>
  </si>
  <si>
    <t>Country</t>
  </si>
  <si>
    <t>traffic share (%) of most popular country</t>
  </si>
  <si>
    <t>traffic share (%)</t>
  </si>
  <si>
    <t>Total</t>
  </si>
  <si>
    <t>Difference in total</t>
  </si>
  <si>
    <t>Mean</t>
  </si>
  <si>
    <t>All unis (STDV)</t>
  </si>
  <si>
    <t>Difference in mean</t>
  </si>
  <si>
    <t>Minimum</t>
  </si>
  <si>
    <t>Difference in minimum</t>
  </si>
  <si>
    <t>Maximum</t>
  </si>
  <si>
    <t>DIfference in maximum</t>
  </si>
  <si>
    <t>Standard Deviation</t>
  </si>
  <si>
    <t>ENGAGEMENT COMPARISON</t>
  </si>
  <si>
    <t>SOURCE</t>
  </si>
  <si>
    <t>Most common countries</t>
  </si>
  <si>
    <t>Russel groups</t>
  </si>
  <si>
    <t>Ex-polly</t>
  </si>
  <si>
    <t>Share</t>
  </si>
  <si>
    <t>All countries</t>
  </si>
  <si>
    <t>Number</t>
  </si>
  <si>
    <t>Argentina</t>
  </si>
  <si>
    <t>Australia</t>
  </si>
  <si>
    <t>Azerbaijan</t>
  </si>
  <si>
    <t>Bangladesh</t>
  </si>
  <si>
    <t>Bolivia</t>
  </si>
  <si>
    <t>Botswana</t>
  </si>
  <si>
    <t>Cambodia</t>
  </si>
  <si>
    <t>Canada</t>
  </si>
  <si>
    <t>China</t>
  </si>
  <si>
    <t>Cyprus</t>
  </si>
  <si>
    <t>Dominican Republic</t>
  </si>
  <si>
    <t>Egypt</t>
  </si>
  <si>
    <t>France</t>
  </si>
  <si>
    <t>Germany</t>
  </si>
  <si>
    <t>Ghana</t>
  </si>
  <si>
    <t>Greece</t>
  </si>
  <si>
    <t>Hong Kong</t>
  </si>
  <si>
    <t>India</t>
  </si>
  <si>
    <t>Indonesia</t>
  </si>
  <si>
    <t>Iraq</t>
  </si>
  <si>
    <t>Ireland</t>
  </si>
  <si>
    <t>Israel</t>
  </si>
  <si>
    <t>Italy</t>
  </si>
  <si>
    <t>Jordan</t>
  </si>
  <si>
    <t>Kenya</t>
  </si>
  <si>
    <t>Kuwait</t>
  </si>
  <si>
    <t>Macao</t>
  </si>
  <si>
    <t>Malaysia</t>
  </si>
  <si>
    <t>Mexico</t>
  </si>
  <si>
    <t>Moroco</t>
  </si>
  <si>
    <t>Mozambique</t>
  </si>
  <si>
    <t>Nepal</t>
  </si>
  <si>
    <t>Nigeria</t>
  </si>
  <si>
    <t>Pakistan</t>
  </si>
  <si>
    <t>Philippines</t>
  </si>
  <si>
    <t>Romania</t>
  </si>
  <si>
    <t>Singapore</t>
  </si>
  <si>
    <t>Slovenia</t>
  </si>
  <si>
    <t>Sri lanka</t>
  </si>
  <si>
    <t>Turkey</t>
  </si>
  <si>
    <t>UAE</t>
  </si>
  <si>
    <t>UK</t>
  </si>
  <si>
    <t>Ukraine</t>
  </si>
  <si>
    <t>USA</t>
  </si>
  <si>
    <t>Vietnam</t>
  </si>
  <si>
    <t>Yemen</t>
  </si>
  <si>
    <t>Zambia</t>
  </si>
  <si>
    <t>Afghanistan</t>
  </si>
  <si>
    <t>Spain</t>
  </si>
  <si>
    <t>South Africa</t>
  </si>
  <si>
    <t>Netherlands</t>
  </si>
  <si>
    <t>Mauritius</t>
  </si>
  <si>
    <t>ERROR COMPARISON</t>
  </si>
  <si>
    <t>WAVE</t>
  </si>
  <si>
    <t>Achecker</t>
  </si>
  <si>
    <t>University type</t>
  </si>
  <si>
    <t>Errors</t>
  </si>
  <si>
    <t>low contrast</t>
  </si>
  <si>
    <t>Alerts</t>
  </si>
  <si>
    <t>Total issues</t>
  </si>
  <si>
    <t>Features</t>
  </si>
  <si>
    <t>Structural elements</t>
  </si>
  <si>
    <t>Aria</t>
  </si>
  <si>
    <t>All universiteis</t>
  </si>
  <si>
    <t>percentage difference (mean)</t>
  </si>
  <si>
    <t>Standard deviation</t>
  </si>
  <si>
    <t>STATEMENT</t>
  </si>
  <si>
    <t>University</t>
  </si>
  <si>
    <t>Type number</t>
  </si>
  <si>
    <t>Country 1</t>
  </si>
  <si>
    <t>traffic share 1 (%)</t>
  </si>
  <si>
    <t>Country 2</t>
  </si>
  <si>
    <t xml:space="preserve">traffic share 2 (%) </t>
  </si>
  <si>
    <t>Country 3</t>
  </si>
  <si>
    <t>traffic share 3 (%)</t>
  </si>
  <si>
    <t>Country 4</t>
  </si>
  <si>
    <t>traffic share 4 (%)</t>
  </si>
  <si>
    <t>Country 5</t>
  </si>
  <si>
    <t>traffic share 5 (%)</t>
  </si>
  <si>
    <t>Present</t>
  </si>
  <si>
    <t>Compliance level</t>
  </si>
  <si>
    <t>Does it list where it is 0?</t>
  </si>
  <si>
    <t>Disproportionate burden?</t>
  </si>
  <si>
    <t>statement compliance</t>
  </si>
  <si>
    <t>Day difference</t>
  </si>
  <si>
    <t>Main testing provider/tool</t>
  </si>
  <si>
    <t>testing frequency</t>
  </si>
  <si>
    <t>today: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</si>
</sst>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h:mm:ss"/>
    <numFmt numFmtId="165" formatCode="dd/mm/yyyy"/>
    <numFmt numFmtId="166" formatCode="d/m/yyyy"/>
    <numFmt numFmtId="167" formatCode="mm/yyyy"/>
    <numFmt numFmtId="168" formatCode="hh:m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sz val="9.0"/>
      <color rgb="FF000000"/>
      <name val="&quot;Google Sans Mono&quot;"/>
    </font>
    <font>
      <b/>
      <color theme="1"/>
      <name val="Arial"/>
      <scheme val="minor"/>
    </font>
    <font>
      <sz val="8.0"/>
      <color rgb="FF000000"/>
      <name val="Arial"/>
      <scheme val="minor"/>
    </font>
    <font>
      <u/>
      <color rgb="FF0000FF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 shrinkToFit="0" wrapText="1"/>
    </xf>
    <xf borderId="0" fillId="7" fontId="1" numFmtId="0" xfId="0" applyAlignment="1" applyFill="1" applyFont="1">
      <alignment readingOrder="0"/>
    </xf>
    <xf borderId="0" fillId="7" fontId="1" numFmtId="0" xfId="0" applyAlignment="1" applyFont="1">
      <alignment readingOrder="0" shrinkToFit="0" wrapText="1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readingOrder="0" vertical="bottom"/>
    </xf>
    <xf borderId="0" fillId="4" fontId="3" numFmtId="0" xfId="0" applyAlignment="1" applyFont="1">
      <alignment readingOrder="0"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9" fontId="1" numFmtId="0" xfId="0" applyFill="1" applyFont="1"/>
    <xf borderId="0" fillId="10" fontId="5" numFmtId="0" xfId="0" applyAlignment="1" applyFill="1" applyFont="1">
      <alignment horizontal="left"/>
    </xf>
    <xf borderId="0" fillId="11" fontId="1" numFmtId="0" xfId="0" applyAlignment="1" applyFill="1" applyFont="1">
      <alignment readingOrder="0"/>
    </xf>
    <xf borderId="0" fillId="11" fontId="1" numFmtId="164" xfId="0" applyFont="1" applyNumberFormat="1"/>
    <xf borderId="0" fillId="11" fontId="1" numFmtId="0" xfId="0" applyFont="1"/>
    <xf borderId="0" fillId="3" fontId="6" numFmtId="0" xfId="0" applyAlignment="1" applyFont="1">
      <alignment readingOrder="0"/>
    </xf>
    <xf borderId="0" fillId="3" fontId="1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12" fontId="3" numFmtId="0" xfId="0" applyAlignment="1" applyFill="1" applyFont="1">
      <alignment horizontal="right" vertical="bottom"/>
    </xf>
    <xf borderId="0" fillId="9" fontId="3" numFmtId="0" xfId="0" applyAlignment="1" applyFont="1">
      <alignment horizontal="right" vertical="bottom"/>
    </xf>
    <xf borderId="0" fillId="9" fontId="3" numFmtId="0" xfId="0" applyAlignment="1" applyFont="1">
      <alignment vertical="bottom"/>
    </xf>
    <xf borderId="0" fillId="13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10" fontId="7" numFmtId="0" xfId="0" applyAlignment="1" applyFont="1">
      <alignment horizontal="left"/>
    </xf>
    <xf borderId="0" fillId="10" fontId="8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5" fontId="1" numFmtId="0" xfId="0" applyFont="1"/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9" numFmtId="0" xfId="0" applyAlignment="1" applyFont="1">
      <alignment horizontal="right" readingOrder="0"/>
    </xf>
    <xf borderId="0" fillId="9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9" numFmtId="165" xfId="0" applyAlignment="1" applyFont="1" applyNumberFormat="1">
      <alignment horizontal="left" readingOrder="0"/>
    </xf>
    <xf borderId="0" fillId="0" fontId="9" numFmtId="0" xfId="0" applyAlignment="1" applyFont="1">
      <alignment horizontal="left" readingOrder="0"/>
    </xf>
    <xf borderId="0" fillId="0" fontId="2" numFmtId="166" xfId="0" applyAlignment="1" applyFont="1" applyNumberFormat="1">
      <alignment readingOrder="0"/>
    </xf>
    <xf borderId="0" fillId="10" fontId="9" numFmtId="165" xfId="0" applyAlignment="1" applyFont="1" applyNumberFormat="1">
      <alignment horizontal="left" readingOrder="0"/>
    </xf>
    <xf borderId="0" fillId="10" fontId="3" numFmtId="0" xfId="0" applyAlignment="1" applyFont="1">
      <alignment horizontal="left" readingOrder="0"/>
    </xf>
    <xf borderId="0" fillId="10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WAVE Accessibility Issues in Russel Group and Ex-Polytechnic Universities</a:t>
            </a:r>
          </a:p>
        </c:rich>
      </c:tx>
      <c:layout>
        <c:manualLayout>
          <c:xMode val="edge"/>
          <c:yMode val="edge"/>
          <c:x val="0.030731481481481478"/>
          <c:y val="0.05522539598222911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analysis'!$A$130:$B$130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analysis'!$C$130:$F$130</c:f>
              <c:numCache/>
            </c:numRef>
          </c:val>
        </c:ser>
        <c:ser>
          <c:idx val="1"/>
          <c:order val="1"/>
          <c:tx>
            <c:strRef>
              <c:f>'Data analysis'!$A$131:$B$131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analysis'!$C$131:$F$131</c:f>
              <c:numCache/>
            </c:numRef>
          </c:val>
        </c:ser>
        <c:ser>
          <c:idx val="2"/>
          <c:order val="2"/>
          <c:tx>
            <c:strRef>
              <c:f>'Data analysis'!$A$132:$B$132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analysis'!$C$132:$F$132</c:f>
              <c:numCache/>
            </c:numRef>
          </c:val>
        </c:ser>
        <c:axId val="1866924593"/>
        <c:axId val="948121031"/>
      </c:barChart>
      <c:catAx>
        <c:axId val="1866924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Issue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121031"/>
      </c:catAx>
      <c:valAx>
        <c:axId val="948121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Issues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924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WAVE Accessibility Issues in Russel Group and Ex-Polytechnic Universities</a:t>
            </a:r>
          </a:p>
        </c:rich>
      </c:tx>
      <c:layout>
        <c:manualLayout>
          <c:xMode val="edge"/>
          <c:yMode val="edge"/>
          <c:x val="0.030731481481481478"/>
          <c:y val="0.05522539598222911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analysis'!$A$130:$B$130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analysis'!$C$130:$F$130</c:f>
              <c:numCache/>
            </c:numRef>
          </c:val>
        </c:ser>
        <c:ser>
          <c:idx val="1"/>
          <c:order val="1"/>
          <c:tx>
            <c:strRef>
              <c:f>'Data analysis'!$A$131:$B$131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analysis'!$C$131:$F$131</c:f>
              <c:numCache/>
            </c:numRef>
          </c:val>
        </c:ser>
        <c:ser>
          <c:idx val="2"/>
          <c:order val="2"/>
          <c:tx>
            <c:strRef>
              <c:f>'Data analysis'!$A$132:$B$132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analysis'!$C$132:$F$132</c:f>
              <c:numCache/>
            </c:numRef>
          </c:val>
        </c:ser>
        <c:axId val="1937463088"/>
        <c:axId val="166720928"/>
      </c:barChart>
      <c:catAx>
        <c:axId val="193746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Issue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20928"/>
      </c:catAx>
      <c:valAx>
        <c:axId val="166720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Issues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463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WAVE Accessibility Features in Russel Group and Ex-Polytechnic Universities</a:t>
            </a:r>
          </a:p>
        </c:rich>
      </c:tx>
      <c:layout>
        <c:manualLayout>
          <c:xMode val="edge"/>
          <c:yMode val="edge"/>
          <c:x val="0.024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analysis'!$G$130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analysis'!$H$130:$J$130</c:f>
              <c:numCache/>
            </c:numRef>
          </c:val>
        </c:ser>
        <c:ser>
          <c:idx val="1"/>
          <c:order val="1"/>
          <c:tx>
            <c:strRef>
              <c:f>'Data analysis'!$G$131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analysis'!$H$131:$J$131</c:f>
              <c:numCache/>
            </c:numRef>
          </c:val>
        </c:ser>
        <c:ser>
          <c:idx val="2"/>
          <c:order val="2"/>
          <c:tx>
            <c:strRef>
              <c:f>'Data analysis'!$G$132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analysis'!$H$132:$J$132</c:f>
              <c:numCache/>
            </c:numRef>
          </c:val>
        </c:ser>
        <c:axId val="387957827"/>
        <c:axId val="85999435"/>
      </c:barChart>
      <c:catAx>
        <c:axId val="387957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Accessibility 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99435"/>
      </c:catAx>
      <c:valAx>
        <c:axId val="85999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957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AChecker Accessibility Issues in Russel Group versus Ex-Polytechnic Universities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analysis'!$K$130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analysis'!$L$130:$O$130</c:f>
              <c:numCache/>
            </c:numRef>
          </c:val>
        </c:ser>
        <c:ser>
          <c:idx val="1"/>
          <c:order val="1"/>
          <c:tx>
            <c:strRef>
              <c:f>'Data analysis'!$K$131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analysis'!$L$131:$O$131</c:f>
              <c:numCache/>
            </c:numRef>
          </c:val>
        </c:ser>
        <c:ser>
          <c:idx val="2"/>
          <c:order val="2"/>
          <c:tx>
            <c:strRef>
              <c:f>'Data analysis'!$K$132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analysis'!$L$132:$O$132</c:f>
              <c:numCache/>
            </c:numRef>
          </c:val>
        </c:ser>
        <c:axId val="265780213"/>
        <c:axId val="1075566886"/>
      </c:barChart>
      <c:catAx>
        <c:axId val="265780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Problem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566886"/>
      </c:catAx>
      <c:valAx>
        <c:axId val="1075566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Issues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780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Website Testing Frequency of Russel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analysis'!$B$174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analysis'!$A$175:$A$181</c:f>
            </c:strRef>
          </c:cat>
          <c:val>
            <c:numRef>
              <c:f>'Data analysis'!$B$175:$B$181</c:f>
              <c:numCache/>
            </c:numRef>
          </c:val>
        </c:ser>
        <c:ser>
          <c:idx val="1"/>
          <c:order val="1"/>
          <c:tx>
            <c:strRef>
              <c:f>'Data analysis'!$C$174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analysis'!$A$175:$A$181</c:f>
            </c:strRef>
          </c:cat>
          <c:val>
            <c:numRef>
              <c:f>'Data analysis'!$C$175:$C$181</c:f>
              <c:numCache/>
            </c:numRef>
          </c:val>
        </c:ser>
        <c:axId val="1704779248"/>
        <c:axId val="840051684"/>
      </c:barChart>
      <c:catAx>
        <c:axId val="170477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Testing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051684"/>
      </c:catAx>
      <c:valAx>
        <c:axId val="840051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779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Timeline of Last Accessibility Tests at Russell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analysis'!$B$203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analysis'!$B$204:$B$210</c:f>
              <c:numCache/>
            </c:numRef>
          </c:val>
        </c:ser>
        <c:ser>
          <c:idx val="1"/>
          <c:order val="1"/>
          <c:tx>
            <c:strRef>
              <c:f>'Data analysis'!$C$203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analysis'!$C$204:$C$210</c:f>
              <c:numCache/>
            </c:numRef>
          </c:val>
        </c:ser>
        <c:ser>
          <c:idx val="2"/>
          <c:order val="2"/>
          <c:tx>
            <c:strRef>
              <c:f>'Data analysis'!$D$203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analysis'!$D$204:$D$210</c:f>
              <c:numCache/>
            </c:numRef>
          </c:val>
        </c:ser>
        <c:axId val="1834361498"/>
        <c:axId val="1318174926"/>
      </c:barChart>
      <c:catAx>
        <c:axId val="1834361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174926"/>
      </c:catAx>
      <c:valAx>
        <c:axId val="1318174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361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Automated Accessibility Testing Tools Used by Russell Group and Ex-Polytechnic Universities</a:t>
            </a:r>
          </a:p>
        </c:rich>
      </c:tx>
      <c:layout>
        <c:manualLayout>
          <c:xMode val="edge"/>
          <c:yMode val="edge"/>
          <c:x val="0.03091666666666667"/>
          <c:y val="0.04644784172661873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analysis'!$B$213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analysis'!$A$214:$A$228</c:f>
            </c:strRef>
          </c:cat>
          <c:val>
            <c:numRef>
              <c:f>'Data analysis'!$B$214:$B$228</c:f>
              <c:numCache/>
            </c:numRef>
          </c:val>
        </c:ser>
        <c:ser>
          <c:idx val="1"/>
          <c:order val="1"/>
          <c:tx>
            <c:strRef>
              <c:f>'Data analysis'!$C$213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analysis'!$A$214:$A$228</c:f>
            </c:strRef>
          </c:cat>
          <c:val>
            <c:numRef>
              <c:f>'Data analysis'!$C$214:$C$228</c:f>
              <c:numCache/>
            </c:numRef>
          </c:val>
        </c:ser>
        <c:axId val="1981441189"/>
        <c:axId val="410019524"/>
      </c:barChart>
      <c:catAx>
        <c:axId val="1981441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Automated Tool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019524"/>
      </c:catAx>
      <c:valAx>
        <c:axId val="410019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441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of WAVE Accessibility Errors in Russel Group and Ex-Polytechnic Universities</a:t>
            </a:r>
          </a:p>
        </c:rich>
      </c:tx>
      <c:layout>
        <c:manualLayout>
          <c:xMode val="edge"/>
          <c:yMode val="edge"/>
          <c:x val="0.027583333333333335"/>
          <c:y val="0.04986559139784946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'Frequency of WAVE issues'!$A$2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issues'!$B$1:$P$1</c:f>
            </c:strRef>
          </c:cat>
          <c:val>
            <c:numRef>
              <c:f>'Frequency of WAVE issues'!$B$2:$P$2</c:f>
              <c:numCache/>
            </c:numRef>
          </c:val>
        </c:ser>
        <c:ser>
          <c:idx val="1"/>
          <c:order val="1"/>
          <c:tx>
            <c:strRef>
              <c:f>'Frequency of WAVE issues'!$A$3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issues'!$B$1:$P$1</c:f>
            </c:strRef>
          </c:cat>
          <c:val>
            <c:numRef>
              <c:f>'Frequency of WAVE issues'!$B$3:$P$3</c:f>
              <c:numCache/>
            </c:numRef>
          </c:val>
        </c:ser>
        <c:ser>
          <c:idx val="2"/>
          <c:order val="2"/>
          <c:tx>
            <c:strRef>
              <c:f>'Frequency of WAVE issues'!$A$4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issues'!$B$1:$P$1</c:f>
            </c:strRef>
          </c:cat>
          <c:val>
            <c:numRef>
              <c:f>'Frequency of WAVE issues'!$B$4:$P$4</c:f>
              <c:numCache/>
            </c:numRef>
          </c:val>
        </c:ser>
        <c:axId val="108795696"/>
        <c:axId val="657950578"/>
      </c:barChart>
      <c:catAx>
        <c:axId val="1087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950578"/>
      </c:catAx>
      <c:valAx>
        <c:axId val="657950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Number of Errors per Homepage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95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of WAVE Accessibility Alerts in Russel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'Frequency of WAVE issues'!$R$2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issues'!$S$1:$AT$1</c:f>
            </c:strRef>
          </c:cat>
          <c:val>
            <c:numRef>
              <c:f>'Frequency of WAVE issues'!$S$2:$AT$2</c:f>
              <c:numCache/>
            </c:numRef>
          </c:val>
        </c:ser>
        <c:ser>
          <c:idx val="1"/>
          <c:order val="1"/>
          <c:tx>
            <c:strRef>
              <c:f>'Frequency of WAVE issues'!$R$3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issues'!$S$1:$AT$1</c:f>
            </c:strRef>
          </c:cat>
          <c:val>
            <c:numRef>
              <c:f>'Frequency of WAVE issues'!$S$3:$AT$3</c:f>
              <c:numCache/>
            </c:numRef>
          </c:val>
        </c:ser>
        <c:ser>
          <c:idx val="2"/>
          <c:order val="2"/>
          <c:tx>
            <c:strRef>
              <c:f>'Frequency of WAVE issues'!$R$4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issues'!$S$1:$AT$1</c:f>
            </c:strRef>
          </c:cat>
          <c:val>
            <c:numRef>
              <c:f>'Frequency of WAVE issues'!$S$4:$AT$4</c:f>
              <c:numCache/>
            </c:numRef>
          </c:val>
        </c:ser>
        <c:axId val="1518029917"/>
        <c:axId val="607674026"/>
      </c:barChart>
      <c:catAx>
        <c:axId val="1518029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Alerts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674026"/>
      </c:catAx>
      <c:valAx>
        <c:axId val="607674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Number of Alerts per Homepage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029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WAVE Accessibility Features in Russel Group and Ex-Polytechnic Universities</a:t>
            </a:r>
          </a:p>
        </c:rich>
      </c:tx>
      <c:layout>
        <c:manualLayout>
          <c:xMode val="edge"/>
          <c:yMode val="edge"/>
          <c:x val="0.024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analysis'!$G$130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analysis'!$H$130:$J$130</c:f>
              <c:numCache/>
            </c:numRef>
          </c:val>
        </c:ser>
        <c:ser>
          <c:idx val="1"/>
          <c:order val="1"/>
          <c:tx>
            <c:strRef>
              <c:f>'Data analysis'!$G$131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analysis'!$H$131:$J$131</c:f>
              <c:numCache/>
            </c:numRef>
          </c:val>
        </c:ser>
        <c:ser>
          <c:idx val="2"/>
          <c:order val="2"/>
          <c:tx>
            <c:strRef>
              <c:f>'Data analysis'!$G$132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analysis'!$H$132:$J$132</c:f>
              <c:numCache/>
            </c:numRef>
          </c:val>
        </c:ser>
        <c:axId val="1722004736"/>
        <c:axId val="741392144"/>
      </c:barChart>
      <c:catAx>
        <c:axId val="17220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Accessibility 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392144"/>
      </c:catAx>
      <c:valAx>
        <c:axId val="741392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004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AChecker Accessibility Issues in Russel Group versus Ex-Polytechnic Universities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analysis'!$K$130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analysis'!$L$130:$O$130</c:f>
              <c:numCache/>
            </c:numRef>
          </c:val>
        </c:ser>
        <c:ser>
          <c:idx val="1"/>
          <c:order val="1"/>
          <c:tx>
            <c:strRef>
              <c:f>'Data analysis'!$K$131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analysis'!$L$131:$O$131</c:f>
              <c:numCache/>
            </c:numRef>
          </c:val>
        </c:ser>
        <c:ser>
          <c:idx val="2"/>
          <c:order val="2"/>
          <c:tx>
            <c:strRef>
              <c:f>'Data analysis'!$K$132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analysis'!$L$132:$O$132</c:f>
              <c:numCache/>
            </c:numRef>
          </c:val>
        </c:ser>
        <c:axId val="1194709194"/>
        <c:axId val="1674229321"/>
      </c:barChart>
      <c:catAx>
        <c:axId val="1194709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Problem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229321"/>
      </c:catAx>
      <c:valAx>
        <c:axId val="1674229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Issues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709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Website Testing Frequency of Russel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analysis'!$B$174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analysis'!$A$175:$A$181</c:f>
            </c:strRef>
          </c:cat>
          <c:val>
            <c:numRef>
              <c:f>'Data analysis'!$B$175:$B$181</c:f>
              <c:numCache/>
            </c:numRef>
          </c:val>
        </c:ser>
        <c:ser>
          <c:idx val="1"/>
          <c:order val="1"/>
          <c:tx>
            <c:strRef>
              <c:f>'Data analysis'!$C$174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analysis'!$A$175:$A$181</c:f>
            </c:strRef>
          </c:cat>
          <c:val>
            <c:numRef>
              <c:f>'Data analysis'!$C$175:$C$181</c:f>
              <c:numCache/>
            </c:numRef>
          </c:val>
        </c:ser>
        <c:axId val="1543282026"/>
        <c:axId val="1088375454"/>
      </c:barChart>
      <c:catAx>
        <c:axId val="1543282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Testing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375454"/>
      </c:catAx>
      <c:valAx>
        <c:axId val="1088375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282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Timeline of Last Accessibility Tests at Russell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analysis'!$B$203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analysis'!$B$204:$B$210</c:f>
              <c:numCache/>
            </c:numRef>
          </c:val>
        </c:ser>
        <c:ser>
          <c:idx val="1"/>
          <c:order val="1"/>
          <c:tx>
            <c:strRef>
              <c:f>'Data analysis'!$C$203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analysis'!$C$204:$C$210</c:f>
              <c:numCache/>
            </c:numRef>
          </c:val>
        </c:ser>
        <c:ser>
          <c:idx val="2"/>
          <c:order val="2"/>
          <c:tx>
            <c:strRef>
              <c:f>'Data analysis'!$D$203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analysis'!$D$204:$D$210</c:f>
              <c:numCache/>
            </c:numRef>
          </c:val>
        </c:ser>
        <c:axId val="439003461"/>
        <c:axId val="275543893"/>
      </c:barChart>
      <c:catAx>
        <c:axId val="439003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543893"/>
      </c:catAx>
      <c:valAx>
        <c:axId val="275543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003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Automated Accessibility Testing Tools Used by Russell Group and Ex-Polytechnic Universities</a:t>
            </a:r>
          </a:p>
        </c:rich>
      </c:tx>
      <c:layout>
        <c:manualLayout>
          <c:xMode val="edge"/>
          <c:yMode val="edge"/>
          <c:x val="0.03091666666666667"/>
          <c:y val="0.04644784172661873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analysis'!$B$213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analysis'!$A$214:$A$228</c:f>
            </c:strRef>
          </c:cat>
          <c:val>
            <c:numRef>
              <c:f>'Data analysis'!$B$214:$B$228</c:f>
              <c:numCache/>
            </c:numRef>
          </c:val>
        </c:ser>
        <c:ser>
          <c:idx val="1"/>
          <c:order val="1"/>
          <c:tx>
            <c:strRef>
              <c:f>'Data analysis'!$C$213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analysis'!$A$214:$A$228</c:f>
            </c:strRef>
          </c:cat>
          <c:val>
            <c:numRef>
              <c:f>'Data analysis'!$C$214:$C$228</c:f>
              <c:numCache/>
            </c:numRef>
          </c:val>
        </c:ser>
        <c:axId val="1233256442"/>
        <c:axId val="1354062573"/>
      </c:barChart>
      <c:catAx>
        <c:axId val="1233256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Automated Tool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062573"/>
      </c:catAx>
      <c:valAx>
        <c:axId val="1354062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256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Website Source of Russel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analysis'!$F$5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analysis'!$G$1:$M$1</c:f>
            </c:strRef>
          </c:cat>
          <c:val>
            <c:numRef>
              <c:f>'Data analysis'!$G$5:$M$5</c:f>
              <c:numCache/>
            </c:numRef>
          </c:val>
        </c:ser>
        <c:ser>
          <c:idx val="1"/>
          <c:order val="1"/>
          <c:tx>
            <c:strRef>
              <c:f>'Data analysis'!$F$6</c:f>
            </c:strRef>
          </c:tx>
          <c:spPr>
            <a:solidFill>
              <a:srgbClr val="EA4336"/>
            </a:solidFill>
            <a:ln cmpd="sng">
              <a:solidFill>
                <a:srgbClr val="000000"/>
              </a:solidFill>
            </a:ln>
          </c:spPr>
          <c:cat>
            <c:strRef>
              <c:f>'Data analysis'!$G$1:$M$1</c:f>
            </c:strRef>
          </c:cat>
          <c:val>
            <c:numRef>
              <c:f>'Data analysis'!$G$6:$M$6</c:f>
              <c:numCache/>
            </c:numRef>
          </c:val>
        </c:ser>
        <c:ser>
          <c:idx val="2"/>
          <c:order val="2"/>
          <c:tx>
            <c:strRef>
              <c:f>'Data analysis'!$F$7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analysis'!$G$1:$M$1</c:f>
            </c:strRef>
          </c:cat>
          <c:val>
            <c:numRef>
              <c:f>'Data analysis'!$G$7:$M$7</c:f>
              <c:numCache/>
            </c:numRef>
          </c:val>
        </c:ser>
        <c:axId val="1445363210"/>
        <c:axId val="1412352880"/>
      </c:barChart>
      <c:catAx>
        <c:axId val="1445363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Traffic 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352880"/>
      </c:catAx>
      <c:valAx>
        <c:axId val="1412352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Visitors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363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Russel Group University Website Source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'Data analysis'!$B$43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analysis'!$A$44:$A$48</c:f>
            </c:strRef>
          </c:cat>
          <c:val>
            <c:numRef>
              <c:f>'Data analysis'!$B$44:$B$48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Ex-polly University Website Source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'Data analysis'!$N$43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analysis'!$M$44:$M$48</c:f>
            </c:strRef>
          </c:cat>
          <c:val>
            <c:numRef>
              <c:f>'Data analysis'!$N$44:$N$48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Chart4.png"/><Relationship Id="rId9" Type="http://schemas.openxmlformats.org/officeDocument/2006/relationships/image" Target="../media/Chart9.png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962025</xdr:colOff>
      <xdr:row>5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923925</xdr:colOff>
      <xdr:row>5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76200</xdr:colOff>
      <xdr:row>26</xdr:row>
      <xdr:rowOff>152400</xdr:rowOff>
    </xdr:from>
    <xdr:ext cx="5715000" cy="3533775"/>
    <xdr:pic>
      <xdr:nvPicPr>
        <xdr:cNvPr id="1187433776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971550</xdr:colOff>
      <xdr:row>26</xdr:row>
      <xdr:rowOff>66675</xdr:rowOff>
    </xdr:from>
    <xdr:ext cx="5715000" cy="3533775"/>
    <xdr:pic>
      <xdr:nvPicPr>
        <xdr:cNvPr id="1231927050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885825</xdr:colOff>
      <xdr:row>26</xdr:row>
      <xdr:rowOff>142875</xdr:rowOff>
    </xdr:from>
    <xdr:ext cx="5715000" cy="3533775"/>
    <xdr:pic>
      <xdr:nvPicPr>
        <xdr:cNvPr id="1368955172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19050</xdr:colOff>
      <xdr:row>5</xdr:row>
      <xdr:rowOff>47625</xdr:rowOff>
    </xdr:from>
    <xdr:ext cx="5715000" cy="3533775"/>
    <xdr:pic>
      <xdr:nvPicPr>
        <xdr:cNvPr id="128111593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19050</xdr:colOff>
      <xdr:row>26</xdr:row>
      <xdr:rowOff>66675</xdr:rowOff>
    </xdr:from>
    <xdr:ext cx="5715000" cy="3533775"/>
    <xdr:pic>
      <xdr:nvPicPr>
        <xdr:cNvPr id="184004200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923925</xdr:colOff>
      <xdr:row>5</xdr:row>
      <xdr:rowOff>161925</xdr:rowOff>
    </xdr:from>
    <xdr:ext cx="5715000" cy="3533775"/>
    <xdr:pic>
      <xdr:nvPicPr>
        <xdr:cNvPr id="90672297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18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952500</xdr:colOff>
      <xdr:row>39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19</xdr:row>
      <xdr:rowOff>161925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361950</xdr:colOff>
      <xdr:row>41</xdr:row>
      <xdr:rowOff>200025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257175</xdr:colOff>
      <xdr:row>41</xdr:row>
      <xdr:rowOff>200025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139</xdr:row>
      <xdr:rowOff>152400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390525</xdr:colOff>
      <xdr:row>139</xdr:row>
      <xdr:rowOff>152400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857250</xdr:colOff>
      <xdr:row>139</xdr:row>
      <xdr:rowOff>152400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182</xdr:row>
      <xdr:rowOff>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95250</xdr:colOff>
      <xdr:row>193</xdr:row>
      <xdr:rowOff>38100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238125</xdr:colOff>
      <xdr:row>212</xdr:row>
      <xdr:rowOff>19050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133350</xdr:rowOff>
    </xdr:from>
    <xdr:ext cx="9172575" cy="56769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0</xdr:colOff>
      <xdr:row>7</xdr:row>
      <xdr:rowOff>9525</xdr:rowOff>
    </xdr:from>
    <xdr:ext cx="8991600" cy="55911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quiz.net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9" max="109" width="22.63"/>
  </cols>
  <sheetData>
    <row r="1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3" t="s">
        <v>89</v>
      </c>
      <c r="CN1" s="3" t="s">
        <v>90</v>
      </c>
      <c r="CO1" s="3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/>
      <c r="DH1" s="2"/>
      <c r="DI1" s="2"/>
      <c r="DJ1" s="2"/>
      <c r="DK1" s="2"/>
    </row>
    <row r="2">
      <c r="A2" s="4" t="s">
        <v>109</v>
      </c>
      <c r="B2" s="5">
        <v>0.0033712121212121204</v>
      </c>
      <c r="C2" s="6">
        <v>4.979545454545455</v>
      </c>
      <c r="D2" s="6">
        <v>43.392727272727264</v>
      </c>
      <c r="E2" s="6">
        <v>0.18181818181818182</v>
      </c>
      <c r="F2" s="6">
        <v>0.047619047619047616</v>
      </c>
      <c r="G2" s="6">
        <v>0.0</v>
      </c>
      <c r="H2" s="6">
        <v>0.36363636363636365</v>
      </c>
      <c r="I2" s="6">
        <v>0.5454545454545454</v>
      </c>
      <c r="J2" s="6">
        <v>0.0</v>
      </c>
      <c r="K2" s="6">
        <v>867.5807819123881</v>
      </c>
      <c r="L2" s="6">
        <v>0.13636363636363635</v>
      </c>
      <c r="M2" s="6">
        <v>0.7272727272727273</v>
      </c>
      <c r="N2" s="6">
        <v>0.5</v>
      </c>
      <c r="O2" s="6">
        <v>0.22727272727272727</v>
      </c>
      <c r="P2" s="6">
        <v>0.2727272727272727</v>
      </c>
      <c r="Q2" s="6">
        <v>0.045454545454545456</v>
      </c>
      <c r="R2" s="6">
        <v>0.045454545454545456</v>
      </c>
      <c r="S2" s="6">
        <v>3.272727272727273</v>
      </c>
      <c r="T2" s="6">
        <v>3.3181818181818183</v>
      </c>
      <c r="U2" s="6">
        <v>0.8636363636363636</v>
      </c>
      <c r="V2" s="6">
        <v>0.0</v>
      </c>
      <c r="W2" s="6">
        <v>0.0</v>
      </c>
      <c r="X2" s="6">
        <v>0.0</v>
      </c>
      <c r="Y2" s="6">
        <v>0.0</v>
      </c>
      <c r="Z2" s="6">
        <v>0.09090909090909091</v>
      </c>
      <c r="AA2" s="6">
        <v>0.045454545454545456</v>
      </c>
      <c r="AB2" s="6">
        <v>0.045454545454545456</v>
      </c>
      <c r="AC2" s="6">
        <v>4.2727272727272725</v>
      </c>
      <c r="AD2" s="6">
        <v>0.5454545454545454</v>
      </c>
      <c r="AE2" s="6">
        <v>0.6363636363636364</v>
      </c>
      <c r="AF2" s="6">
        <v>0.22727272727272727</v>
      </c>
      <c r="AG2" s="6">
        <v>0.7272727272727273</v>
      </c>
      <c r="AH2" s="6">
        <v>0.3181818181818182</v>
      </c>
      <c r="AI2" s="6">
        <v>0.6363636363636364</v>
      </c>
      <c r="AJ2" s="6">
        <v>0.22727272727272727</v>
      </c>
      <c r="AK2" s="6">
        <v>0.2727272727272727</v>
      </c>
      <c r="AL2" s="6">
        <v>6.863636363636363</v>
      </c>
      <c r="AM2" s="6">
        <v>0.2727272727272727</v>
      </c>
      <c r="AN2" s="6">
        <v>3.272727272727273</v>
      </c>
      <c r="AO2" s="6">
        <v>0.045454545454545456</v>
      </c>
      <c r="AP2" s="6">
        <v>5.7727272727272725</v>
      </c>
      <c r="AQ2" s="6">
        <v>0.7272727272727273</v>
      </c>
      <c r="AR2" s="6">
        <v>1.0476190476190477</v>
      </c>
      <c r="AS2" s="6">
        <v>0.18181818181818182</v>
      </c>
      <c r="AT2" s="6">
        <v>0.09090909090909091</v>
      </c>
      <c r="AU2" s="6">
        <v>0.3181818181818182</v>
      </c>
      <c r="AV2" s="6">
        <v>0.045454545454545456</v>
      </c>
      <c r="AW2" s="6">
        <v>27.5</v>
      </c>
      <c r="AX2" s="6">
        <v>7.363636363636363</v>
      </c>
      <c r="AY2" s="6">
        <v>6.045454545454546</v>
      </c>
      <c r="AZ2" s="6">
        <v>0.18181818181818182</v>
      </c>
      <c r="BA2" s="6">
        <v>6.136363636363637</v>
      </c>
      <c r="BB2" s="6">
        <v>0.13636363636363635</v>
      </c>
      <c r="BC2" s="6">
        <v>5.090909090909091</v>
      </c>
      <c r="BD2" s="6">
        <v>5.409090909090909</v>
      </c>
      <c r="BE2" s="6">
        <v>0.3181818181818182</v>
      </c>
      <c r="BF2" s="6">
        <v>1.3636363636363635</v>
      </c>
      <c r="BG2" s="6">
        <v>1.2272727272727273</v>
      </c>
      <c r="BH2" s="6">
        <v>1.8636363636363635</v>
      </c>
      <c r="BI2" s="6">
        <v>35.13636363636363</v>
      </c>
      <c r="BJ2" s="6">
        <v>1.9545454545454546</v>
      </c>
      <c r="BK2" s="6">
        <v>12.954545454545455</v>
      </c>
      <c r="BL2" s="6">
        <v>14.318181818181818</v>
      </c>
      <c r="BM2" s="6">
        <v>3.8181818181818183</v>
      </c>
      <c r="BN2" s="6">
        <v>0.9090909090909091</v>
      </c>
      <c r="BO2" s="6">
        <v>0.18181818181818182</v>
      </c>
      <c r="BP2" s="6">
        <v>0.045454545454545456</v>
      </c>
      <c r="BQ2" s="6">
        <v>29.136363636363637</v>
      </c>
      <c r="BR2" s="6">
        <v>1.0909090909090908</v>
      </c>
      <c r="BS2" s="6">
        <v>1.6818181818181819</v>
      </c>
      <c r="BT2" s="6">
        <v>1.0</v>
      </c>
      <c r="BU2" s="6">
        <v>3.5454545454545454</v>
      </c>
      <c r="BV2" s="6">
        <v>0.45454545454545453</v>
      </c>
      <c r="BW2" s="6">
        <v>0.5</v>
      </c>
      <c r="BX2" s="6">
        <v>1.0</v>
      </c>
      <c r="BY2" s="6">
        <v>0.3181818181818182</v>
      </c>
      <c r="BZ2" s="6">
        <v>0.7727272727272727</v>
      </c>
      <c r="CA2" s="6">
        <v>73.68181818181819</v>
      </c>
      <c r="CB2" s="6">
        <v>41.68181818181818</v>
      </c>
      <c r="CC2" s="6">
        <v>31.59090909090909</v>
      </c>
      <c r="CD2" s="6">
        <v>0.36363636363636365</v>
      </c>
      <c r="CE2" s="6">
        <v>6.636363636363637</v>
      </c>
      <c r="CF2" s="6">
        <v>1.3181818181818181</v>
      </c>
      <c r="CG2" s="6">
        <v>1.0454545454545454</v>
      </c>
      <c r="CH2" s="6">
        <v>2.0454545454545454</v>
      </c>
      <c r="CI2" s="6">
        <v>16.90909090909091</v>
      </c>
      <c r="CJ2" s="6">
        <v>6.714285714285714</v>
      </c>
      <c r="CK2" s="6">
        <v>2.2857142857142856</v>
      </c>
      <c r="CL2" s="6">
        <v>110.18181818181819</v>
      </c>
      <c r="CM2" s="6">
        <v>17.5</v>
      </c>
      <c r="CN2" s="6">
        <v>0.4090909090909091</v>
      </c>
      <c r="CO2" s="6">
        <v>417.3636363636364</v>
      </c>
      <c r="CP2" s="6">
        <v>435.27272727272725</v>
      </c>
      <c r="CQ2" s="6">
        <v>100.0</v>
      </c>
      <c r="CR2" s="6">
        <v>4.545454545454546</v>
      </c>
      <c r="CS2" s="6">
        <v>95.45454545454545</v>
      </c>
      <c r="CT2" s="6">
        <v>0.0</v>
      </c>
      <c r="CU2" s="6">
        <v>100.0</v>
      </c>
      <c r="CV2" s="6">
        <v>86.36363636363636</v>
      </c>
      <c r="CW2" s="6">
        <v>100.0</v>
      </c>
      <c r="CX2" s="6">
        <v>86.36363636363636</v>
      </c>
      <c r="CY2" s="6">
        <v>9.090909090909092</v>
      </c>
      <c r="CZ2" s="6">
        <v>4.545454545454546</v>
      </c>
      <c r="DA2" s="6">
        <v>79.54545454545455</v>
      </c>
      <c r="DB2" s="7">
        <v>810383.0</v>
      </c>
      <c r="DC2" s="6">
        <v>4.0</v>
      </c>
      <c r="DD2" s="7">
        <v>990296.0</v>
      </c>
      <c r="DE2" s="6">
        <v>13.0</v>
      </c>
      <c r="DF2" s="6">
        <v>7.0</v>
      </c>
    </row>
    <row r="3">
      <c r="A3" s="4" t="s">
        <v>110</v>
      </c>
      <c r="B3" s="5">
        <v>0.003669973544973546</v>
      </c>
      <c r="C3" s="6">
        <v>5.563428571428572</v>
      </c>
      <c r="D3" s="6">
        <v>37.48114285714288</v>
      </c>
      <c r="E3" s="6">
        <v>0.02857142857142857</v>
      </c>
      <c r="F3" s="6">
        <v>0.02857142857142857</v>
      </c>
      <c r="G3" s="6">
        <v>0.02857142857142857</v>
      </c>
      <c r="H3" s="6">
        <v>0.08571428571428572</v>
      </c>
      <c r="I3" s="6">
        <v>0.9428571428571428</v>
      </c>
      <c r="J3" s="6">
        <v>0.2857142857142857</v>
      </c>
      <c r="K3" s="6">
        <v>0.23529411764705882</v>
      </c>
      <c r="L3" s="6">
        <v>0.06666666666666667</v>
      </c>
      <c r="M3" s="6">
        <v>0.0</v>
      </c>
      <c r="N3" s="6">
        <v>0.11428571428571428</v>
      </c>
      <c r="O3" s="6">
        <v>0.14285714285714285</v>
      </c>
      <c r="P3" s="6">
        <v>0.2857142857142857</v>
      </c>
      <c r="Q3" s="6">
        <v>0.2</v>
      </c>
      <c r="R3" s="6">
        <v>0.8857142857142857</v>
      </c>
      <c r="S3" s="6">
        <v>3.3142857142857145</v>
      </c>
      <c r="T3" s="6">
        <v>3.1142857142857143</v>
      </c>
      <c r="U3" s="6">
        <v>2.1142857142857143</v>
      </c>
      <c r="V3" s="6">
        <v>0.02857142857142857</v>
      </c>
      <c r="W3" s="6">
        <v>0.17142857142857143</v>
      </c>
      <c r="X3" s="6">
        <v>0.11428571428571428</v>
      </c>
      <c r="Y3" s="6">
        <v>0.2</v>
      </c>
      <c r="Z3" s="6">
        <v>0.14285714285714285</v>
      </c>
      <c r="AA3" s="6">
        <v>0.37142857142857144</v>
      </c>
      <c r="AB3" s="6">
        <v>0.0</v>
      </c>
      <c r="AC3" s="6">
        <v>2.742857142857143</v>
      </c>
      <c r="AD3" s="6">
        <v>1.5142857142857142</v>
      </c>
      <c r="AE3" s="6">
        <v>0.5142857142857142</v>
      </c>
      <c r="AF3" s="6">
        <v>0.17142857142857143</v>
      </c>
      <c r="AG3" s="6">
        <v>1.3714285714285714</v>
      </c>
      <c r="AH3" s="6">
        <v>0.02857142857142857</v>
      </c>
      <c r="AI3" s="6">
        <v>0.37142857142857144</v>
      </c>
      <c r="AJ3" s="6">
        <v>0.2571428571428571</v>
      </c>
      <c r="AK3" s="6">
        <v>0.5714285714285714</v>
      </c>
      <c r="AL3" s="6">
        <v>16.65714285714286</v>
      </c>
      <c r="AM3" s="6">
        <v>0.02857142857142857</v>
      </c>
      <c r="AN3" s="6">
        <v>6.457142857142857</v>
      </c>
      <c r="AO3" s="6">
        <v>0.0</v>
      </c>
      <c r="AP3" s="6">
        <v>2.4</v>
      </c>
      <c r="AQ3" s="6">
        <v>1.2571428571428571</v>
      </c>
      <c r="AR3" s="6">
        <v>0.17142857142857143</v>
      </c>
      <c r="AS3" s="6">
        <v>0.4</v>
      </c>
      <c r="AT3" s="6">
        <v>0.11428571428571428</v>
      </c>
      <c r="AU3" s="6">
        <v>0.05714285714285714</v>
      </c>
      <c r="AV3" s="6">
        <v>0.02857142857142857</v>
      </c>
      <c r="AW3" s="6">
        <v>38.25714285714286</v>
      </c>
      <c r="AX3" s="6">
        <v>10.085714285714285</v>
      </c>
      <c r="AY3" s="6">
        <v>4.571428571428571</v>
      </c>
      <c r="AZ3" s="6">
        <v>0.17142857142857143</v>
      </c>
      <c r="BA3" s="6">
        <v>11.028571428571428</v>
      </c>
      <c r="BB3" s="6">
        <v>0.02857142857142857</v>
      </c>
      <c r="BC3" s="6">
        <v>1.542857142857143</v>
      </c>
      <c r="BD3" s="6">
        <v>4.228571428571429</v>
      </c>
      <c r="BE3" s="6">
        <v>0.2857142857142857</v>
      </c>
      <c r="BF3" s="6">
        <v>1.0571428571428572</v>
      </c>
      <c r="BG3" s="6">
        <v>1.0571428571428572</v>
      </c>
      <c r="BH3" s="6">
        <v>1.2285714285714286</v>
      </c>
      <c r="BI3" s="6">
        <v>35.285714285714285</v>
      </c>
      <c r="BJ3" s="6">
        <v>1.2571428571428571</v>
      </c>
      <c r="BK3" s="6">
        <v>14.485714285714286</v>
      </c>
      <c r="BL3" s="6">
        <v>16.085714285714285</v>
      </c>
      <c r="BM3" s="6">
        <v>2.8857142857142857</v>
      </c>
      <c r="BN3" s="6">
        <v>0.2</v>
      </c>
      <c r="BO3" s="6">
        <v>0.20689655172413793</v>
      </c>
      <c r="BP3" s="6">
        <v>0.9714285714285714</v>
      </c>
      <c r="BQ3" s="6">
        <v>26.97142857142857</v>
      </c>
      <c r="BR3" s="6">
        <v>0.45714285714285713</v>
      </c>
      <c r="BS3" s="6">
        <v>1.9714285714285715</v>
      </c>
      <c r="BT3" s="6">
        <v>0.9142857142857143</v>
      </c>
      <c r="BU3" s="6">
        <v>3.057142857142857</v>
      </c>
      <c r="BV3" s="6">
        <v>0.37142857142857144</v>
      </c>
      <c r="BW3" s="6">
        <v>0.8571428571428571</v>
      </c>
      <c r="BX3" s="6">
        <v>0.9714285714285714</v>
      </c>
      <c r="BY3" s="6">
        <v>0.2571428571428571</v>
      </c>
      <c r="BZ3" s="6">
        <v>0.7714285714285715</v>
      </c>
      <c r="CA3" s="6">
        <v>72.65714285714286</v>
      </c>
      <c r="CB3" s="6">
        <v>49.57142857142857</v>
      </c>
      <c r="CC3" s="6">
        <v>28.37142857142857</v>
      </c>
      <c r="CD3" s="6">
        <v>0.6571428571428571</v>
      </c>
      <c r="CE3" s="6">
        <v>35.22857142857143</v>
      </c>
      <c r="CF3" s="6">
        <v>2.5428571428571427</v>
      </c>
      <c r="CG3" s="6">
        <v>2.4571428571428573</v>
      </c>
      <c r="CH3" s="6">
        <v>0.8571428571428571</v>
      </c>
      <c r="CI3" s="6">
        <v>26.314285714285713</v>
      </c>
      <c r="CJ3" s="6">
        <v>7.9714285714285715</v>
      </c>
      <c r="CK3" s="6">
        <v>7.029411764705882</v>
      </c>
      <c r="CL3" s="6">
        <v>160.8</v>
      </c>
      <c r="CM3" s="6">
        <v>10.742857142857142</v>
      </c>
      <c r="CN3" s="6">
        <v>0.6571428571428571</v>
      </c>
      <c r="CO3" s="6">
        <v>367.9142857142857</v>
      </c>
      <c r="CP3" s="6">
        <v>379.3142857142857</v>
      </c>
      <c r="CQ3" s="6">
        <v>97.14285714285714</v>
      </c>
      <c r="CR3" s="6">
        <v>8.571428571428571</v>
      </c>
      <c r="CS3" s="6">
        <v>88.57142857142857</v>
      </c>
      <c r="CT3" s="6">
        <v>2.857142857142857</v>
      </c>
      <c r="CU3" s="6">
        <v>97.14285714285714</v>
      </c>
      <c r="CV3" s="6">
        <v>91.42857142857143</v>
      </c>
      <c r="CW3" s="6">
        <v>97.14285714285714</v>
      </c>
      <c r="CX3" s="6">
        <v>48.57142857142857</v>
      </c>
      <c r="CY3" s="6">
        <v>34.285714285714285</v>
      </c>
      <c r="CZ3" s="6">
        <v>17.142857142857142</v>
      </c>
      <c r="DA3" s="6">
        <v>76.66666666666669</v>
      </c>
      <c r="DB3" s="6">
        <v>1214140.0</v>
      </c>
      <c r="DC3" s="6">
        <v>6.0</v>
      </c>
      <c r="DD3" s="7">
        <v>1487821.0</v>
      </c>
      <c r="DE3" s="6">
        <v>10.0</v>
      </c>
      <c r="DF3" s="6">
        <v>7.0</v>
      </c>
    </row>
    <row r="4">
      <c r="A4" s="4" t="s">
        <v>111</v>
      </c>
      <c r="B4" s="5">
        <v>0.00355466211825861</v>
      </c>
      <c r="C4" s="6">
        <v>5.338070175438596</v>
      </c>
      <c r="D4" s="6">
        <v>39.76280701754385</v>
      </c>
      <c r="E4" s="6">
        <v>0.08771929824561403</v>
      </c>
      <c r="F4" s="6">
        <v>0.03571428571428571</v>
      </c>
      <c r="G4" s="6">
        <v>0.017543859649122806</v>
      </c>
      <c r="H4" s="6">
        <v>0.19298245614035087</v>
      </c>
      <c r="I4" s="6">
        <v>0.7894736842105263</v>
      </c>
      <c r="J4" s="6">
        <v>0.17543859649122806</v>
      </c>
      <c r="K4" s="6">
        <v>0.21428571428571427</v>
      </c>
      <c r="L4" s="6">
        <v>0.09615384615384616</v>
      </c>
      <c r="M4" s="6">
        <v>0.2807017543859649</v>
      </c>
      <c r="N4" s="6">
        <v>0.2631578947368421</v>
      </c>
      <c r="O4" s="6">
        <v>0.17543859649122806</v>
      </c>
      <c r="P4" s="6">
        <v>0.2807017543859649</v>
      </c>
      <c r="Q4" s="6">
        <v>0.14035087719298245</v>
      </c>
      <c r="R4" s="6">
        <v>0.5614035087719298</v>
      </c>
      <c r="S4" s="6">
        <v>3.2982456140350878</v>
      </c>
      <c r="T4" s="6">
        <v>3.192982456140351</v>
      </c>
      <c r="U4" s="6">
        <v>1.631578947368421</v>
      </c>
      <c r="V4" s="6">
        <v>0.017543859649122806</v>
      </c>
      <c r="W4" s="6">
        <v>0.10526315789473684</v>
      </c>
      <c r="X4" s="6">
        <v>0.07017543859649122</v>
      </c>
      <c r="Y4" s="6">
        <v>0.12280701754385964</v>
      </c>
      <c r="Z4" s="6">
        <v>0.12280701754385964</v>
      </c>
      <c r="AA4" s="6">
        <v>0.24561403508771928</v>
      </c>
      <c r="AB4" s="6">
        <v>0.017543859649122806</v>
      </c>
      <c r="AC4" s="6">
        <v>3.3333333333333335</v>
      </c>
      <c r="AD4" s="6">
        <v>1.1403508771929824</v>
      </c>
      <c r="AE4" s="6">
        <v>0.5614035087719298</v>
      </c>
      <c r="AF4" s="6">
        <v>0.19298245614035087</v>
      </c>
      <c r="AG4" s="6">
        <v>1.1228070175438596</v>
      </c>
      <c r="AH4" s="6">
        <v>0.14035087719298245</v>
      </c>
      <c r="AI4" s="6">
        <v>0.47368421052631576</v>
      </c>
      <c r="AJ4" s="6">
        <v>0.24561403508771928</v>
      </c>
      <c r="AK4" s="6">
        <v>0.45614035087719296</v>
      </c>
      <c r="AL4" s="6">
        <v>12.87719298245614</v>
      </c>
      <c r="AM4" s="6">
        <v>0.12280701754385964</v>
      </c>
      <c r="AN4" s="6">
        <v>5.228070175438597</v>
      </c>
      <c r="AO4" s="6">
        <v>0.017543859649122806</v>
      </c>
      <c r="AP4" s="6">
        <v>3.7017543859649122</v>
      </c>
      <c r="AQ4" s="6">
        <v>1.0526315789473684</v>
      </c>
      <c r="AR4" s="6">
        <v>0.5</v>
      </c>
      <c r="AS4" s="6">
        <v>0.3157894736842105</v>
      </c>
      <c r="AT4" s="6">
        <v>0.10526315789473684</v>
      </c>
      <c r="AU4" s="6">
        <v>0.15789473684210525</v>
      </c>
      <c r="AV4" s="6">
        <v>0.03508771929824561</v>
      </c>
      <c r="AW4" s="6">
        <v>34.10526315789474</v>
      </c>
      <c r="AX4" s="6">
        <v>9.035087719298245</v>
      </c>
      <c r="AY4" s="6">
        <v>5.140350877192983</v>
      </c>
      <c r="AZ4" s="6">
        <v>0.17543859649122806</v>
      </c>
      <c r="BA4" s="6">
        <v>9.140350877192983</v>
      </c>
      <c r="BB4" s="6">
        <v>0.07017543859649122</v>
      </c>
      <c r="BC4" s="6">
        <v>2.912280701754386</v>
      </c>
      <c r="BD4" s="6">
        <v>4.684210526315789</v>
      </c>
      <c r="BE4" s="6">
        <v>0.2982456140350877</v>
      </c>
      <c r="BF4" s="6">
        <v>1.1754385964912282</v>
      </c>
      <c r="BG4" s="6">
        <v>1.1228070175438596</v>
      </c>
      <c r="BH4" s="6">
        <v>1.4736842105263157</v>
      </c>
      <c r="BI4" s="6">
        <v>35.228070175438596</v>
      </c>
      <c r="BJ4" s="6">
        <v>1.5263157894736843</v>
      </c>
      <c r="BK4" s="6">
        <v>13.894736842105264</v>
      </c>
      <c r="BL4" s="6">
        <v>15.403508771929825</v>
      </c>
      <c r="BM4" s="6">
        <v>3.245614035087719</v>
      </c>
      <c r="BN4" s="6">
        <v>0.47368421052631576</v>
      </c>
      <c r="BO4" s="6">
        <v>0.19607843137254902</v>
      </c>
      <c r="BP4" s="6">
        <v>0.6140350877192983</v>
      </c>
      <c r="BQ4" s="6">
        <v>27.80701754385965</v>
      </c>
      <c r="BR4" s="6">
        <v>0.7017543859649122</v>
      </c>
      <c r="BS4" s="6">
        <v>1.8596491228070176</v>
      </c>
      <c r="BT4" s="6">
        <v>0.9473684210526315</v>
      </c>
      <c r="BU4" s="6">
        <v>3.245614035087719</v>
      </c>
      <c r="BV4" s="6">
        <v>0.40350877192982454</v>
      </c>
      <c r="BW4" s="6">
        <v>0.7192982456140351</v>
      </c>
      <c r="BX4" s="6">
        <v>0.9824561403508771</v>
      </c>
      <c r="BY4" s="6">
        <v>0.2807017543859649</v>
      </c>
      <c r="BZ4" s="6">
        <v>0.7719298245614035</v>
      </c>
      <c r="CA4" s="6">
        <v>73.05263157894737</v>
      </c>
      <c r="CB4" s="6">
        <v>46.526315789473685</v>
      </c>
      <c r="CC4" s="6">
        <v>29.614035087719298</v>
      </c>
      <c r="CD4" s="6">
        <v>0.543859649122807</v>
      </c>
      <c r="CE4" s="6">
        <v>24.19298245614035</v>
      </c>
      <c r="CF4" s="6">
        <v>2.0701754385964914</v>
      </c>
      <c r="CG4" s="6">
        <v>1.912280701754386</v>
      </c>
      <c r="CH4" s="6">
        <v>1.3157894736842106</v>
      </c>
      <c r="CI4" s="6">
        <v>22.68421052631579</v>
      </c>
      <c r="CJ4" s="6">
        <v>7.5</v>
      </c>
      <c r="CK4" s="6">
        <v>5.218181818181818</v>
      </c>
      <c r="CL4" s="6">
        <v>141.26315789473685</v>
      </c>
      <c r="CM4" s="6">
        <v>13.350877192982455</v>
      </c>
      <c r="CN4" s="6">
        <v>0.5614035087719298</v>
      </c>
      <c r="CO4" s="6">
        <v>387.0</v>
      </c>
      <c r="CP4" s="6">
        <v>400.9122807017544</v>
      </c>
      <c r="CQ4" s="6">
        <v>98.24561403508771</v>
      </c>
      <c r="CR4" s="6">
        <v>7.017543859649122</v>
      </c>
      <c r="CS4" s="6">
        <v>91.22807017543859</v>
      </c>
      <c r="CT4" s="6">
        <v>1.7543859649122806</v>
      </c>
      <c r="CU4" s="6">
        <v>98.24561403508771</v>
      </c>
      <c r="CV4" s="6">
        <v>89.47368421052632</v>
      </c>
      <c r="CW4" s="6">
        <v>98.24561403508771</v>
      </c>
      <c r="CX4" s="6">
        <v>63.1578947368421</v>
      </c>
      <c r="CY4" s="6">
        <v>24.561403508771928</v>
      </c>
      <c r="CZ4" s="6">
        <v>12.280701754385964</v>
      </c>
      <c r="DA4" s="6">
        <v>77.77777777777779</v>
      </c>
      <c r="DB4" s="7">
        <v>2024523.0</v>
      </c>
      <c r="DC4" s="6">
        <v>6.0</v>
      </c>
      <c r="DD4" s="7">
        <v>2478117.0</v>
      </c>
      <c r="DE4" s="6">
        <v>10.0</v>
      </c>
      <c r="DF4" s="6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8" t="s">
        <v>112</v>
      </c>
    </row>
    <row r="2">
      <c r="A2" s="4" t="s">
        <v>113</v>
      </c>
      <c r="B2" s="4" t="s">
        <v>114</v>
      </c>
      <c r="C2" s="4" t="s">
        <v>115</v>
      </c>
    </row>
    <row r="3">
      <c r="A3" s="4" t="s">
        <v>116</v>
      </c>
      <c r="B3" s="4">
        <v>0.0</v>
      </c>
      <c r="C3" s="9">
        <v>1.0</v>
      </c>
    </row>
    <row r="4">
      <c r="A4" s="4" t="s">
        <v>117</v>
      </c>
      <c r="B4" s="4">
        <v>0.0</v>
      </c>
      <c r="C4" s="4">
        <v>2.0</v>
      </c>
    </row>
    <row r="5">
      <c r="A5" s="4" t="s">
        <v>118</v>
      </c>
      <c r="B5" s="4">
        <v>5.0</v>
      </c>
      <c r="C5" s="4">
        <v>5.0</v>
      </c>
    </row>
    <row r="6">
      <c r="A6" s="4" t="s">
        <v>119</v>
      </c>
      <c r="B6" s="4">
        <v>0.0</v>
      </c>
      <c r="C6" s="4">
        <v>1.0</v>
      </c>
    </row>
    <row r="7">
      <c r="A7" s="4" t="s">
        <v>120</v>
      </c>
      <c r="B7" s="4">
        <v>0.0</v>
      </c>
      <c r="C7" s="4">
        <v>2.0</v>
      </c>
    </row>
    <row r="8">
      <c r="A8" s="4" t="s">
        <v>121</v>
      </c>
      <c r="B8" s="4">
        <v>1.0</v>
      </c>
      <c r="C8" s="4">
        <v>1.0</v>
      </c>
    </row>
    <row r="9">
      <c r="A9" s="4" t="s">
        <v>122</v>
      </c>
      <c r="B9" s="4">
        <v>16.0</v>
      </c>
      <c r="C9" s="4">
        <v>23.0</v>
      </c>
    </row>
    <row r="10">
      <c r="B10" s="6">
        <f t="shared" ref="B10:C10" si="1">SUM(B3:B9)</f>
        <v>22</v>
      </c>
      <c r="C10" s="6">
        <f t="shared" si="1"/>
        <v>35</v>
      </c>
    </row>
    <row r="11">
      <c r="A11" s="8" t="s">
        <v>123</v>
      </c>
    </row>
    <row r="12">
      <c r="A12" s="4" t="s">
        <v>113</v>
      </c>
      <c r="B12" s="4" t="s">
        <v>114</v>
      </c>
      <c r="C12" s="4" t="s">
        <v>124</v>
      </c>
    </row>
    <row r="13">
      <c r="A13" s="4" t="s">
        <v>116</v>
      </c>
      <c r="B13" s="4">
        <v>0.0</v>
      </c>
      <c r="C13" s="4">
        <v>2.857142857142857</v>
      </c>
    </row>
    <row r="14">
      <c r="A14" s="4" t="s">
        <v>117</v>
      </c>
      <c r="B14" s="4">
        <v>0.0</v>
      </c>
      <c r="C14" s="4">
        <v>5.714285714285714</v>
      </c>
    </row>
    <row r="15">
      <c r="A15" s="4" t="s">
        <v>118</v>
      </c>
      <c r="B15" s="4">
        <v>22.727272727272727</v>
      </c>
      <c r="C15" s="4">
        <v>14.285714285714285</v>
      </c>
    </row>
    <row r="16">
      <c r="A16" s="4" t="s">
        <v>119</v>
      </c>
      <c r="B16" s="4">
        <v>0.0</v>
      </c>
      <c r="C16" s="4">
        <v>2.857142857142857</v>
      </c>
    </row>
    <row r="17">
      <c r="A17" s="4" t="s">
        <v>120</v>
      </c>
      <c r="B17" s="4">
        <v>0.0</v>
      </c>
      <c r="C17" s="4">
        <v>5.714285714285714</v>
      </c>
    </row>
    <row r="18">
      <c r="A18" s="4" t="s">
        <v>121</v>
      </c>
      <c r="B18" s="4">
        <v>4.545454545454546</v>
      </c>
      <c r="C18" s="4">
        <v>2.857142857142857</v>
      </c>
    </row>
    <row r="19">
      <c r="A19" s="4" t="s">
        <v>125</v>
      </c>
      <c r="B19" s="4">
        <v>72.72727272727273</v>
      </c>
      <c r="C19" s="4">
        <v>65.71428571428571</v>
      </c>
    </row>
    <row r="21">
      <c r="A21" s="8" t="s">
        <v>126</v>
      </c>
    </row>
    <row r="22">
      <c r="A22" s="4" t="s">
        <v>127</v>
      </c>
      <c r="B22" s="4" t="s">
        <v>114</v>
      </c>
      <c r="C22" s="4" t="s">
        <v>128</v>
      </c>
      <c r="D22" s="4" t="s">
        <v>129</v>
      </c>
    </row>
    <row r="23">
      <c r="A23" s="4" t="s">
        <v>130</v>
      </c>
      <c r="B23" s="6">
        <v>13.636363636363635</v>
      </c>
      <c r="C23" s="4">
        <v>14.285714285714285</v>
      </c>
      <c r="D23" s="6">
        <v>14.035087719298245</v>
      </c>
    </row>
    <row r="24">
      <c r="A24" s="4" t="s">
        <v>131</v>
      </c>
      <c r="B24" s="6">
        <v>13.636363636363635</v>
      </c>
      <c r="C24" s="6">
        <v>5.714285714285714</v>
      </c>
      <c r="D24" s="6">
        <v>8.771929824561402</v>
      </c>
    </row>
    <row r="25">
      <c r="A25" s="4" t="s">
        <v>132</v>
      </c>
      <c r="B25" s="6">
        <v>13.636363636363635</v>
      </c>
      <c r="C25" s="6">
        <v>11.428571428571429</v>
      </c>
      <c r="D25" s="6">
        <v>12.280701754385964</v>
      </c>
    </row>
    <row r="26">
      <c r="A26" s="4" t="s">
        <v>133</v>
      </c>
      <c r="B26" s="6">
        <v>13.636363636363635</v>
      </c>
      <c r="C26" s="6">
        <v>20.0</v>
      </c>
      <c r="D26" s="6">
        <v>17.543859649122805</v>
      </c>
    </row>
    <row r="27">
      <c r="A27" s="4" t="s">
        <v>134</v>
      </c>
      <c r="B27" s="6">
        <v>18.181818181818183</v>
      </c>
      <c r="C27" s="6">
        <v>14.285714285714285</v>
      </c>
      <c r="D27" s="6">
        <v>15.789473684210526</v>
      </c>
    </row>
    <row r="28">
      <c r="A28" s="4" t="s">
        <v>135</v>
      </c>
      <c r="B28" s="6">
        <v>9.090909090909092</v>
      </c>
      <c r="C28" s="6">
        <v>11.428571428571429</v>
      </c>
      <c r="D28" s="6">
        <v>10.526315789473683</v>
      </c>
    </row>
    <row r="29">
      <c r="A29" s="4" t="s">
        <v>125</v>
      </c>
      <c r="B29" s="4">
        <v>18.181818181818183</v>
      </c>
      <c r="C29" s="6">
        <v>22.857142857142858</v>
      </c>
      <c r="D29" s="6">
        <v>21.052631578947366</v>
      </c>
    </row>
    <row r="30">
      <c r="B30" s="4">
        <v>22.0</v>
      </c>
      <c r="C30" s="4">
        <v>35.0</v>
      </c>
      <c r="D30" s="6">
        <v>57.0</v>
      </c>
    </row>
    <row r="32">
      <c r="A32" s="8" t="s">
        <v>136</v>
      </c>
    </row>
    <row r="33">
      <c r="A33" s="4" t="s">
        <v>137</v>
      </c>
      <c r="B33" s="4" t="s">
        <v>114</v>
      </c>
      <c r="C33" s="4" t="s">
        <v>128</v>
      </c>
      <c r="D33" s="4" t="s">
        <v>129</v>
      </c>
    </row>
    <row r="34">
      <c r="A34" s="6" t="s">
        <v>138</v>
      </c>
      <c r="B34" s="6">
        <v>9.090909090909092</v>
      </c>
      <c r="C34" s="4">
        <v>5.714285714285714</v>
      </c>
      <c r="D34" s="6">
        <v>7.017543859649122</v>
      </c>
    </row>
    <row r="35">
      <c r="A35" s="6" t="s">
        <v>139</v>
      </c>
      <c r="B35" s="6">
        <v>0.0</v>
      </c>
      <c r="C35" s="6">
        <v>5.714285714285714</v>
      </c>
      <c r="D35" s="6">
        <v>5.714285714285714</v>
      </c>
    </row>
    <row r="36">
      <c r="A36" s="6" t="s">
        <v>140</v>
      </c>
      <c r="B36" s="6">
        <v>4.545454545454546</v>
      </c>
      <c r="C36" s="6">
        <v>0.0</v>
      </c>
      <c r="D36" s="6">
        <v>2.857142857142857</v>
      </c>
    </row>
    <row r="37">
      <c r="A37" s="6" t="s">
        <v>141</v>
      </c>
      <c r="B37" s="6">
        <v>0.0</v>
      </c>
      <c r="C37" s="6">
        <v>2.857142857142857</v>
      </c>
      <c r="D37" s="6">
        <v>2.857142857142857</v>
      </c>
    </row>
    <row r="38">
      <c r="A38" s="6" t="s">
        <v>142</v>
      </c>
      <c r="B38" s="6">
        <v>0.0</v>
      </c>
      <c r="C38" s="6">
        <v>2.857142857142857</v>
      </c>
      <c r="D38" s="6">
        <v>2.857142857142857</v>
      </c>
    </row>
    <row r="39">
      <c r="A39" s="6" t="s">
        <v>143</v>
      </c>
      <c r="B39" s="6">
        <v>9.090909090909092</v>
      </c>
      <c r="C39" s="6">
        <v>0.0</v>
      </c>
      <c r="D39" s="6">
        <v>5.714285714285714</v>
      </c>
    </row>
    <row r="40">
      <c r="A40" s="6" t="s">
        <v>144</v>
      </c>
      <c r="B40" s="6">
        <v>0.0</v>
      </c>
      <c r="C40" s="6">
        <v>2.857142857142857</v>
      </c>
      <c r="D40" s="6">
        <v>2.857142857142857</v>
      </c>
    </row>
    <row r="41">
      <c r="A41" s="6" t="s">
        <v>145</v>
      </c>
      <c r="B41" s="6">
        <v>13.636363636363635</v>
      </c>
      <c r="C41" s="6">
        <v>14.285714285714285</v>
      </c>
      <c r="D41" s="6">
        <v>22.857142857142858</v>
      </c>
    </row>
    <row r="42">
      <c r="A42" s="6" t="s">
        <v>146</v>
      </c>
      <c r="B42" s="6">
        <v>4.545454545454546</v>
      </c>
      <c r="C42" s="6">
        <v>0.0</v>
      </c>
      <c r="D42" s="6">
        <v>2.857142857142857</v>
      </c>
    </row>
    <row r="43">
      <c r="A43" s="6" t="s">
        <v>147</v>
      </c>
      <c r="B43" s="6">
        <v>27.27272727272727</v>
      </c>
      <c r="C43" s="6">
        <v>37.142857142857146</v>
      </c>
      <c r="D43" s="6">
        <v>54.285714285714285</v>
      </c>
    </row>
    <row r="44">
      <c r="A44" s="4" t="s">
        <v>148</v>
      </c>
      <c r="B44" s="6">
        <v>0.0</v>
      </c>
      <c r="C44" s="6">
        <v>2.857142857142857</v>
      </c>
      <c r="D44" s="6">
        <v>2.857142857142857</v>
      </c>
    </row>
    <row r="45">
      <c r="A45" s="6" t="s">
        <v>149</v>
      </c>
      <c r="B45" s="6">
        <v>0.0</v>
      </c>
      <c r="C45" s="6">
        <v>2.857142857142857</v>
      </c>
      <c r="D45" s="6">
        <v>2.857142857142857</v>
      </c>
    </row>
    <row r="46">
      <c r="A46" s="6" t="s">
        <v>125</v>
      </c>
      <c r="B46" s="6">
        <v>31.818181818181817</v>
      </c>
      <c r="C46" s="6">
        <v>17.142857142857142</v>
      </c>
      <c r="D46" s="6">
        <v>37.142857142857146</v>
      </c>
    </row>
    <row r="47">
      <c r="A47" s="6" t="s">
        <v>150</v>
      </c>
      <c r="B47" s="6">
        <v>0.0</v>
      </c>
      <c r="C47" s="6">
        <v>2.857142857142857</v>
      </c>
      <c r="D47" s="6">
        <v>2.857142857142857</v>
      </c>
    </row>
    <row r="48">
      <c r="A48" s="6" t="s">
        <v>151</v>
      </c>
      <c r="B48" s="6">
        <v>0.0</v>
      </c>
      <c r="C48" s="6">
        <v>2.857142857142857</v>
      </c>
      <c r="D48" s="6">
        <v>2.857142857142857</v>
      </c>
    </row>
  </sheetData>
  <mergeCells count="4">
    <mergeCell ref="A1:C1"/>
    <mergeCell ref="A11:C11"/>
    <mergeCell ref="A21:D21"/>
    <mergeCell ref="A32:D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B1" s="10"/>
      <c r="C1" s="11" t="s">
        <v>0</v>
      </c>
      <c r="D1" s="12" t="s">
        <v>1</v>
      </c>
      <c r="E1" s="11" t="s">
        <v>2</v>
      </c>
      <c r="F1" s="10"/>
      <c r="G1" s="13" t="s">
        <v>152</v>
      </c>
      <c r="H1" s="13" t="s">
        <v>153</v>
      </c>
      <c r="I1" s="13" t="s">
        <v>154</v>
      </c>
      <c r="J1" s="13" t="s">
        <v>155</v>
      </c>
      <c r="K1" s="13" t="s">
        <v>156</v>
      </c>
      <c r="L1" s="13" t="s">
        <v>157</v>
      </c>
      <c r="M1" s="13" t="s">
        <v>158</v>
      </c>
      <c r="N1" s="14" t="s">
        <v>159</v>
      </c>
      <c r="O1" s="14" t="s">
        <v>160</v>
      </c>
      <c r="P1" s="14" t="s">
        <v>159</v>
      </c>
      <c r="Q1" s="14" t="s">
        <v>161</v>
      </c>
      <c r="R1" s="14" t="s">
        <v>159</v>
      </c>
      <c r="S1" s="14" t="s">
        <v>161</v>
      </c>
      <c r="T1" s="14" t="s">
        <v>159</v>
      </c>
      <c r="U1" s="14" t="s">
        <v>161</v>
      </c>
      <c r="V1" s="14" t="s">
        <v>159</v>
      </c>
      <c r="W1" s="14" t="s">
        <v>161</v>
      </c>
      <c r="X1" s="15" t="s">
        <v>3</v>
      </c>
      <c r="Y1" s="15" t="s">
        <v>4</v>
      </c>
      <c r="Z1" s="15" t="s">
        <v>5</v>
      </c>
      <c r="AA1" s="15" t="s">
        <v>6</v>
      </c>
      <c r="AB1" s="16" t="s">
        <v>7</v>
      </c>
      <c r="AC1" s="16" t="s">
        <v>8</v>
      </c>
      <c r="AD1" s="15" t="s">
        <v>9</v>
      </c>
      <c r="AE1" s="15" t="s">
        <v>10</v>
      </c>
      <c r="AF1" s="15" t="s">
        <v>11</v>
      </c>
      <c r="AG1" s="15" t="s">
        <v>12</v>
      </c>
      <c r="AH1" s="15" t="s">
        <v>13</v>
      </c>
      <c r="AI1" s="15" t="s">
        <v>14</v>
      </c>
      <c r="AJ1" s="15" t="s">
        <v>15</v>
      </c>
      <c r="AK1" s="15" t="s">
        <v>16</v>
      </c>
      <c r="AL1" s="15" t="s">
        <v>17</v>
      </c>
      <c r="AM1" s="15" t="s">
        <v>18</v>
      </c>
      <c r="AN1" s="17" t="s">
        <v>19</v>
      </c>
      <c r="AO1" s="17" t="s">
        <v>20</v>
      </c>
      <c r="AP1" s="17" t="s">
        <v>21</v>
      </c>
      <c r="AQ1" s="17" t="s">
        <v>22</v>
      </c>
      <c r="AR1" s="17" t="s">
        <v>23</v>
      </c>
      <c r="AS1" s="17" t="s">
        <v>24</v>
      </c>
      <c r="AT1" s="17" t="s">
        <v>25</v>
      </c>
      <c r="AU1" s="17" t="s">
        <v>26</v>
      </c>
      <c r="AV1" s="17" t="s">
        <v>27</v>
      </c>
      <c r="AW1" s="17" t="s">
        <v>28</v>
      </c>
      <c r="AX1" s="18" t="s">
        <v>29</v>
      </c>
      <c r="AY1" s="17" t="s">
        <v>30</v>
      </c>
      <c r="AZ1" s="17" t="s">
        <v>31</v>
      </c>
      <c r="BA1" s="17" t="s">
        <v>32</v>
      </c>
      <c r="BB1" s="17" t="s">
        <v>33</v>
      </c>
      <c r="BC1" s="17" t="s">
        <v>34</v>
      </c>
      <c r="BD1" s="17" t="s">
        <v>35</v>
      </c>
      <c r="BE1" s="17" t="s">
        <v>36</v>
      </c>
      <c r="BF1" s="17" t="s">
        <v>37</v>
      </c>
      <c r="BG1" s="17" t="s">
        <v>38</v>
      </c>
      <c r="BH1" s="17" t="s">
        <v>39</v>
      </c>
      <c r="BI1" s="17" t="s">
        <v>40</v>
      </c>
      <c r="BJ1" s="17" t="s">
        <v>41</v>
      </c>
      <c r="BK1" s="17" t="s">
        <v>42</v>
      </c>
      <c r="BL1" s="17" t="s">
        <v>43</v>
      </c>
      <c r="BM1" s="17" t="s">
        <v>44</v>
      </c>
      <c r="BN1" s="17" t="s">
        <v>45</v>
      </c>
      <c r="BO1" s="17" t="s">
        <v>46</v>
      </c>
      <c r="BP1" s="17" t="s">
        <v>47</v>
      </c>
      <c r="BQ1" s="15" t="s">
        <v>48</v>
      </c>
      <c r="BR1" s="16" t="s">
        <v>49</v>
      </c>
      <c r="BS1" s="16" t="s">
        <v>50</v>
      </c>
      <c r="BT1" s="15" t="s">
        <v>51</v>
      </c>
      <c r="BU1" s="15" t="s">
        <v>52</v>
      </c>
      <c r="BV1" s="15" t="s">
        <v>53</v>
      </c>
      <c r="BW1" s="15" t="s">
        <v>54</v>
      </c>
      <c r="BX1" s="15" t="s">
        <v>55</v>
      </c>
      <c r="BY1" s="15" t="s">
        <v>56</v>
      </c>
      <c r="BZ1" s="15" t="s">
        <v>57</v>
      </c>
      <c r="CA1" s="15" t="s">
        <v>58</v>
      </c>
      <c r="CB1" s="15" t="s">
        <v>59</v>
      </c>
      <c r="CC1" s="17" t="s">
        <v>60</v>
      </c>
      <c r="CD1" s="17" t="s">
        <v>61</v>
      </c>
      <c r="CE1" s="17" t="s">
        <v>62</v>
      </c>
      <c r="CF1" s="17" t="s">
        <v>63</v>
      </c>
      <c r="CG1" s="17" t="s">
        <v>64</v>
      </c>
      <c r="CH1" s="17" t="s">
        <v>65</v>
      </c>
      <c r="CI1" s="17" t="s">
        <v>66</v>
      </c>
      <c r="CJ1" s="17" t="s">
        <v>67</v>
      </c>
      <c r="CK1" s="17" t="s">
        <v>68</v>
      </c>
      <c r="CL1" s="17" t="s">
        <v>69</v>
      </c>
      <c r="CM1" s="17" t="s">
        <v>70</v>
      </c>
      <c r="CN1" s="17" t="s">
        <v>71</v>
      </c>
      <c r="CO1" s="17" t="s">
        <v>72</v>
      </c>
      <c r="CP1" s="17" t="s">
        <v>73</v>
      </c>
      <c r="CQ1" s="17" t="s">
        <v>74</v>
      </c>
      <c r="CR1" s="17" t="s">
        <v>75</v>
      </c>
      <c r="CS1" s="17" t="s">
        <v>76</v>
      </c>
      <c r="CT1" s="17" t="s">
        <v>77</v>
      </c>
      <c r="CU1" s="15" t="s">
        <v>78</v>
      </c>
      <c r="CV1" s="15" t="s">
        <v>79</v>
      </c>
      <c r="CW1" s="15" t="s">
        <v>80</v>
      </c>
      <c r="CX1" s="15" t="s">
        <v>81</v>
      </c>
      <c r="CY1" s="15" t="s">
        <v>82</v>
      </c>
      <c r="CZ1" s="15" t="s">
        <v>83</v>
      </c>
      <c r="DA1" s="15" t="s">
        <v>84</v>
      </c>
      <c r="DB1" s="15" t="s">
        <v>85</v>
      </c>
      <c r="DC1" s="15" t="s">
        <v>86</v>
      </c>
      <c r="DD1" s="15" t="s">
        <v>87</v>
      </c>
      <c r="DE1" s="15" t="s">
        <v>88</v>
      </c>
      <c r="DF1" s="19" t="s">
        <v>89</v>
      </c>
      <c r="DG1" s="19" t="s">
        <v>90</v>
      </c>
      <c r="DH1" s="19" t="s">
        <v>91</v>
      </c>
      <c r="DI1" s="20" t="s">
        <v>92</v>
      </c>
      <c r="DJ1" s="20"/>
      <c r="DK1" s="21" t="s">
        <v>93</v>
      </c>
      <c r="DL1" s="22" t="s">
        <v>94</v>
      </c>
      <c r="DM1" s="22" t="s">
        <v>95</v>
      </c>
      <c r="DN1" s="22" t="s">
        <v>96</v>
      </c>
      <c r="DO1" s="21" t="s">
        <v>97</v>
      </c>
      <c r="DP1" s="21" t="s">
        <v>98</v>
      </c>
      <c r="DQ1" s="21" t="s">
        <v>99</v>
      </c>
      <c r="DR1" s="21" t="s">
        <v>100</v>
      </c>
      <c r="DS1" s="21" t="s">
        <v>101</v>
      </c>
      <c r="DT1" s="21" t="s">
        <v>102</v>
      </c>
      <c r="DU1" s="21" t="s">
        <v>103</v>
      </c>
      <c r="DV1" s="21" t="s">
        <v>104</v>
      </c>
      <c r="DW1" s="21" t="s">
        <v>105</v>
      </c>
      <c r="DX1" s="21" t="s">
        <v>106</v>
      </c>
      <c r="DY1" s="21" t="s">
        <v>107</v>
      </c>
      <c r="DZ1" s="21" t="s">
        <v>108</v>
      </c>
      <c r="EA1" s="21"/>
    </row>
    <row r="2">
      <c r="A2" s="9" t="s">
        <v>162</v>
      </c>
      <c r="B2" s="4" t="s">
        <v>109</v>
      </c>
      <c r="F2" s="4" t="s">
        <v>109</v>
      </c>
      <c r="X2" s="6">
        <f>SUM('ALL data'!W2:W23)</f>
        <v>4</v>
      </c>
      <c r="Y2" s="6">
        <f>SUM('ALL data'!X2:X23)</f>
        <v>1</v>
      </c>
      <c r="Z2" s="6">
        <f>SUM('ALL data'!Y2:Y23)</f>
        <v>0</v>
      </c>
      <c r="AA2" s="6">
        <f>SUM('ALL data'!Z2:Z23)</f>
        <v>8</v>
      </c>
      <c r="AB2" s="23">
        <f>SUM('ALL data'!AA2:AA23)</f>
        <v>12</v>
      </c>
      <c r="AC2" s="6">
        <f>SUM('ALL data'!AB2:AB23)</f>
        <v>0</v>
      </c>
      <c r="AD2" s="6">
        <f>SUM('ALL data'!AC2:AC23)</f>
        <v>4</v>
      </c>
      <c r="AE2" s="6">
        <f>SUM('ALL data'!AD2:AD23)</f>
        <v>3</v>
      </c>
      <c r="AF2" s="23">
        <f>SUM('ALL data'!AE2:AE23)</f>
        <v>16</v>
      </c>
      <c r="AG2" s="6">
        <f>SUM('ALL data'!AF2:AF23)</f>
        <v>11</v>
      </c>
      <c r="AH2" s="6">
        <f>SUM('ALL data'!AG2:AG23)</f>
        <v>5</v>
      </c>
      <c r="AI2" s="6">
        <f>SUM('ALL data'!AH2:AH23)</f>
        <v>6</v>
      </c>
      <c r="AJ2" s="6">
        <f>SUM('ALL data'!AI2:AI23)</f>
        <v>1</v>
      </c>
      <c r="AK2" s="6">
        <f>SUM('ALL data'!AJ2:AJ23)</f>
        <v>1</v>
      </c>
      <c r="AL2" s="6">
        <f>SUM('ALL data'!AK2:AK23)</f>
        <v>72</v>
      </c>
      <c r="AM2" s="6">
        <f>SUM('ALL data'!AL2:AL23)</f>
        <v>73</v>
      </c>
      <c r="AN2" s="6">
        <f>SUM('ALL data'!AM2:AM23)</f>
        <v>19</v>
      </c>
      <c r="AO2" s="6">
        <f>SUM('ALL data'!AN2:AN23)</f>
        <v>0</v>
      </c>
      <c r="AP2" s="6">
        <f>SUM('ALL data'!AO2:AO23)</f>
        <v>0</v>
      </c>
      <c r="AQ2" s="6">
        <f>SUM('ALL data'!AP2:AP23)</f>
        <v>0</v>
      </c>
      <c r="AR2" s="6">
        <f>SUM('ALL data'!AQ2:AQ23)</f>
        <v>0</v>
      </c>
      <c r="AS2" s="6">
        <f>SUM('ALL data'!AR2:AR23)</f>
        <v>2</v>
      </c>
      <c r="AT2" s="6">
        <f>SUM('ALL data'!AS2:AS23)</f>
        <v>1</v>
      </c>
      <c r="AU2" s="6">
        <f>SUM('ALL data'!AT2:AT23)</f>
        <v>1</v>
      </c>
      <c r="AV2" s="23">
        <f>SUM('ALL data'!AU2:AU23)</f>
        <v>94</v>
      </c>
      <c r="AW2" s="6">
        <f>SUM('ALL data'!AV2:AV23)</f>
        <v>12</v>
      </c>
      <c r="AX2" s="6">
        <f>SUM('ALL data'!AW2:AW23)</f>
        <v>14</v>
      </c>
      <c r="AY2" s="6">
        <f>SUM('ALL data'!AX2:AX23)</f>
        <v>5</v>
      </c>
      <c r="AZ2" s="6">
        <f>SUM('ALL data'!AY2:AY23)</f>
        <v>16</v>
      </c>
      <c r="BA2" s="6">
        <f>SUM('ALL data'!AZ2:AZ23)</f>
        <v>7</v>
      </c>
      <c r="BB2" s="6">
        <f>SUM('ALL data'!BA2:BA23)</f>
        <v>14</v>
      </c>
      <c r="BC2" s="6">
        <f>SUM('ALL data'!BB2:BB23)</f>
        <v>5</v>
      </c>
      <c r="BD2" s="6">
        <f>SUM('ALL data'!BC2:BC23)</f>
        <v>6</v>
      </c>
      <c r="BE2" s="23">
        <f>SUM('ALL data'!BD2:BD23)</f>
        <v>151</v>
      </c>
      <c r="BF2" s="6">
        <f>SUM('ALL data'!BE2:BE23)</f>
        <v>6</v>
      </c>
      <c r="BG2" s="23">
        <f>SUM('ALL data'!BF2:BF23)</f>
        <v>72</v>
      </c>
      <c r="BH2" s="6">
        <f>SUM('ALL data'!BG2:BG23)</f>
        <v>1</v>
      </c>
      <c r="BI2" s="23">
        <f>SUM('ALL data'!BH2:BH23)</f>
        <v>127</v>
      </c>
      <c r="BJ2" s="6">
        <f>SUM('ALL data'!BI2:BI23)</f>
        <v>16</v>
      </c>
      <c r="BK2" s="6">
        <f>SUM('ALL data'!BJ2:BJ23)</f>
        <v>22</v>
      </c>
      <c r="BL2" s="6">
        <f>SUM('ALL data'!BK2:BK23)</f>
        <v>4</v>
      </c>
      <c r="BM2" s="6">
        <f>SUM('ALL data'!BL2:BL23)</f>
        <v>2</v>
      </c>
      <c r="BN2" s="6">
        <f>SUM('ALL data'!BM2:BM23)</f>
        <v>7</v>
      </c>
      <c r="BO2" s="6">
        <f>SUM('ALL data'!BN2:BN23)</f>
        <v>1</v>
      </c>
      <c r="BP2" s="6">
        <f>SUM('ALL data'!BO2:BO23)</f>
        <v>605</v>
      </c>
      <c r="BQ2" s="6">
        <f>SUM('ALL data'!BP2:BP23)</f>
        <v>162</v>
      </c>
      <c r="BR2" s="6">
        <f>SUM('ALL data'!BQ2:BQ23)</f>
        <v>133</v>
      </c>
      <c r="BS2" s="6">
        <f>SUM('ALL data'!BR2:BR23)</f>
        <v>4</v>
      </c>
      <c r="BT2" s="6">
        <f>SUM('ALL data'!BS2:BS23)</f>
        <v>135</v>
      </c>
      <c r="BU2" s="6">
        <f>SUM('ALL data'!BT2:BT23)</f>
        <v>3</v>
      </c>
      <c r="BV2" s="6">
        <f>SUM('ALL data'!BU2:BU23)</f>
        <v>112</v>
      </c>
      <c r="BW2" s="6">
        <f>SUM('ALL data'!BV2:BV23)</f>
        <v>119</v>
      </c>
      <c r="BX2" s="6">
        <f>SUM('ALL data'!BW2:BW23)</f>
        <v>7</v>
      </c>
      <c r="BY2" s="6">
        <f>SUM('ALL data'!BX2:BX23)</f>
        <v>30</v>
      </c>
      <c r="BZ2" s="6">
        <f>SUM('ALL data'!BY2:BY23)</f>
        <v>27</v>
      </c>
      <c r="CA2" s="6">
        <f>SUM('ALL data'!BZ2:BZ23)</f>
        <v>41</v>
      </c>
      <c r="CB2" s="6">
        <f>SUM('ALL data'!CA2:CA23)</f>
        <v>773</v>
      </c>
      <c r="CC2" s="6">
        <f>SUM('ALL data'!CB2:CB23)</f>
        <v>43</v>
      </c>
      <c r="CD2" s="6">
        <f>SUM('ALL data'!CC2:CC23)</f>
        <v>285</v>
      </c>
      <c r="CE2" s="6">
        <f>SUM('ALL data'!CD2:CD23)</f>
        <v>315</v>
      </c>
      <c r="CF2" s="6">
        <f>SUM('ALL data'!CE2:CE23)</f>
        <v>84</v>
      </c>
      <c r="CG2" s="6">
        <f>SUM('ALL data'!CF2:CF23)</f>
        <v>20</v>
      </c>
      <c r="CH2" s="6">
        <f>SUM('ALL data'!CG2:CG23)</f>
        <v>4</v>
      </c>
      <c r="CI2" s="6">
        <f>SUM('ALL data'!CH2:CH23)</f>
        <v>1</v>
      </c>
      <c r="CJ2" s="6">
        <f>SUM('ALL data'!CI2:CI23)</f>
        <v>641</v>
      </c>
      <c r="CK2" s="6">
        <f>SUM('ALL data'!CJ2:CJ23)</f>
        <v>24</v>
      </c>
      <c r="CL2" s="6">
        <f>SUM('ALL data'!CK2:CK23)</f>
        <v>37</v>
      </c>
      <c r="CM2" s="6">
        <f>SUM('ALL data'!CL2:CL23)</f>
        <v>22</v>
      </c>
      <c r="CN2" s="6">
        <f>SUM('ALL data'!CM2:CM23)</f>
        <v>78</v>
      </c>
      <c r="CO2" s="6">
        <f>SUM('ALL data'!CN2:CN23)</f>
        <v>10</v>
      </c>
      <c r="CP2" s="6">
        <f>SUM('ALL data'!CO2:CO23)</f>
        <v>11</v>
      </c>
      <c r="CQ2" s="6">
        <f>SUM('ALL data'!CP2:CP23)</f>
        <v>22</v>
      </c>
      <c r="CR2" s="6">
        <f>SUM('ALL data'!CQ2:CQ23)</f>
        <v>7</v>
      </c>
      <c r="CS2" s="6">
        <f>SUM('ALL data'!CR2:CR23)</f>
        <v>17</v>
      </c>
      <c r="CT2" s="6">
        <f>SUM('ALL data'!CS2:CS23)</f>
        <v>1621</v>
      </c>
      <c r="CU2" s="6">
        <f>SUM('ALL data'!CT2:CT23)</f>
        <v>917</v>
      </c>
      <c r="CV2" s="6">
        <f>SUM('ALL data'!CU2:CU23)</f>
        <v>695</v>
      </c>
      <c r="CW2" s="6">
        <f>SUM('ALL data'!CV2:CV23)</f>
        <v>8</v>
      </c>
      <c r="CX2" s="6">
        <f>SUM('ALL data'!CW2:CW23)</f>
        <v>146</v>
      </c>
      <c r="CY2" s="6">
        <f>SUM('ALL data'!CX2:CX23)</f>
        <v>29</v>
      </c>
      <c r="CZ2" s="6">
        <f>SUM('ALL data'!CY2:CY23)</f>
        <v>23</v>
      </c>
      <c r="DA2" s="6">
        <f>SUM('ALL data'!CZ2:CZ23)</f>
        <v>45</v>
      </c>
      <c r="DB2" s="6">
        <f>SUM('ALL data'!DA2:DA23)</f>
        <v>372</v>
      </c>
      <c r="DC2" s="6">
        <f>SUM('ALL data'!DB2:DB23)</f>
        <v>141</v>
      </c>
      <c r="DD2" s="6">
        <f>SUM('ALL data'!DC2:DC23)</f>
        <v>48</v>
      </c>
      <c r="DE2" s="6">
        <f>SUM('ALL data'!DD2:DD23)</f>
        <v>2424</v>
      </c>
      <c r="DF2" s="6">
        <f>SUM('ALL data'!DE2:DE23)</f>
        <v>385</v>
      </c>
      <c r="DG2" s="6">
        <f>SUM('ALL data'!DF2:DF23)</f>
        <v>9</v>
      </c>
      <c r="DH2" s="6">
        <f>SUM('ALL data'!DG2:DG23)</f>
        <v>9182</v>
      </c>
      <c r="DI2" s="6">
        <f>SUM('ALL data'!DH2:DH23)</f>
        <v>9576</v>
      </c>
      <c r="DJ2" s="9" t="s">
        <v>114</v>
      </c>
      <c r="DK2" s="6">
        <f>SUM('ALL data'!DI2:DI23)/22*100</f>
        <v>100</v>
      </c>
      <c r="DL2" s="6">
        <f>COUNTIF('ALL data'!DJ2:DJ23, "=0")/22*100</f>
        <v>4.545454545</v>
      </c>
      <c r="DM2" s="6">
        <f>COUNTIF('ALL data'!DJ2:DJ23, "=1")/22*100</f>
        <v>95.45454545</v>
      </c>
      <c r="DN2" s="6">
        <f>COUNTIF('ALL data'!DJ2:DJ23, "=2")/22*100</f>
        <v>0</v>
      </c>
      <c r="DO2" s="6">
        <f>SUM('ALL data'!DK2:DK23)/22*100</f>
        <v>100</v>
      </c>
      <c r="DP2" s="6">
        <f>SUM('ALL data'!DL2:DL23)/22*100</f>
        <v>86.36363636</v>
      </c>
      <c r="DQ2" s="6">
        <f>SUM('ALL data'!DM2:DM23)/22*100</f>
        <v>100</v>
      </c>
      <c r="DR2" s="6">
        <f>COUNTIF('ALL data'!DN2:DN23, "=0")/22*100</f>
        <v>86.36363636</v>
      </c>
      <c r="DS2" s="6">
        <f>COUNTIF('ALL data'!DN2:DN23, "=1")/22*100</f>
        <v>9.090909091</v>
      </c>
      <c r="DT2" s="6">
        <f>COUNTIF('ALL data'!DN2:DN23, "=2")/22*100</f>
        <v>4.545454545</v>
      </c>
      <c r="DU2" s="6">
        <f>AVERAGE('ALL data'!DO2:DO23)</f>
        <v>79.54545455</v>
      </c>
      <c r="DV2" s="7">
        <f>SUM('ALL data'!DP2:DP23)</f>
        <v>810383</v>
      </c>
      <c r="DW2" s="6">
        <f>MODE('ALL data'!DR2:DR23)</f>
        <v>4</v>
      </c>
      <c r="DX2" s="7">
        <f>SUM('ALL data'!DS2:DS23)</f>
        <v>990296</v>
      </c>
      <c r="DY2" s="6">
        <f>MODE('ALL data'!DT2:DT23)</f>
        <v>13</v>
      </c>
      <c r="DZ2" s="6">
        <f>MODE('ALL data'!DU2:DU23)</f>
        <v>7</v>
      </c>
    </row>
    <row r="3">
      <c r="A3" s="9"/>
      <c r="B3" s="4" t="s">
        <v>110</v>
      </c>
      <c r="F3" s="4" t="s">
        <v>110</v>
      </c>
      <c r="X3" s="6">
        <f>SUM('ALL data'!W24:W58)</f>
        <v>1</v>
      </c>
      <c r="Y3" s="6">
        <f>SUM('ALL data'!X24:X58)</f>
        <v>1</v>
      </c>
      <c r="Z3" s="6">
        <f>SUM('ALL data'!Y24:Y58)</f>
        <v>1</v>
      </c>
      <c r="AA3" s="6">
        <f>SUM('ALL data'!Z24:Z58)</f>
        <v>3</v>
      </c>
      <c r="AB3" s="23">
        <f>SUM('ALL data'!AA24:AA58)</f>
        <v>33</v>
      </c>
      <c r="AC3" s="6">
        <f>SUM('ALL data'!AB24:AB58)</f>
        <v>10</v>
      </c>
      <c r="AD3" s="6">
        <f>SUM('ALL data'!AC24:AC58)</f>
        <v>8</v>
      </c>
      <c r="AE3" s="6">
        <f>SUM('ALL data'!AD24:AD58)</f>
        <v>2</v>
      </c>
      <c r="AF3" s="6">
        <f>SUM('ALL data'!AE24:AE58)</f>
        <v>0</v>
      </c>
      <c r="AG3" s="6">
        <f>SUM('ALL data'!AF24:AF58)</f>
        <v>4</v>
      </c>
      <c r="AH3" s="6">
        <f>SUM('ALL data'!AG24:AG58)</f>
        <v>5</v>
      </c>
      <c r="AI3" s="6">
        <f>SUM('ALL data'!AH24:AH58)</f>
        <v>10</v>
      </c>
      <c r="AJ3" s="6">
        <f>SUM('ALL data'!AI24:AI58)</f>
        <v>7</v>
      </c>
      <c r="AK3" s="23">
        <f>SUM('ALL data'!AJ24:AJ58)</f>
        <v>31</v>
      </c>
      <c r="AL3" s="6">
        <f>SUM('ALL data'!AK24:AK58)</f>
        <v>116</v>
      </c>
      <c r="AM3" s="6">
        <f>SUM('ALL data'!AL24:AL58)</f>
        <v>109</v>
      </c>
      <c r="AN3" s="23">
        <f>SUM('ALL data'!AM24:AM58)</f>
        <v>74</v>
      </c>
      <c r="AO3" s="6">
        <f>SUM('ALL data'!AN24:AN58)</f>
        <v>1</v>
      </c>
      <c r="AP3" s="6">
        <f>SUM('ALL data'!AO24:AO58)</f>
        <v>6</v>
      </c>
      <c r="AQ3" s="6">
        <f>SUM('ALL data'!AP24:AP58)</f>
        <v>4</v>
      </c>
      <c r="AR3" s="6">
        <f>SUM('ALL data'!AQ24:AQ58)</f>
        <v>7</v>
      </c>
      <c r="AS3" s="6">
        <f>SUM('ALL data'!AR24:AR58)</f>
        <v>5</v>
      </c>
      <c r="AT3" s="6">
        <f>SUM('ALL data'!AS24:AS58)</f>
        <v>13</v>
      </c>
      <c r="AU3" s="6">
        <f>SUM('ALL data'!AT24:AT58)</f>
        <v>0</v>
      </c>
      <c r="AV3" s="23">
        <f>SUM('ALL data'!AU24:AU58)</f>
        <v>96</v>
      </c>
      <c r="AW3" s="6">
        <f>SUM('ALL data'!AV24:AV58)</f>
        <v>53</v>
      </c>
      <c r="AX3" s="6">
        <f>SUM('ALL data'!AW24:AW58)</f>
        <v>18</v>
      </c>
      <c r="AY3" s="6">
        <f>SUM('ALL data'!AX24:AX58)</f>
        <v>6</v>
      </c>
      <c r="AZ3" s="6">
        <f>SUM('ALL data'!AY24:AY58)</f>
        <v>48</v>
      </c>
      <c r="BA3" s="6">
        <f>SUM('ALL data'!AZ24:AZ58)</f>
        <v>1</v>
      </c>
      <c r="BB3" s="6">
        <f>SUM('ALL data'!BA24:BA58)</f>
        <v>13</v>
      </c>
      <c r="BC3" s="6">
        <f>SUM('ALL data'!BB24:BB58)</f>
        <v>9</v>
      </c>
      <c r="BD3" s="6">
        <f>SUM('ALL data'!BC24:BC58)</f>
        <v>20</v>
      </c>
      <c r="BE3" s="23">
        <f>SUM('ALL data'!BD24:BD58)</f>
        <v>583</v>
      </c>
      <c r="BF3" s="6">
        <f>SUM('ALL data'!BE24:BE58)</f>
        <v>1</v>
      </c>
      <c r="BG3" s="23">
        <f>SUM('ALL data'!BF24:BF58)</f>
        <v>226</v>
      </c>
      <c r="BH3" s="6">
        <f>SUM('ALL data'!BG24:BG58)</f>
        <v>0</v>
      </c>
      <c r="BI3" s="23">
        <f>SUM('ALL data'!BH24:BH58)</f>
        <v>84</v>
      </c>
      <c r="BJ3" s="6">
        <f>SUM('ALL data'!BI24:BI58)</f>
        <v>44</v>
      </c>
      <c r="BK3" s="6">
        <f>SUM('ALL data'!BJ24:BJ58)</f>
        <v>6</v>
      </c>
      <c r="BL3" s="6">
        <f>SUM('ALL data'!BK24:BK58)</f>
        <v>14</v>
      </c>
      <c r="BM3" s="6">
        <f>SUM('ALL data'!BL24:BL58)</f>
        <v>4</v>
      </c>
      <c r="BN3" s="6">
        <f>SUM('ALL data'!BM24:BM58)</f>
        <v>2</v>
      </c>
      <c r="BO3" s="6">
        <f>SUM('ALL data'!BN24:BN58)</f>
        <v>1</v>
      </c>
      <c r="BP3" s="6">
        <f>SUM('ALL data'!BO24:BO58)</f>
        <v>1339</v>
      </c>
      <c r="BQ3" s="6">
        <f>SUM('ALL data'!BP24:BP58)</f>
        <v>353</v>
      </c>
      <c r="BR3" s="6">
        <f>SUM('ALL data'!BQ24:BQ58)</f>
        <v>160</v>
      </c>
      <c r="BS3" s="6">
        <f>SUM('ALL data'!BR24:BR58)</f>
        <v>6</v>
      </c>
      <c r="BT3" s="6">
        <f>SUM('ALL data'!BS24:BS58)</f>
        <v>386</v>
      </c>
      <c r="BU3" s="6">
        <f>SUM('ALL data'!BT24:BT58)</f>
        <v>1</v>
      </c>
      <c r="BV3" s="6">
        <f>SUM('ALL data'!BU24:BU58)</f>
        <v>54</v>
      </c>
      <c r="BW3" s="6">
        <f>SUM('ALL data'!BV24:BV58)</f>
        <v>148</v>
      </c>
      <c r="BX3" s="6">
        <f>SUM('ALL data'!BW24:BW58)</f>
        <v>10</v>
      </c>
      <c r="BY3" s="6">
        <f>SUM('ALL data'!BX24:BX58)</f>
        <v>37</v>
      </c>
      <c r="BZ3" s="6">
        <f>SUM('ALL data'!BY24:BY58)</f>
        <v>37</v>
      </c>
      <c r="CA3" s="6">
        <f>SUM('ALL data'!BZ24:BZ58)</f>
        <v>43</v>
      </c>
      <c r="CB3" s="6">
        <f>SUM('ALL data'!CA24:CA58)</f>
        <v>1235</v>
      </c>
      <c r="CC3" s="6">
        <f>SUM('ALL data'!CB24:CB58)</f>
        <v>44</v>
      </c>
      <c r="CD3" s="6">
        <f>SUM('ALL data'!CC24:CC58)</f>
        <v>507</v>
      </c>
      <c r="CE3" s="6">
        <f>SUM('ALL data'!CD24:CD58)</f>
        <v>563</v>
      </c>
      <c r="CF3" s="6">
        <f>SUM('ALL data'!CE24:CE58)</f>
        <v>101</v>
      </c>
      <c r="CG3" s="6">
        <f>SUM('ALL data'!CF24:CF58)</f>
        <v>7</v>
      </c>
      <c r="CH3" s="6">
        <f>SUM('ALL data'!CG24:CG58)</f>
        <v>6</v>
      </c>
      <c r="CI3" s="6">
        <f>SUM('ALL data'!CH24:CH58)</f>
        <v>34</v>
      </c>
      <c r="CJ3" s="6">
        <f>SUM('ALL data'!CI24:CI58)</f>
        <v>944</v>
      </c>
      <c r="CK3" s="6">
        <f>SUM('ALL data'!CJ24:CJ58)</f>
        <v>16</v>
      </c>
      <c r="CL3" s="6">
        <f>SUM('ALL data'!CK24:CK58)</f>
        <v>69</v>
      </c>
      <c r="CM3" s="6">
        <f>SUM('ALL data'!CL24:CL58)</f>
        <v>32</v>
      </c>
      <c r="CN3" s="6">
        <f>SUM('ALL data'!CM24:CM58)</f>
        <v>107</v>
      </c>
      <c r="CO3" s="6">
        <f>SUM('ALL data'!CN24:CN58)</f>
        <v>13</v>
      </c>
      <c r="CP3" s="6">
        <f>SUM('ALL data'!CO24:CO58)</f>
        <v>30</v>
      </c>
      <c r="CQ3" s="6">
        <f>SUM('ALL data'!CP24:CP58)</f>
        <v>34</v>
      </c>
      <c r="CR3" s="6">
        <f>SUM('ALL data'!CQ24:CQ58)</f>
        <v>9</v>
      </c>
      <c r="CS3" s="6">
        <f>SUM('ALL data'!CR24:CR58)</f>
        <v>27</v>
      </c>
      <c r="CT3" s="6">
        <f>SUM('ALL data'!CS24:CS58)</f>
        <v>2543</v>
      </c>
      <c r="CU3" s="6">
        <f>SUM('ALL data'!CT24:CT58)</f>
        <v>1735</v>
      </c>
      <c r="CV3" s="6">
        <f>SUM('ALL data'!CU24:CU58)</f>
        <v>993</v>
      </c>
      <c r="CW3" s="6">
        <f>SUM('ALL data'!CV24:CV58)</f>
        <v>23</v>
      </c>
      <c r="CX3" s="6">
        <f>SUM('ALL data'!CW24:CW58)</f>
        <v>1233</v>
      </c>
      <c r="CY3" s="6">
        <f>SUM('ALL data'!CX24:CX58)</f>
        <v>89</v>
      </c>
      <c r="CZ3" s="6">
        <f>SUM('ALL data'!CY24:CY58)</f>
        <v>86</v>
      </c>
      <c r="DA3" s="6">
        <f>SUM('ALL data'!CZ24:CZ58)</f>
        <v>30</v>
      </c>
      <c r="DB3" s="6">
        <f>SUM('ALL data'!DA24:DA58)</f>
        <v>921</v>
      </c>
      <c r="DC3" s="6">
        <f>SUM('ALL data'!DB24:DB58)</f>
        <v>279</v>
      </c>
      <c r="DD3" s="6">
        <f>SUM('ALL data'!DC24:DC58)</f>
        <v>239</v>
      </c>
      <c r="DE3" s="6">
        <f>SUM('ALL data'!DD24:DD58)</f>
        <v>5628</v>
      </c>
      <c r="DF3" s="6">
        <f>SUM('ALL data'!DE24:DE58)</f>
        <v>376</v>
      </c>
      <c r="DG3" s="6">
        <f>SUM('ALL data'!DF24:DF58)</f>
        <v>23</v>
      </c>
      <c r="DH3" s="6">
        <f>SUM('ALL data'!DG24:DG58)</f>
        <v>12877</v>
      </c>
      <c r="DI3" s="6">
        <f>SUM('ALL data'!DH24:DH58)</f>
        <v>13276</v>
      </c>
      <c r="DJ3" s="9" t="s">
        <v>124</v>
      </c>
      <c r="DK3" s="6">
        <f>SUM('ALL data'!DI24:DI58)/35*100</f>
        <v>97.14285714</v>
      </c>
      <c r="DL3" s="6">
        <f>COUNTIF('ALL data'!DJ24:DJ58, "=0")/35*100</f>
        <v>8.571428571</v>
      </c>
      <c r="DM3" s="6">
        <f>COUNTIF('ALL data'!DJ24:DJ58, "=1")/35*100</f>
        <v>88.57142857</v>
      </c>
      <c r="DN3" s="6">
        <f>COUNTIF('ALL data'!DJ24:DJ58, "=2")/35*100</f>
        <v>2.857142857</v>
      </c>
      <c r="DO3" s="6">
        <f>SUM('ALL data'!DK24:DK58)/35*100</f>
        <v>97.14285714</v>
      </c>
      <c r="DP3" s="6">
        <f>SUM('ALL data'!DL24:DL58)/35*100</f>
        <v>91.42857143</v>
      </c>
      <c r="DQ3" s="6">
        <f>SUM('ALL data'!DM24:DM58)/35*100</f>
        <v>97.14285714</v>
      </c>
      <c r="DR3" s="6">
        <f>COUNTIF('ALL data'!DN24:DN58, "=0")/35*100</f>
        <v>48.57142857</v>
      </c>
      <c r="DS3" s="6">
        <f>COUNTIF('ALL data'!DN24:DN58, "=1")/35*100</f>
        <v>34.28571429</v>
      </c>
      <c r="DT3" s="6">
        <f>COUNTIF('ALL data'!DN24:DN58, "=2")/35*100</f>
        <v>17.14285714</v>
      </c>
      <c r="DU3" s="6">
        <f>AVERAGE('ALL data'!DO24:DO58)</f>
        <v>76.66666667</v>
      </c>
      <c r="DV3" s="6">
        <f>SUM('ALL data'!DP24:DP58)</f>
        <v>1214140</v>
      </c>
      <c r="DW3" s="6">
        <f>MODE('ALL data'!DR24:DR58)</f>
        <v>6</v>
      </c>
      <c r="DX3" s="7">
        <f>SUM('ALL data'!DS24:DS58)</f>
        <v>1487821</v>
      </c>
      <c r="DY3" s="6">
        <f>MODE('ALL data'!DT24:DT58)</f>
        <v>10</v>
      </c>
      <c r="DZ3" s="6">
        <f>MODE('ALL data'!DU24:DU58)</f>
        <v>7</v>
      </c>
    </row>
    <row r="4">
      <c r="A4" s="9"/>
      <c r="B4" s="4" t="s">
        <v>163</v>
      </c>
      <c r="X4" s="6">
        <f t="shared" ref="X4:DI4" si="1">sum(X2:X3)</f>
        <v>5</v>
      </c>
      <c r="Y4" s="6">
        <f t="shared" si="1"/>
        <v>2</v>
      </c>
      <c r="Z4" s="6">
        <f t="shared" si="1"/>
        <v>1</v>
      </c>
      <c r="AA4" s="6">
        <f t="shared" si="1"/>
        <v>11</v>
      </c>
      <c r="AB4" s="6">
        <f t="shared" si="1"/>
        <v>45</v>
      </c>
      <c r="AC4" s="6">
        <f t="shared" si="1"/>
        <v>10</v>
      </c>
      <c r="AD4" s="6">
        <f t="shared" si="1"/>
        <v>12</v>
      </c>
      <c r="AE4" s="6">
        <f t="shared" si="1"/>
        <v>5</v>
      </c>
      <c r="AF4" s="6">
        <f t="shared" si="1"/>
        <v>16</v>
      </c>
      <c r="AG4" s="6">
        <f t="shared" si="1"/>
        <v>15</v>
      </c>
      <c r="AH4" s="6">
        <f t="shared" si="1"/>
        <v>10</v>
      </c>
      <c r="AI4" s="6">
        <f t="shared" si="1"/>
        <v>16</v>
      </c>
      <c r="AJ4" s="6">
        <f t="shared" si="1"/>
        <v>8</v>
      </c>
      <c r="AK4" s="6">
        <f t="shared" si="1"/>
        <v>32</v>
      </c>
      <c r="AL4" s="6">
        <f t="shared" si="1"/>
        <v>188</v>
      </c>
      <c r="AM4" s="6">
        <f t="shared" si="1"/>
        <v>182</v>
      </c>
      <c r="AN4" s="6">
        <f t="shared" si="1"/>
        <v>93</v>
      </c>
      <c r="AO4" s="6">
        <f t="shared" si="1"/>
        <v>1</v>
      </c>
      <c r="AP4" s="6">
        <f t="shared" si="1"/>
        <v>6</v>
      </c>
      <c r="AQ4" s="6">
        <f t="shared" si="1"/>
        <v>4</v>
      </c>
      <c r="AR4" s="6">
        <f t="shared" si="1"/>
        <v>7</v>
      </c>
      <c r="AS4" s="6">
        <f t="shared" si="1"/>
        <v>7</v>
      </c>
      <c r="AT4" s="6">
        <f t="shared" si="1"/>
        <v>14</v>
      </c>
      <c r="AU4" s="6">
        <f t="shared" si="1"/>
        <v>1</v>
      </c>
      <c r="AV4" s="6">
        <f t="shared" si="1"/>
        <v>190</v>
      </c>
      <c r="AW4" s="6">
        <f t="shared" si="1"/>
        <v>65</v>
      </c>
      <c r="AX4" s="6">
        <f t="shared" si="1"/>
        <v>32</v>
      </c>
      <c r="AY4" s="6">
        <f t="shared" si="1"/>
        <v>11</v>
      </c>
      <c r="AZ4" s="6">
        <f t="shared" si="1"/>
        <v>64</v>
      </c>
      <c r="BA4" s="6">
        <f t="shared" si="1"/>
        <v>8</v>
      </c>
      <c r="BB4" s="6">
        <f t="shared" si="1"/>
        <v>27</v>
      </c>
      <c r="BC4" s="6">
        <f t="shared" si="1"/>
        <v>14</v>
      </c>
      <c r="BD4" s="6">
        <f t="shared" si="1"/>
        <v>26</v>
      </c>
      <c r="BE4" s="6">
        <f t="shared" si="1"/>
        <v>734</v>
      </c>
      <c r="BF4" s="6">
        <f t="shared" si="1"/>
        <v>7</v>
      </c>
      <c r="BG4" s="6">
        <f t="shared" si="1"/>
        <v>298</v>
      </c>
      <c r="BH4" s="6">
        <f t="shared" si="1"/>
        <v>1</v>
      </c>
      <c r="BI4" s="6">
        <f t="shared" si="1"/>
        <v>211</v>
      </c>
      <c r="BJ4" s="6">
        <f t="shared" si="1"/>
        <v>60</v>
      </c>
      <c r="BK4" s="6">
        <f t="shared" si="1"/>
        <v>28</v>
      </c>
      <c r="BL4" s="6">
        <f t="shared" si="1"/>
        <v>18</v>
      </c>
      <c r="BM4" s="6">
        <f t="shared" si="1"/>
        <v>6</v>
      </c>
      <c r="BN4" s="6">
        <f t="shared" si="1"/>
        <v>9</v>
      </c>
      <c r="BO4" s="6">
        <f t="shared" si="1"/>
        <v>2</v>
      </c>
      <c r="BP4" s="6">
        <f t="shared" si="1"/>
        <v>1944</v>
      </c>
      <c r="BQ4" s="6">
        <f t="shared" si="1"/>
        <v>515</v>
      </c>
      <c r="BR4" s="6">
        <f t="shared" si="1"/>
        <v>293</v>
      </c>
      <c r="BS4" s="6">
        <f t="shared" si="1"/>
        <v>10</v>
      </c>
      <c r="BT4" s="6">
        <f t="shared" si="1"/>
        <v>521</v>
      </c>
      <c r="BU4" s="6">
        <f t="shared" si="1"/>
        <v>4</v>
      </c>
      <c r="BV4" s="6">
        <f t="shared" si="1"/>
        <v>166</v>
      </c>
      <c r="BW4" s="6">
        <f t="shared" si="1"/>
        <v>267</v>
      </c>
      <c r="BX4" s="6">
        <f t="shared" si="1"/>
        <v>17</v>
      </c>
      <c r="BY4" s="6">
        <f t="shared" si="1"/>
        <v>67</v>
      </c>
      <c r="BZ4" s="6">
        <f t="shared" si="1"/>
        <v>64</v>
      </c>
      <c r="CA4" s="6">
        <f t="shared" si="1"/>
        <v>84</v>
      </c>
      <c r="CB4" s="6">
        <f t="shared" si="1"/>
        <v>2008</v>
      </c>
      <c r="CC4" s="6">
        <f t="shared" si="1"/>
        <v>87</v>
      </c>
      <c r="CD4" s="6">
        <f t="shared" si="1"/>
        <v>792</v>
      </c>
      <c r="CE4" s="6">
        <f t="shared" si="1"/>
        <v>878</v>
      </c>
      <c r="CF4" s="6">
        <f t="shared" si="1"/>
        <v>185</v>
      </c>
      <c r="CG4" s="6">
        <f t="shared" si="1"/>
        <v>27</v>
      </c>
      <c r="CH4" s="6">
        <f t="shared" si="1"/>
        <v>10</v>
      </c>
      <c r="CI4" s="6">
        <f t="shared" si="1"/>
        <v>35</v>
      </c>
      <c r="CJ4" s="6">
        <f t="shared" si="1"/>
        <v>1585</v>
      </c>
      <c r="CK4" s="6">
        <f t="shared" si="1"/>
        <v>40</v>
      </c>
      <c r="CL4" s="6">
        <f t="shared" si="1"/>
        <v>106</v>
      </c>
      <c r="CM4" s="6">
        <f t="shared" si="1"/>
        <v>54</v>
      </c>
      <c r="CN4" s="6">
        <f t="shared" si="1"/>
        <v>185</v>
      </c>
      <c r="CO4" s="6">
        <f t="shared" si="1"/>
        <v>23</v>
      </c>
      <c r="CP4" s="6">
        <f t="shared" si="1"/>
        <v>41</v>
      </c>
      <c r="CQ4" s="6">
        <f t="shared" si="1"/>
        <v>56</v>
      </c>
      <c r="CR4" s="6">
        <f t="shared" si="1"/>
        <v>16</v>
      </c>
      <c r="CS4" s="6">
        <f t="shared" si="1"/>
        <v>44</v>
      </c>
      <c r="CT4" s="6">
        <f t="shared" si="1"/>
        <v>4164</v>
      </c>
      <c r="CU4" s="6">
        <f t="shared" si="1"/>
        <v>2652</v>
      </c>
      <c r="CV4" s="6">
        <f t="shared" si="1"/>
        <v>1688</v>
      </c>
      <c r="CW4" s="6">
        <f t="shared" si="1"/>
        <v>31</v>
      </c>
      <c r="CX4" s="6">
        <f t="shared" si="1"/>
        <v>1379</v>
      </c>
      <c r="CY4" s="6">
        <f t="shared" si="1"/>
        <v>118</v>
      </c>
      <c r="CZ4" s="6">
        <f t="shared" si="1"/>
        <v>109</v>
      </c>
      <c r="DA4" s="6">
        <f t="shared" si="1"/>
        <v>75</v>
      </c>
      <c r="DB4" s="6">
        <f t="shared" si="1"/>
        <v>1293</v>
      </c>
      <c r="DC4" s="6">
        <f t="shared" si="1"/>
        <v>420</v>
      </c>
      <c r="DD4" s="6">
        <f t="shared" si="1"/>
        <v>287</v>
      </c>
      <c r="DE4" s="6">
        <f t="shared" si="1"/>
        <v>8052</v>
      </c>
      <c r="DF4" s="6">
        <f t="shared" si="1"/>
        <v>761</v>
      </c>
      <c r="DG4" s="6">
        <f t="shared" si="1"/>
        <v>32</v>
      </c>
      <c r="DH4" s="6">
        <f t="shared" si="1"/>
        <v>22059</v>
      </c>
      <c r="DI4" s="6">
        <f t="shared" si="1"/>
        <v>22852</v>
      </c>
      <c r="DJ4" s="9" t="s">
        <v>129</v>
      </c>
      <c r="DK4" s="6">
        <f>SUM('ALL data'!DI2:DI58)/57*100</f>
        <v>98.24561404</v>
      </c>
      <c r="DL4" s="6">
        <f>COUNTIF('ALL data'!DJ2:DJ58, "=0")/57*100</f>
        <v>7.01754386</v>
      </c>
      <c r="DM4" s="6">
        <f>COUNTIF('ALL data'!DJ2:DJ58, "=1")/57*100</f>
        <v>91.22807018</v>
      </c>
      <c r="DN4" s="6">
        <f>COUNTIF('ALL data'!DJ2:DJ58, "=2")/57*100</f>
        <v>1.754385965</v>
      </c>
      <c r="DO4" s="6">
        <f>SUM('ALL data'!DK2:DK58)/57*100</f>
        <v>98.24561404</v>
      </c>
      <c r="DP4" s="6">
        <f>SUM('ALL data'!DL2:DL58)/57*100</f>
        <v>89.47368421</v>
      </c>
      <c r="DQ4" s="6">
        <f>SUM('ALL data'!DM2:DM58)/57*100</f>
        <v>98.24561404</v>
      </c>
      <c r="DR4" s="6">
        <f>COUNTIF('ALL data'!DN2:DN58, "=0")/57*100</f>
        <v>63.15789474</v>
      </c>
      <c r="DS4" s="6">
        <f>COUNTIF('ALL data'!DN2:DN58, "=1")/57*100</f>
        <v>24.56140351</v>
      </c>
      <c r="DT4" s="6">
        <f>COUNTIF('ALL data'!DN2:DN58, "=2")/57*100</f>
        <v>12.28070175</v>
      </c>
      <c r="DU4" s="6">
        <f>AVERAGE('ALL data'!DO2:DO58)</f>
        <v>77.77777778</v>
      </c>
      <c r="DV4" s="7">
        <f>sum(DV2:DV3)</f>
        <v>2024523</v>
      </c>
      <c r="DW4" s="6">
        <f>MODE('ALL data'!DR2:DR58)</f>
        <v>6</v>
      </c>
      <c r="DX4" s="7">
        <f>sum(DX2:DX3)</f>
        <v>2478117</v>
      </c>
      <c r="DY4" s="6">
        <f>MODE('ALL data'!DT2:DT58)</f>
        <v>10</v>
      </c>
      <c r="DZ4" s="6">
        <f>MODE('ALL data'!DU2:DU58)</f>
        <v>7</v>
      </c>
    </row>
    <row r="5">
      <c r="A5" s="9" t="s">
        <v>164</v>
      </c>
      <c r="B5" s="4" t="s">
        <v>109</v>
      </c>
      <c r="C5" s="5">
        <f>average('ALL data'!C2:C23)</f>
        <v>0.003371212121</v>
      </c>
      <c r="D5" s="24">
        <f>average('ALL data'!D2:D23)</f>
        <v>4.979545455</v>
      </c>
      <c r="E5" s="6">
        <f>average('ALL data'!E2:E23)</f>
        <v>43.39272727</v>
      </c>
      <c r="F5" s="4" t="s">
        <v>109</v>
      </c>
      <c r="G5" s="6">
        <f>average('ALL data'!F2:F23)</f>
        <v>41.67363636</v>
      </c>
      <c r="H5" s="6">
        <f>average('ALL data'!G2:G23)</f>
        <v>1.293636364</v>
      </c>
      <c r="I5" s="6">
        <f>average('ALL data'!H2:H23)</f>
        <v>4.414545455</v>
      </c>
      <c r="J5" s="6">
        <f>average('ALL data'!I2:I23)</f>
        <v>2.631363636</v>
      </c>
      <c r="K5" s="6">
        <f>average('ALL data'!J2:J23)</f>
        <v>48.89863636</v>
      </c>
      <c r="L5" s="6">
        <f>average('ALL data'!K2:K23)</f>
        <v>0.8036363636</v>
      </c>
      <c r="M5" s="6">
        <f>average('ALL data'!L2:L23)</f>
        <v>0.2845454545</v>
      </c>
      <c r="N5" s="6">
        <f>Mode('ALL data'!M2:M23)</f>
        <v>42</v>
      </c>
      <c r="O5" s="6">
        <f>AVERAGEIFS('ALL data'!N2:N23,'ALL data'!M2:M23,N5)</f>
        <v>59.68409091</v>
      </c>
      <c r="P5" s="6">
        <f>Mode('ALL data'!O2:O23)</f>
        <v>18</v>
      </c>
      <c r="Q5" s="6">
        <f>AVERAGEIFS('ALL data'!P2:P23,'ALL data'!O2:O23,P5)</f>
        <v>6.184444444</v>
      </c>
      <c r="R5" s="6">
        <f>Mode('ALL data'!Q2:Q23)</f>
        <v>18</v>
      </c>
      <c r="S5" s="6">
        <f>AVERAGEIFS('ALL data'!R2:R23,'ALL data'!Q2:Q23,R5)</f>
        <v>3.57125</v>
      </c>
      <c r="T5" s="6">
        <f>Mode('ALL data'!S2:S23)</f>
        <v>9</v>
      </c>
      <c r="U5" s="6">
        <f>AVERAGEIFS('ALL data'!T2:T23,'ALL data'!S2:S23,T5)</f>
        <v>1.961428571</v>
      </c>
      <c r="V5" s="6">
        <f>Mode('ALL data'!U2:U23)</f>
        <v>44</v>
      </c>
      <c r="W5" s="6">
        <f>AVERAGEIFS('ALL data'!V2:V23,'ALL data'!U2:U23,V5)</f>
        <v>2.503333333</v>
      </c>
      <c r="X5" s="6">
        <f>average('ALL data'!W2:W23)</f>
        <v>0.1818181818</v>
      </c>
      <c r="Y5" s="6">
        <f>average('ALL data'!X2:X23)</f>
        <v>0.04761904762</v>
      </c>
      <c r="Z5" s="6">
        <f>average('ALL data'!Y2:Y23)</f>
        <v>0</v>
      </c>
      <c r="AA5" s="6">
        <f>average('ALL data'!Z2:Z23)</f>
        <v>0.3636363636</v>
      </c>
      <c r="AB5" s="6">
        <f>average('ALL data'!AA2:AA23)</f>
        <v>0.5454545455</v>
      </c>
      <c r="AC5" s="6">
        <f>average('ALL data'!AB2:AB23)</f>
        <v>0</v>
      </c>
      <c r="AD5" s="6">
        <f>average('ALL data'!AC2:FZ23)</f>
        <v>867.5807819</v>
      </c>
      <c r="AE5" s="6">
        <f>average('ALL data'!AD2:AD23)</f>
        <v>0.1363636364</v>
      </c>
      <c r="AF5" s="6">
        <f>average('ALL data'!AE2:AE23)</f>
        <v>0.7272727273</v>
      </c>
      <c r="AG5" s="6">
        <f>average('ALL data'!AF2:AF23)</f>
        <v>0.5</v>
      </c>
      <c r="AH5" s="6">
        <f>average('ALL data'!AG2:AG23)</f>
        <v>0.2272727273</v>
      </c>
      <c r="AI5" s="6">
        <f>average('ALL data'!AH2:AH23)</f>
        <v>0.2727272727</v>
      </c>
      <c r="AJ5" s="6">
        <f>average('ALL data'!AI2:AI23)</f>
        <v>0.04545454545</v>
      </c>
      <c r="AK5" s="6">
        <f>average('ALL data'!AJ2:AJ23)</f>
        <v>0.04545454545</v>
      </c>
      <c r="AL5" s="6">
        <f>average('ALL data'!AK2:AK23)</f>
        <v>3.272727273</v>
      </c>
      <c r="AM5" s="6">
        <f>average('ALL data'!AL2:AL23)</f>
        <v>3.318181818</v>
      </c>
      <c r="AN5" s="6">
        <f>average('ALL data'!AM2:AM23)</f>
        <v>0.8636363636</v>
      </c>
      <c r="AO5" s="6">
        <f>average('ALL data'!AN2:AN23)</f>
        <v>0</v>
      </c>
      <c r="AP5" s="6">
        <f>average('ALL data'!AO2:AO23)</f>
        <v>0</v>
      </c>
      <c r="AQ5" s="6">
        <f>average('ALL data'!AP2:AP23)</f>
        <v>0</v>
      </c>
      <c r="AR5" s="6">
        <f>average('ALL data'!AQ2:AQ23)</f>
        <v>0</v>
      </c>
      <c r="AS5" s="6">
        <f>average('ALL data'!AR2:AR23)</f>
        <v>0.09090909091</v>
      </c>
      <c r="AT5" s="6">
        <f>average('ALL data'!AS2:AS23)</f>
        <v>0.04545454545</v>
      </c>
      <c r="AU5" s="6">
        <f>average('ALL data'!AT2:AT23)</f>
        <v>0.04545454545</v>
      </c>
      <c r="AV5" s="6">
        <f>average('ALL data'!AU2:AU23)</f>
        <v>4.272727273</v>
      </c>
      <c r="AW5" s="6">
        <f>average('ALL data'!AV2:AV23)</f>
        <v>0.5454545455</v>
      </c>
      <c r="AX5" s="6">
        <f>average('ALL data'!AW2:AW23)</f>
        <v>0.6363636364</v>
      </c>
      <c r="AY5" s="6">
        <f>average('ALL data'!AX2:AX23)</f>
        <v>0.2272727273</v>
      </c>
      <c r="AZ5" s="6">
        <f>average('ALL data'!AY2:AY23)</f>
        <v>0.7272727273</v>
      </c>
      <c r="BA5" s="6">
        <f>average('ALL data'!AZ2:AZ23)</f>
        <v>0.3181818182</v>
      </c>
      <c r="BB5" s="6">
        <f>average('ALL data'!BA2:BA23)</f>
        <v>0.6363636364</v>
      </c>
      <c r="BC5" s="6">
        <f>average('ALL data'!BB2:BB23)</f>
        <v>0.2272727273</v>
      </c>
      <c r="BD5" s="6">
        <f>average('ALL data'!BC2:BC23)</f>
        <v>0.2727272727</v>
      </c>
      <c r="BE5" s="6">
        <f>average('ALL data'!BD2:BD23)</f>
        <v>6.863636364</v>
      </c>
      <c r="BF5" s="6">
        <f>average('ALL data'!BE2:BE23)</f>
        <v>0.2727272727</v>
      </c>
      <c r="BG5" s="6">
        <f>average('ALL data'!BF2:BF23)</f>
        <v>3.272727273</v>
      </c>
      <c r="BH5" s="6">
        <f>average('ALL data'!BG2:BG23)</f>
        <v>0.04545454545</v>
      </c>
      <c r="BI5" s="6">
        <f>average('ALL data'!BH2:BH23)</f>
        <v>5.772727273</v>
      </c>
      <c r="BJ5" s="6">
        <f>average('ALL data'!BI2:BI23)</f>
        <v>0.7272727273</v>
      </c>
      <c r="BK5" s="6">
        <f>average('ALL data'!BJ2:BJ23)</f>
        <v>1.047619048</v>
      </c>
      <c r="BL5" s="6">
        <f>average('ALL data'!BK2:BK23)</f>
        <v>0.1818181818</v>
      </c>
      <c r="BM5" s="6">
        <f>average('ALL data'!BL2:BL23)</f>
        <v>0.09090909091</v>
      </c>
      <c r="BN5" s="6">
        <f>average('ALL data'!BM2:BM23)</f>
        <v>0.3181818182</v>
      </c>
      <c r="BO5" s="6">
        <f>average('ALL data'!BN2:BN23)</f>
        <v>0.04545454545</v>
      </c>
      <c r="BP5" s="6">
        <f>average('ALL data'!BO2:BO23)</f>
        <v>27.5</v>
      </c>
      <c r="BQ5" s="6">
        <f>average('ALL data'!BP2:BP23)</f>
        <v>7.363636364</v>
      </c>
      <c r="BR5" s="6">
        <f>average('ALL data'!BQ2:BQ23)</f>
        <v>6.045454545</v>
      </c>
      <c r="BS5" s="6">
        <f>average('ALL data'!BR2:BR23)</f>
        <v>0.1818181818</v>
      </c>
      <c r="BT5" s="6">
        <f>average('ALL data'!BS2:BS23)</f>
        <v>6.136363636</v>
      </c>
      <c r="BU5" s="6">
        <f>average('ALL data'!BT2:BT23)</f>
        <v>0.1363636364</v>
      </c>
      <c r="BV5" s="6">
        <f>average('ALL data'!BU2:BU23)</f>
        <v>5.090909091</v>
      </c>
      <c r="BW5" s="6">
        <f>average('ALL data'!BV2:BV23)</f>
        <v>5.409090909</v>
      </c>
      <c r="BX5" s="6">
        <f>average('ALL data'!BW2:BW23)</f>
        <v>0.3181818182</v>
      </c>
      <c r="BY5" s="6">
        <f>average('ALL data'!BX2:BX23)</f>
        <v>1.363636364</v>
      </c>
      <c r="BZ5" s="6">
        <f>average('ALL data'!BY2:BY23)</f>
        <v>1.227272727</v>
      </c>
      <c r="CA5" s="6">
        <f>average('ALL data'!BZ2:BZ23)</f>
        <v>1.863636364</v>
      </c>
      <c r="CB5" s="6">
        <f>average('ALL data'!CA2:CA23)</f>
        <v>35.13636364</v>
      </c>
      <c r="CC5" s="6">
        <f>average('ALL data'!CB2:CB23)</f>
        <v>1.954545455</v>
      </c>
      <c r="CD5" s="6">
        <f>average('ALL data'!CC2:CC23)</f>
        <v>12.95454545</v>
      </c>
      <c r="CE5" s="6">
        <f>average('ALL data'!CD2:CD23)</f>
        <v>14.31818182</v>
      </c>
      <c r="CF5" s="6">
        <f>average('ALL data'!CE2:CE23)</f>
        <v>3.818181818</v>
      </c>
      <c r="CG5" s="6">
        <f>average('ALL data'!CF2:CF23)</f>
        <v>0.9090909091</v>
      </c>
      <c r="CH5" s="6">
        <f>average('ALL data'!CG2:CG23)</f>
        <v>0.1818181818</v>
      </c>
      <c r="CI5" s="6">
        <f>average('ALL data'!CH2:CH23)</f>
        <v>0.04545454545</v>
      </c>
      <c r="CJ5" s="6">
        <f>average('ALL data'!CI2:CI23)</f>
        <v>29.13636364</v>
      </c>
      <c r="CK5" s="6">
        <f>average('ALL data'!CJ2:CJ23)</f>
        <v>1.090909091</v>
      </c>
      <c r="CL5" s="6">
        <f>average('ALL data'!CK2:CK23)</f>
        <v>1.681818182</v>
      </c>
      <c r="CM5" s="6">
        <f>average('ALL data'!CL2:CL23)</f>
        <v>1</v>
      </c>
      <c r="CN5" s="6">
        <f>average('ALL data'!CM2:CM23)</f>
        <v>3.545454545</v>
      </c>
      <c r="CO5" s="6">
        <f>average('ALL data'!CN2:CN23)</f>
        <v>0.4545454545</v>
      </c>
      <c r="CP5" s="6">
        <f>average('ALL data'!CO2:CO23)</f>
        <v>0.5</v>
      </c>
      <c r="CQ5" s="6">
        <f>average('ALL data'!CP2:CP23)</f>
        <v>1</v>
      </c>
      <c r="CR5" s="6">
        <f>average('ALL data'!CQ2:CQ23)</f>
        <v>0.3181818182</v>
      </c>
      <c r="CS5" s="6">
        <f>average('ALL data'!CR2:CR23)</f>
        <v>0.7727272727</v>
      </c>
      <c r="CT5" s="6">
        <f>average('ALL data'!CS2:CS23)</f>
        <v>73.68181818</v>
      </c>
      <c r="CU5" s="6">
        <f>average('ALL data'!CT2:CT23)</f>
        <v>41.68181818</v>
      </c>
      <c r="CV5" s="6">
        <f>average('ALL data'!CU2:CU23)</f>
        <v>31.59090909</v>
      </c>
      <c r="CW5" s="6">
        <f>average('ALL data'!CV2:CV23)</f>
        <v>0.3636363636</v>
      </c>
      <c r="CX5" s="6">
        <f>average('ALL data'!CW2:CW23)</f>
        <v>6.636363636</v>
      </c>
      <c r="CY5" s="6">
        <f>average('ALL data'!CX2:CX23)</f>
        <v>1.318181818</v>
      </c>
      <c r="CZ5" s="6">
        <f>average('ALL data'!CY2:CY23)</f>
        <v>1.045454545</v>
      </c>
      <c r="DA5" s="6">
        <f>average('ALL data'!CZ2:CZ23)</f>
        <v>2.045454545</v>
      </c>
      <c r="DB5" s="6">
        <f>average('ALL data'!DA2:DA23)</f>
        <v>16.90909091</v>
      </c>
      <c r="DC5" s="6">
        <f>average('ALL data'!DB2:DB23)</f>
        <v>6.714285714</v>
      </c>
      <c r="DD5" s="6">
        <f>average('ALL data'!DC2:DC23)</f>
        <v>2.285714286</v>
      </c>
      <c r="DE5" s="6">
        <f>average('ALL data'!DD2:DD23)</f>
        <v>110.1818182</v>
      </c>
      <c r="DF5" s="6">
        <f>average('ALL data'!DE2:DE23)</f>
        <v>17.5</v>
      </c>
      <c r="DG5" s="6">
        <f>average('ALL data'!DF2:DF23)</f>
        <v>0.4090909091</v>
      </c>
      <c r="DH5" s="6">
        <f>average('ALL data'!DG2:DG23)</f>
        <v>417.3636364</v>
      </c>
      <c r="DI5" s="6">
        <f>average('ALL data'!DH2:DH23)</f>
        <v>435.2727273</v>
      </c>
      <c r="DV5" s="7">
        <f>average('ALL data'!DP2:DP23)</f>
        <v>45021.27778</v>
      </c>
      <c r="DW5" s="6">
        <f>AVERAGE('ALL data'!DR2:DR23)</f>
        <v>3.090909091</v>
      </c>
      <c r="DX5" s="7">
        <f>average('ALL data'!DS2:DS23)</f>
        <v>45013.45455</v>
      </c>
    </row>
    <row r="6">
      <c r="A6" s="4"/>
      <c r="B6" s="4" t="s">
        <v>110</v>
      </c>
      <c r="C6" s="5">
        <f>average('ALL data'!C24:C58)</f>
        <v>0.003669973545</v>
      </c>
      <c r="D6" s="6">
        <f>average('ALL data'!D24:D58)</f>
        <v>5.563428571</v>
      </c>
      <c r="E6" s="6">
        <f>average('ALL data'!E24:E58)</f>
        <v>37.48114286</v>
      </c>
      <c r="F6" s="4" t="s">
        <v>110</v>
      </c>
      <c r="G6" s="6">
        <f>average('ALL data'!F24:F58)</f>
        <v>46.88685714</v>
      </c>
      <c r="H6" s="6">
        <f>average('ALL data'!G24:G58)</f>
        <v>1.667142857</v>
      </c>
      <c r="I6" s="6">
        <f>average('ALL data'!H24:H58)</f>
        <v>5.390285714</v>
      </c>
      <c r="J6" s="6">
        <f>average('ALL data'!I24:I58)</f>
        <v>3.188</v>
      </c>
      <c r="K6" s="6">
        <f>average('ALL data'!J24:J58)</f>
        <v>40.90777143</v>
      </c>
      <c r="L6" s="6">
        <f>average('ALL data'!K24:K58)</f>
        <v>1.679142857</v>
      </c>
      <c r="M6" s="6">
        <f>average('ALL data'!L24:L58)</f>
        <v>0.28</v>
      </c>
      <c r="N6" s="6">
        <f>Mode('ALL data'!M24:M58)</f>
        <v>42</v>
      </c>
      <c r="O6" s="6">
        <f>AVERAGEIFS('ALL data'!N24:N58,'ALL data'!M24:M58,N6)</f>
        <v>65.798</v>
      </c>
      <c r="P6" s="6">
        <f>Mode('ALL data'!O24:O58)</f>
        <v>18</v>
      </c>
      <c r="Q6" s="6">
        <f>AVERAGEIFS('ALL data'!P24:P58,'ALL data'!O24:O58,P6)</f>
        <v>4.385</v>
      </c>
      <c r="R6" s="6">
        <f>Mode('ALL data'!Q24:Q58)</f>
        <v>18</v>
      </c>
      <c r="S6" s="6">
        <f>AVERAGEIFS('ALL data'!R24:R58,'ALL data'!Q24:Q58,R6)</f>
        <v>4.124545455</v>
      </c>
      <c r="T6" s="6">
        <f>Mode('ALL data'!S24:S58)</f>
        <v>44</v>
      </c>
      <c r="U6" s="6">
        <f>AVERAGEIFS('ALL data'!T24:T58,'ALL data'!S24:S58,T6)</f>
        <v>2.97625</v>
      </c>
      <c r="V6" s="6">
        <f>Mode('ALL data'!U24:U58)</f>
        <v>44</v>
      </c>
      <c r="W6" s="6">
        <f>AVERAGEIFS('ALL data'!T24:T58,'ALL data'!S24:S58,V6)</f>
        <v>2.97625</v>
      </c>
      <c r="X6" s="6">
        <f>average('ALL data'!W24:W58)</f>
        <v>0.02857142857</v>
      </c>
      <c r="Y6" s="6">
        <f>average('ALL data'!X24:X58)</f>
        <v>0.02857142857</v>
      </c>
      <c r="Z6" s="6">
        <f>average('ALL data'!Y24:Y58)</f>
        <v>0.02857142857</v>
      </c>
      <c r="AA6" s="6">
        <f>average('ALL data'!Z24:Z58)</f>
        <v>0.08571428571</v>
      </c>
      <c r="AB6" s="6">
        <f>average('ALL data'!AA24:AA58)</f>
        <v>0.9428571429</v>
      </c>
      <c r="AC6" s="6">
        <f>average('ALL data'!AB24:AB58)</f>
        <v>0.2857142857</v>
      </c>
      <c r="AD6" s="6">
        <f>average('ALL data'!AC24:AC58)</f>
        <v>0.2352941176</v>
      </c>
      <c r="AE6" s="6">
        <f>average('ALL data'!AD24:AD58)</f>
        <v>0.06666666667</v>
      </c>
      <c r="AF6" s="6">
        <f>average('ALL data'!AE24:AE58)</f>
        <v>0</v>
      </c>
      <c r="AG6" s="6">
        <f>average('ALL data'!AF24:AF58)</f>
        <v>0.1142857143</v>
      </c>
      <c r="AH6" s="6">
        <f>average('ALL data'!AG24:AG58)</f>
        <v>0.1428571429</v>
      </c>
      <c r="AI6" s="6">
        <f>average('ALL data'!AH24:AH58)</f>
        <v>0.2857142857</v>
      </c>
      <c r="AJ6" s="6">
        <f>average('ALL data'!AI24:AI58)</f>
        <v>0.2</v>
      </c>
      <c r="AK6" s="6">
        <f>average('ALL data'!AJ24:AJ58)</f>
        <v>0.8857142857</v>
      </c>
      <c r="AL6" s="6">
        <f>average('ALL data'!AK24:AK58)</f>
        <v>3.314285714</v>
      </c>
      <c r="AM6" s="6">
        <f>average('ALL data'!AL24:AL58)</f>
        <v>3.114285714</v>
      </c>
      <c r="AN6" s="6">
        <f>average('ALL data'!AM24:AM58)</f>
        <v>2.114285714</v>
      </c>
      <c r="AO6" s="6">
        <f>average('ALL data'!AN24:AN58)</f>
        <v>0.02857142857</v>
      </c>
      <c r="AP6" s="6">
        <f>average('ALL data'!AO24:AO58)</f>
        <v>0.1714285714</v>
      </c>
      <c r="AQ6" s="6">
        <f>average('ALL data'!AP24:AP58)</f>
        <v>0.1142857143</v>
      </c>
      <c r="AR6" s="6">
        <f>average('ALL data'!AQ24:AQ58)</f>
        <v>0.2</v>
      </c>
      <c r="AS6" s="6">
        <f>average('ALL data'!AR24:AR58)</f>
        <v>0.1428571429</v>
      </c>
      <c r="AT6" s="6">
        <f>average('ALL data'!AS24:AS58)</f>
        <v>0.3714285714</v>
      </c>
      <c r="AU6" s="6">
        <f>average('ALL data'!AT24:AT58)</f>
        <v>0</v>
      </c>
      <c r="AV6" s="6">
        <f>average('ALL data'!AU24:AU58)</f>
        <v>2.742857143</v>
      </c>
      <c r="AW6" s="6">
        <f>average('ALL data'!AV24:AV58)</f>
        <v>1.514285714</v>
      </c>
      <c r="AX6" s="6">
        <f>average('ALL data'!AW24:AW58)</f>
        <v>0.5142857143</v>
      </c>
      <c r="AY6" s="6">
        <f>average('ALL data'!AX24:AX58)</f>
        <v>0.1714285714</v>
      </c>
      <c r="AZ6" s="6">
        <f>average('ALL data'!AY24:AY58)</f>
        <v>1.371428571</v>
      </c>
      <c r="BA6" s="6">
        <f>average('ALL data'!AZ24:AZ58)</f>
        <v>0.02857142857</v>
      </c>
      <c r="BB6" s="6">
        <f>average('ALL data'!BA24:BA58)</f>
        <v>0.3714285714</v>
      </c>
      <c r="BC6" s="6">
        <f>average('ALL data'!BB24:BB58)</f>
        <v>0.2571428571</v>
      </c>
      <c r="BD6" s="6">
        <f>average('ALL data'!BC24:BC58)</f>
        <v>0.5714285714</v>
      </c>
      <c r="BE6" s="6">
        <f>average('ALL data'!BD24:BD58)</f>
        <v>16.65714286</v>
      </c>
      <c r="BF6" s="6">
        <f>average('ALL data'!BE24:BE58)</f>
        <v>0.02857142857</v>
      </c>
      <c r="BG6" s="6">
        <f>average('ALL data'!BF24:BF58)</f>
        <v>6.457142857</v>
      </c>
      <c r="BH6" s="6">
        <f>average('ALL data'!BG24:BG58)</f>
        <v>0</v>
      </c>
      <c r="BI6" s="6">
        <f>average('ALL data'!BH24:BH58)</f>
        <v>2.4</v>
      </c>
      <c r="BJ6" s="6">
        <f>average('ALL data'!BI24:BI58)</f>
        <v>1.257142857</v>
      </c>
      <c r="BK6" s="6">
        <f>average('ALL data'!BJ24:BJ58)</f>
        <v>0.1714285714</v>
      </c>
      <c r="BL6" s="6">
        <f>average('ALL data'!BK24:BK58)</f>
        <v>0.4</v>
      </c>
      <c r="BM6" s="6">
        <f>average('ALL data'!BL24:BL58)</f>
        <v>0.1142857143</v>
      </c>
      <c r="BN6" s="6">
        <f>average('ALL data'!BM24:BM58)</f>
        <v>0.05714285714</v>
      </c>
      <c r="BO6" s="6">
        <f>average('ALL data'!BN24:BN58)</f>
        <v>0.02857142857</v>
      </c>
      <c r="BP6" s="6">
        <f>average('ALL data'!BO24:BO58)</f>
        <v>38.25714286</v>
      </c>
      <c r="BQ6" s="6">
        <f>average('ALL data'!BP24:BP58)</f>
        <v>10.08571429</v>
      </c>
      <c r="BR6" s="6">
        <f>average('ALL data'!BQ24:BQ58)</f>
        <v>4.571428571</v>
      </c>
      <c r="BS6" s="6">
        <f>average('ALL data'!BR24:BR58)</f>
        <v>0.1714285714</v>
      </c>
      <c r="BT6" s="6">
        <f>average('ALL data'!BS24:BS58)</f>
        <v>11.02857143</v>
      </c>
      <c r="BU6" s="6">
        <f>average('ALL data'!BT24:BT58)</f>
        <v>0.02857142857</v>
      </c>
      <c r="BV6" s="6">
        <f>average('ALL data'!BU24:BU58)</f>
        <v>1.542857143</v>
      </c>
      <c r="BW6" s="6">
        <f>average('ALL data'!BV24:BV58)</f>
        <v>4.228571429</v>
      </c>
      <c r="BX6" s="6">
        <f>average('ALL data'!BW24:BW58)</f>
        <v>0.2857142857</v>
      </c>
      <c r="BY6" s="6">
        <f>average('ALL data'!BX24:BX58)</f>
        <v>1.057142857</v>
      </c>
      <c r="BZ6" s="6">
        <f>average('ALL data'!BY24:BY58)</f>
        <v>1.057142857</v>
      </c>
      <c r="CA6" s="6">
        <f>average('ALL data'!BZ24:BZ58)</f>
        <v>1.228571429</v>
      </c>
      <c r="CB6" s="6">
        <f>average('ALL data'!CA24:CA58)</f>
        <v>35.28571429</v>
      </c>
      <c r="CC6" s="6">
        <f>average('ALL data'!CB24:CB58)</f>
        <v>1.257142857</v>
      </c>
      <c r="CD6" s="6">
        <f>average('ALL data'!CC24:CC58)</f>
        <v>14.48571429</v>
      </c>
      <c r="CE6" s="6">
        <f>average('ALL data'!CD24:CD58)</f>
        <v>16.08571429</v>
      </c>
      <c r="CF6" s="6">
        <f>average('ALL data'!CE24:CE58)</f>
        <v>2.885714286</v>
      </c>
      <c r="CG6" s="6">
        <f>average('ALL data'!CF24:CF58)</f>
        <v>0.2</v>
      </c>
      <c r="CH6" s="6">
        <f>average('ALL data'!CG24:CG58)</f>
        <v>0.2068965517</v>
      </c>
      <c r="CI6" s="6">
        <f>average('ALL data'!CH24:CH58)</f>
        <v>0.9714285714</v>
      </c>
      <c r="CJ6" s="6">
        <f>average('ALL data'!CI24:CI58)</f>
        <v>26.97142857</v>
      </c>
      <c r="CK6" s="6">
        <f>average('ALL data'!CJ24:CJ58)</f>
        <v>0.4571428571</v>
      </c>
      <c r="CL6" s="6">
        <f>average('ALL data'!CK24:CK58)</f>
        <v>1.971428571</v>
      </c>
      <c r="CM6" s="6">
        <f>average('ALL data'!CL24:CL58)</f>
        <v>0.9142857143</v>
      </c>
      <c r="CN6" s="6">
        <f>average('ALL data'!CM24:CM58)</f>
        <v>3.057142857</v>
      </c>
      <c r="CO6" s="6">
        <f>average('ALL data'!CN24:CN58)</f>
        <v>0.3714285714</v>
      </c>
      <c r="CP6" s="6">
        <f>average('ALL data'!CO24:CO58)</f>
        <v>0.8571428571</v>
      </c>
      <c r="CQ6" s="6">
        <f>average('ALL data'!CP24:CP58)</f>
        <v>0.9714285714</v>
      </c>
      <c r="CR6" s="6">
        <f>average('ALL data'!CQ24:CQ58)</f>
        <v>0.2571428571</v>
      </c>
      <c r="CS6" s="6">
        <f>average('ALL data'!CR24:CR58)</f>
        <v>0.7714285714</v>
      </c>
      <c r="CT6" s="6">
        <f>average('ALL data'!CS24:CS58)</f>
        <v>72.65714286</v>
      </c>
      <c r="CU6" s="6">
        <f>average('ALL data'!CT24:CT58)</f>
        <v>49.57142857</v>
      </c>
      <c r="CV6" s="6">
        <f>average('ALL data'!CU24:CU58)</f>
        <v>28.37142857</v>
      </c>
      <c r="CW6" s="6">
        <f>average('ALL data'!CV24:CV58)</f>
        <v>0.6571428571</v>
      </c>
      <c r="CX6" s="6">
        <f>average('ALL data'!CW24:CW58)</f>
        <v>35.22857143</v>
      </c>
      <c r="CY6" s="6">
        <f>average('ALL data'!CX24:CX58)</f>
        <v>2.542857143</v>
      </c>
      <c r="CZ6" s="6">
        <f>average('ALL data'!CY24:CY58)</f>
        <v>2.457142857</v>
      </c>
      <c r="DA6" s="6">
        <f>average('ALL data'!CZ24:CZ58)</f>
        <v>0.8571428571</v>
      </c>
      <c r="DB6" s="6">
        <f>average('ALL data'!DA24:DA58)</f>
        <v>26.31428571</v>
      </c>
      <c r="DC6" s="6">
        <f>average('ALL data'!DB24:DB58)</f>
        <v>7.971428571</v>
      </c>
      <c r="DD6" s="6">
        <f>average('ALL data'!DC24:DC58)</f>
        <v>7.029411765</v>
      </c>
      <c r="DE6" s="6">
        <f>average('ALL data'!DD24:DD58)</f>
        <v>160.8</v>
      </c>
      <c r="DF6" s="6">
        <f>average('ALL data'!DE24:DE58)</f>
        <v>10.74285714</v>
      </c>
      <c r="DG6" s="6">
        <f>average('ALL data'!DF24:DF58)</f>
        <v>0.6571428571</v>
      </c>
      <c r="DH6" s="6">
        <f>average('ALL data'!DG24:DG58)</f>
        <v>367.9142857</v>
      </c>
      <c r="DI6" s="6">
        <f>average('ALL data'!DH24:DH58)</f>
        <v>379.3142857</v>
      </c>
      <c r="DV6" s="6">
        <f>average('ALL data'!DP24:DP58)</f>
        <v>44968.14815</v>
      </c>
      <c r="DW6" s="6">
        <f>AVERAGE('ALL data'!DR24:DR58)</f>
        <v>3.4</v>
      </c>
      <c r="DX6" s="7">
        <f>average('ALL data'!DS24:DS58)</f>
        <v>45085.48485</v>
      </c>
    </row>
    <row r="7">
      <c r="A7" s="25"/>
      <c r="B7" s="25" t="s">
        <v>111</v>
      </c>
      <c r="C7" s="26">
        <f>average('ALL data'!C2:C58)</f>
        <v>0.003554662118</v>
      </c>
      <c r="D7" s="27">
        <f>average('ALL data'!D2:D58)</f>
        <v>5.338070175</v>
      </c>
      <c r="E7" s="27">
        <f>average('ALL data'!E2:E58)</f>
        <v>39.76280702</v>
      </c>
      <c r="F7" s="25" t="s">
        <v>111</v>
      </c>
      <c r="G7" s="27">
        <f>average('ALL data'!F2:F58)</f>
        <v>44.87473684</v>
      </c>
      <c r="H7" s="27">
        <f>average('ALL data'!G2:G58)</f>
        <v>1.522982456</v>
      </c>
      <c r="I7" s="27">
        <f>average('ALL data'!H2:H58)</f>
        <v>5.013684211</v>
      </c>
      <c r="J7" s="27">
        <f>average('ALL data'!I2:I58)</f>
        <v>2.973157895</v>
      </c>
      <c r="K7" s="27">
        <f>average('ALL data'!J2:J58)</f>
        <v>43.99196491</v>
      </c>
      <c r="L7" s="27">
        <f>average('ALL data'!K2:K58)</f>
        <v>1.34122807</v>
      </c>
      <c r="M7" s="27">
        <f>average('ALL data'!L2:L58)</f>
        <v>0.281754386</v>
      </c>
      <c r="N7" s="27">
        <f>average('ALL data'!M2:M58)</f>
        <v>42</v>
      </c>
      <c r="O7" s="27"/>
      <c r="P7" s="27"/>
      <c r="Q7" s="27"/>
      <c r="R7" s="27"/>
      <c r="S7" s="27"/>
      <c r="T7" s="27"/>
      <c r="U7" s="27"/>
      <c r="V7" s="27"/>
      <c r="W7" s="27"/>
      <c r="X7" s="27">
        <f>average('ALL data'!W2:W58)</f>
        <v>0.08771929825</v>
      </c>
      <c r="Y7" s="27">
        <f>average('ALL data'!X2:X58)</f>
        <v>0.03571428571</v>
      </c>
      <c r="Z7" s="27">
        <f>average('ALL data'!Y2:Y58)</f>
        <v>0.01754385965</v>
      </c>
      <c r="AA7" s="27">
        <f>average('ALL data'!Z2:Z58)</f>
        <v>0.1929824561</v>
      </c>
      <c r="AB7" s="27">
        <f>average('ALL data'!AA2:AA58)</f>
        <v>0.7894736842</v>
      </c>
      <c r="AC7" s="27">
        <f>average('ALL data'!AB2:AB58)</f>
        <v>0.1754385965</v>
      </c>
      <c r="AD7" s="27">
        <f>average('ALL data'!AC2:AC58)</f>
        <v>0.2142857143</v>
      </c>
      <c r="AE7" s="27">
        <f>average('ALL data'!AD2:AD58)</f>
        <v>0.09615384615</v>
      </c>
      <c r="AF7" s="27">
        <f>average('ALL data'!AE2:AE58)</f>
        <v>0.2807017544</v>
      </c>
      <c r="AG7" s="27">
        <f>average('ALL data'!AF2:AF58)</f>
        <v>0.2631578947</v>
      </c>
      <c r="AH7" s="27">
        <f>average('ALL data'!AG2:AG58)</f>
        <v>0.1754385965</v>
      </c>
      <c r="AI7" s="27">
        <f>average('ALL data'!AH2:AH58)</f>
        <v>0.2807017544</v>
      </c>
      <c r="AJ7" s="27">
        <f>average('ALL data'!AI2:AI58)</f>
        <v>0.1403508772</v>
      </c>
      <c r="AK7" s="27">
        <f>average('ALL data'!AJ2:AJ58)</f>
        <v>0.5614035088</v>
      </c>
      <c r="AL7" s="27">
        <f>average('ALL data'!AK2:AK58)</f>
        <v>3.298245614</v>
      </c>
      <c r="AM7" s="27">
        <f>average('ALL data'!AL2:AL58)</f>
        <v>3.192982456</v>
      </c>
      <c r="AN7" s="27">
        <f>average('ALL data'!AM2:AM58)</f>
        <v>1.631578947</v>
      </c>
      <c r="AO7" s="27">
        <f>average('ALL data'!AN2:AN58)</f>
        <v>0.01754385965</v>
      </c>
      <c r="AP7" s="27">
        <f>average('ALL data'!AO2:AO58)</f>
        <v>0.1052631579</v>
      </c>
      <c r="AQ7" s="27">
        <f>average('ALL data'!AP2:AP58)</f>
        <v>0.0701754386</v>
      </c>
      <c r="AR7" s="27">
        <f>average('ALL data'!AQ2:AQ58)</f>
        <v>0.1228070175</v>
      </c>
      <c r="AS7" s="27">
        <f>average('ALL data'!AR2:AR58)</f>
        <v>0.1228070175</v>
      </c>
      <c r="AT7" s="27">
        <f>average('ALL data'!AS2:AS58)</f>
        <v>0.2456140351</v>
      </c>
      <c r="AU7" s="27">
        <f>average('ALL data'!AT2:AT58)</f>
        <v>0.01754385965</v>
      </c>
      <c r="AV7" s="27">
        <f>average('ALL data'!AU2:AU58)</f>
        <v>3.333333333</v>
      </c>
      <c r="AW7" s="27">
        <f>average('ALL data'!AV2:AV58)</f>
        <v>1.140350877</v>
      </c>
      <c r="AX7" s="27">
        <f>average('ALL data'!AW2:AW58)</f>
        <v>0.5614035088</v>
      </c>
      <c r="AY7" s="27">
        <f>average('ALL data'!AX2:AX58)</f>
        <v>0.1929824561</v>
      </c>
      <c r="AZ7" s="27">
        <f>average('ALL data'!AY2:AY58)</f>
        <v>1.122807018</v>
      </c>
      <c r="BA7" s="27">
        <f>average('ALL data'!AZ2:AZ58)</f>
        <v>0.1403508772</v>
      </c>
      <c r="BB7" s="27">
        <f>average('ALL data'!BA2:BA58)</f>
        <v>0.4736842105</v>
      </c>
      <c r="BC7" s="27">
        <f>average('ALL data'!BB2:BB58)</f>
        <v>0.2456140351</v>
      </c>
      <c r="BD7" s="27">
        <f>average('ALL data'!BC2:BC58)</f>
        <v>0.4561403509</v>
      </c>
      <c r="BE7" s="27">
        <f>average('ALL data'!BD2:BD58)</f>
        <v>12.87719298</v>
      </c>
      <c r="BF7" s="27">
        <f>average('ALL data'!BE2:BE58)</f>
        <v>0.1228070175</v>
      </c>
      <c r="BG7" s="27">
        <f>average('ALL data'!BF2:BF58)</f>
        <v>5.228070175</v>
      </c>
      <c r="BH7" s="27">
        <f>average('ALL data'!BG2:BG58)</f>
        <v>0.01754385965</v>
      </c>
      <c r="BI7" s="27">
        <f>average('ALL data'!BH2:BH58)</f>
        <v>3.701754386</v>
      </c>
      <c r="BJ7" s="27">
        <f>average('ALL data'!BI2:BI58)</f>
        <v>1.052631579</v>
      </c>
      <c r="BK7" s="27">
        <f>average('ALL data'!BJ2:BJ58)</f>
        <v>0.5</v>
      </c>
      <c r="BL7" s="27">
        <f>average('ALL data'!BK2:BK58)</f>
        <v>0.3157894737</v>
      </c>
      <c r="BM7" s="27">
        <f>average('ALL data'!BL2:BL58)</f>
        <v>0.1052631579</v>
      </c>
      <c r="BN7" s="27">
        <f>average('ALL data'!BM2:BM58)</f>
        <v>0.1578947368</v>
      </c>
      <c r="BO7" s="27">
        <f>average('ALL data'!BN2:BN58)</f>
        <v>0.0350877193</v>
      </c>
      <c r="BP7" s="27">
        <f>average('ALL data'!BO2:BO58)</f>
        <v>34.10526316</v>
      </c>
      <c r="BQ7" s="27">
        <f>average('ALL data'!BP2:BP58)</f>
        <v>9.035087719</v>
      </c>
      <c r="BR7" s="27">
        <f>average('ALL data'!BQ2:BQ58)</f>
        <v>5.140350877</v>
      </c>
      <c r="BS7" s="27">
        <f>average('ALL data'!BR2:BR58)</f>
        <v>0.1754385965</v>
      </c>
      <c r="BT7" s="27">
        <f>average('ALL data'!BS2:BS58)</f>
        <v>9.140350877</v>
      </c>
      <c r="BU7" s="27">
        <f>average('ALL data'!BT2:BT58)</f>
        <v>0.0701754386</v>
      </c>
      <c r="BV7" s="27">
        <f>average('ALL data'!BU2:BU58)</f>
        <v>2.912280702</v>
      </c>
      <c r="BW7" s="27">
        <f>average('ALL data'!BV2:BV58)</f>
        <v>4.684210526</v>
      </c>
      <c r="BX7" s="27">
        <f>average('ALL data'!BW2:BW58)</f>
        <v>0.298245614</v>
      </c>
      <c r="BY7" s="27">
        <f>average('ALL data'!BX2:BX58)</f>
        <v>1.175438596</v>
      </c>
      <c r="BZ7" s="27">
        <f>average('ALL data'!BY2:BY58)</f>
        <v>1.122807018</v>
      </c>
      <c r="CA7" s="27">
        <f>average('ALL data'!BZ2:BZ58)</f>
        <v>1.473684211</v>
      </c>
      <c r="CB7" s="27">
        <f>average('ALL data'!CA2:CA58)</f>
        <v>35.22807018</v>
      </c>
      <c r="CC7" s="27">
        <f>average('ALL data'!CB2:CB58)</f>
        <v>1.526315789</v>
      </c>
      <c r="CD7" s="27">
        <f>average('ALL data'!CC2:CC58)</f>
        <v>13.89473684</v>
      </c>
      <c r="CE7" s="27">
        <f>average('ALL data'!CD2:CD58)</f>
        <v>15.40350877</v>
      </c>
      <c r="CF7" s="27">
        <f>average('ALL data'!CE2:CE58)</f>
        <v>3.245614035</v>
      </c>
      <c r="CG7" s="27">
        <f>average('ALL data'!CF2:CF58)</f>
        <v>0.4736842105</v>
      </c>
      <c r="CH7" s="27">
        <f>average('ALL data'!CG2:CG58)</f>
        <v>0.1960784314</v>
      </c>
      <c r="CI7" s="27">
        <f>average('ALL data'!CH2:CH58)</f>
        <v>0.6140350877</v>
      </c>
      <c r="CJ7" s="27">
        <f>average('ALL data'!CI2:CI58)</f>
        <v>27.80701754</v>
      </c>
      <c r="CK7" s="27">
        <f>average('ALL data'!CJ2:CJ58)</f>
        <v>0.701754386</v>
      </c>
      <c r="CL7" s="27">
        <f>average('ALL data'!CK2:CK58)</f>
        <v>1.859649123</v>
      </c>
      <c r="CM7" s="27">
        <f>average('ALL data'!CL2:CL58)</f>
        <v>0.9473684211</v>
      </c>
      <c r="CN7" s="27">
        <f>average('ALL data'!CM2:CM58)</f>
        <v>3.245614035</v>
      </c>
      <c r="CO7" s="27">
        <f>average('ALL data'!CN2:CN58)</f>
        <v>0.4035087719</v>
      </c>
      <c r="CP7" s="27">
        <f>average('ALL data'!CO2:CO58)</f>
        <v>0.7192982456</v>
      </c>
      <c r="CQ7" s="27">
        <f>average('ALL data'!CP2:CP58)</f>
        <v>0.9824561404</v>
      </c>
      <c r="CR7" s="27">
        <f>average('ALL data'!CQ2:CQ58)</f>
        <v>0.2807017544</v>
      </c>
      <c r="CS7" s="27">
        <f>average('ALL data'!CR2:CR58)</f>
        <v>0.7719298246</v>
      </c>
      <c r="CT7" s="27">
        <f>average('ALL data'!CS2:CS58)</f>
        <v>73.05263158</v>
      </c>
      <c r="CU7" s="27">
        <f>average('ALL data'!CT2:CT58)</f>
        <v>46.52631579</v>
      </c>
      <c r="CV7" s="27">
        <f>average('ALL data'!CU2:CU58)</f>
        <v>29.61403509</v>
      </c>
      <c r="CW7" s="27">
        <f>average('ALL data'!CV2:CV58)</f>
        <v>0.5438596491</v>
      </c>
      <c r="CX7" s="27">
        <f>average('ALL data'!CW2:CW58)</f>
        <v>24.19298246</v>
      </c>
      <c r="CY7" s="27">
        <f>average('ALL data'!CX2:CX58)</f>
        <v>2.070175439</v>
      </c>
      <c r="CZ7" s="27">
        <f>average('ALL data'!CY2:CY58)</f>
        <v>1.912280702</v>
      </c>
      <c r="DA7" s="27">
        <f>average('ALL data'!CZ2:CZ58)</f>
        <v>1.315789474</v>
      </c>
      <c r="DB7" s="27">
        <f>average('ALL data'!DA2:DA58)</f>
        <v>22.68421053</v>
      </c>
      <c r="DC7" s="27">
        <f>average('ALL data'!DB2:DB58)</f>
        <v>7.5</v>
      </c>
      <c r="DD7" s="27">
        <f>average('ALL data'!DC2:DC58)</f>
        <v>5.218181818</v>
      </c>
      <c r="DE7" s="27">
        <f>average('ALL data'!DD2:DD58)</f>
        <v>141.2631579</v>
      </c>
      <c r="DF7" s="27">
        <f>average('ALL data'!DE2:DE58)</f>
        <v>13.35087719</v>
      </c>
      <c r="DG7" s="27">
        <f>average('ALL data'!DF2:DF58)</f>
        <v>0.5614035088</v>
      </c>
      <c r="DH7" s="27">
        <f>average('ALL data'!DG2:DG58)</f>
        <v>387</v>
      </c>
      <c r="DI7" s="27">
        <f>average('ALL data'!DH2:DH58)</f>
        <v>400.9122807</v>
      </c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</row>
    <row r="8">
      <c r="A8" s="25"/>
      <c r="B8" s="25" t="s">
        <v>165</v>
      </c>
      <c r="C8" s="27">
        <f>STDEV('ALL data'!C2:C58)</f>
        <v>0.0007917705744</v>
      </c>
      <c r="D8" s="27">
        <f>STDEV('ALL data'!D2:D58)</f>
        <v>1.056742702</v>
      </c>
      <c r="E8" s="27">
        <f>STDEV('ALL data'!E2:E58)</f>
        <v>7.091763017</v>
      </c>
      <c r="F8" s="27"/>
      <c r="G8" s="27">
        <f>STDEV('ALL data'!F2:F58)</f>
        <v>6.77418369</v>
      </c>
      <c r="H8" s="27">
        <f>STDEV('ALL data'!G2:G58)</f>
        <v>0.729336697</v>
      </c>
      <c r="I8" s="27">
        <f>STDEV('ALL data'!H2:H58)</f>
        <v>2.748945013</v>
      </c>
      <c r="J8" s="27">
        <f>STDEV('ALL data'!I2:I58)</f>
        <v>1.265240178</v>
      </c>
      <c r="K8" s="27">
        <f>STDEV('ALL data'!J2:J58)</f>
        <v>7.551373626</v>
      </c>
      <c r="L8" s="27">
        <f>STDEV('ALL data'!K2:K58)</f>
        <v>1.351281231</v>
      </c>
      <c r="M8" s="27">
        <f>STDEV('ALL data'!L2:L58)</f>
        <v>0.3360172339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>
        <f>STDEV('ALL data'!W2:W23)</f>
        <v>0.5010810823</v>
      </c>
      <c r="Y8" s="27">
        <f>STDEV('ALL data'!X2:X23)</f>
        <v>0.2182178902</v>
      </c>
      <c r="Z8" s="27">
        <f>STDEV('ALL data'!Y2:Y23)</f>
        <v>0</v>
      </c>
      <c r="AA8" s="27">
        <f>STDEV('ALL data'!Z2:Z23)</f>
        <v>1.135800726</v>
      </c>
      <c r="AB8" s="27">
        <f>STDEV('ALL data'!AA2:AA23)</f>
        <v>1.05682691</v>
      </c>
      <c r="AC8" s="27">
        <f>STDEV('ALL data'!AB2:AB23)</f>
        <v>0</v>
      </c>
      <c r="AD8" s="27">
        <f>STDEV('ALL data'!AC2:AC23)</f>
        <v>0.5010810823</v>
      </c>
      <c r="AE8" s="27">
        <f>STDEV('ALL data'!AD2:AD23)</f>
        <v>0.3512500867</v>
      </c>
      <c r="AF8" s="27">
        <f>STDEV('ALL data'!AE2:AE23)</f>
        <v>3.411211462</v>
      </c>
      <c r="AG8" s="27">
        <f>STDEV('ALL data'!AF2:AF23)</f>
        <v>1.921061215</v>
      </c>
      <c r="AH8" s="27">
        <f>STDEV('ALL data'!AG2:AG23)</f>
        <v>1.066003582</v>
      </c>
      <c r="AI8" s="27">
        <f>STDEV('ALL data'!AH2:AH23)</f>
        <v>0.8827348295</v>
      </c>
      <c r="AJ8" s="27">
        <f>STDEV('ALL data'!AI2:AI23)</f>
        <v>0.2132007164</v>
      </c>
      <c r="AK8" s="27">
        <f>STDEV('ALL data'!AJ2:AJ23)</f>
        <v>0.2132007164</v>
      </c>
      <c r="AL8" s="27">
        <f>STDEV('ALL data'!AK2:AK23)</f>
        <v>5.856878888</v>
      </c>
      <c r="AM8" s="27">
        <f>STDEV('ALL data'!AL2:AL23)</f>
        <v>4.235747684</v>
      </c>
      <c r="AN8" s="27">
        <f>STDEV('ALL data'!AM2:AM23)</f>
        <v>1.753783788</v>
      </c>
      <c r="AO8" s="27">
        <f>STDEV('ALL data'!AN2:AN23)</f>
        <v>0</v>
      </c>
      <c r="AP8" s="27">
        <f>STDEV('ALL data'!AO2:AO23)</f>
        <v>0</v>
      </c>
      <c r="AQ8" s="27">
        <f>STDEV('ALL data'!AP2:AP23)</f>
        <v>0</v>
      </c>
      <c r="AR8" s="27">
        <f>STDEV('ALL data'!AQ2:AQ23)</f>
        <v>0</v>
      </c>
      <c r="AS8" s="27">
        <f>STDEV('ALL data'!AR2:AR23)</f>
        <v>0.4264014327</v>
      </c>
      <c r="AT8" s="27">
        <f>STDEV('ALL data'!AS2:AS23)</f>
        <v>0.2132007164</v>
      </c>
      <c r="AU8" s="27">
        <f>STDEV('ALL data'!AT2:AT23)</f>
        <v>0.2132007164</v>
      </c>
      <c r="AV8" s="27">
        <f>STDEV('ALL data'!AU2:AU23)</f>
        <v>18.93140957</v>
      </c>
      <c r="AW8" s="27">
        <f>STDEV('ALL data'!AV2:AV23)</f>
        <v>1.14339814</v>
      </c>
      <c r="AX8" s="27">
        <f>STDEV('ALL data'!AW2:AW23)</f>
        <v>2.361304211</v>
      </c>
      <c r="AY8" s="27">
        <f>STDEV('ALL data'!AX2:AX23)</f>
        <v>0.4289320272</v>
      </c>
      <c r="AZ8" s="27">
        <f>STDEV('ALL data'!AY2:AY23)</f>
        <v>1.777687588</v>
      </c>
      <c r="BA8" s="27">
        <f>STDEV('ALL data'!AZ2:AZ23)</f>
        <v>0.716231117</v>
      </c>
      <c r="BB8" s="27">
        <f>STDEV('ALL data'!BA2:BA23)</f>
        <v>1.176979773</v>
      </c>
      <c r="BC8" s="27">
        <f>STDEV('ALL data'!BB2:BB23)</f>
        <v>0.4289320272</v>
      </c>
      <c r="BD8" s="27">
        <f>STDEV('ALL data'!BC2:BC23)</f>
        <v>0.7672969365</v>
      </c>
      <c r="BE8" s="27">
        <f>STDEV('ALL data'!BD2:BD23)</f>
        <v>15.90835496</v>
      </c>
      <c r="BF8" s="27">
        <f>STDEV('ALL data'!BE2:BE23)</f>
        <v>0.7672969365</v>
      </c>
      <c r="BG8" s="27">
        <f>STDEV('ALL data'!BF2:BF23)</f>
        <v>3.905817617</v>
      </c>
      <c r="BH8" s="27">
        <f>STDEV('ALL data'!BG2:BG23)</f>
        <v>0.2132007164</v>
      </c>
      <c r="BI8" s="27">
        <f>STDEV('ALL data'!BH2:BH23)</f>
        <v>10.03295436</v>
      </c>
      <c r="BJ8" s="27">
        <f>STDEV('ALL data'!BI2:BI23)</f>
        <v>1.638286509</v>
      </c>
      <c r="BK8" s="27">
        <f>STDEV('ALL data'!BJ2:BJ23)</f>
        <v>3.398178784</v>
      </c>
      <c r="BL8" s="27">
        <f>STDEV('ALL data'!BK2:BK23)</f>
        <v>0.8528028654</v>
      </c>
      <c r="BM8" s="27">
        <f>STDEV('ALL data'!BL2:BL23)</f>
        <v>0.2942449432</v>
      </c>
      <c r="BN8" s="27">
        <f>STDEV('ALL data'!BM2:BM23)</f>
        <v>0.7798878818</v>
      </c>
      <c r="BO8" s="27">
        <f>STDEV('ALL data'!BN2:BN23)</f>
        <v>0.2132007164</v>
      </c>
      <c r="BP8" s="27">
        <f>STDEV('ALL data'!BO2:BO23)</f>
        <v>29.58241112</v>
      </c>
      <c r="BQ8" s="27">
        <f>STDEV('ALL data'!BP2:BP23)</f>
        <v>11.56985185</v>
      </c>
      <c r="BR8" s="27">
        <f>STDEV('ALL data'!BQ2:BQ23)</f>
        <v>8.056214831</v>
      </c>
      <c r="BS8" s="27">
        <f>STDEV('ALL data'!BR2:BR23)</f>
        <v>0.394771017</v>
      </c>
      <c r="BT8" s="27">
        <f>STDEV('ALL data'!BS2:BS23)</f>
        <v>7.989847454</v>
      </c>
      <c r="BU8" s="27">
        <f>STDEV('ALL data'!BT2:BT23)</f>
        <v>0.6396021491</v>
      </c>
      <c r="BV8" s="27">
        <f>STDEV('ALL data'!BU2:BU23)</f>
        <v>7.885544888</v>
      </c>
      <c r="BW8" s="27">
        <f>STDEV('ALL data'!BV2:BV23)</f>
        <v>3.812998956</v>
      </c>
      <c r="BX8" s="27">
        <f>STDEV('ALL data'!BW2:BW23)</f>
        <v>0.6463349888</v>
      </c>
      <c r="BY8" s="27">
        <f>STDEV('ALL data'!BX2:BX23)</f>
        <v>0.9534625892</v>
      </c>
      <c r="BZ8" s="27">
        <f>STDEV('ALL data'!BY2:BY23)</f>
        <v>0.7516216235</v>
      </c>
      <c r="CA8" s="27">
        <f>STDEV('ALL data'!BZ2:BZ23)</f>
        <v>2.144660136</v>
      </c>
      <c r="CB8" s="27">
        <f>STDEV('ALL data'!CA2:CA23)</f>
        <v>19.89088199</v>
      </c>
      <c r="CC8" s="27">
        <f>STDEV('ALL data'!CB2:CB23)</f>
        <v>2.886376419</v>
      </c>
      <c r="CD8" s="27">
        <f>STDEV('ALL data'!CC2:CC23)</f>
        <v>9.633657629</v>
      </c>
      <c r="CE8" s="27">
        <f>STDEV('ALL data'!CD2:CD23)</f>
        <v>14.70142968</v>
      </c>
      <c r="CF8" s="27">
        <f>STDEV('ALL data'!CE2:CE23)</f>
        <v>5.001298533</v>
      </c>
      <c r="CG8" s="27">
        <f>STDEV('ALL data'!CF2:CF23)</f>
        <v>2.723951802</v>
      </c>
      <c r="CH8" s="27">
        <f>STDEV('ALL data'!CG2:CG23)</f>
        <v>0.8528028654</v>
      </c>
      <c r="CI8" s="27">
        <f>STDEV('ALL data'!CH2:CH23)</f>
        <v>0.2132007164</v>
      </c>
      <c r="CJ8" s="27">
        <f>STDEV('ALL data'!CI2:CI23)</f>
        <v>22.72882679</v>
      </c>
      <c r="CK8" s="27">
        <f>STDEV('ALL data'!CJ2:CJ23)</f>
        <v>3.069187746</v>
      </c>
      <c r="CL8" s="27">
        <f>STDEV('ALL data'!CK2:CK23)</f>
        <v>2.358093734</v>
      </c>
      <c r="CM8" s="27">
        <f>STDEV('ALL data'!CL2:CL23)</f>
        <v>0.6172133998</v>
      </c>
      <c r="CN8" s="27">
        <f>STDEV('ALL data'!CM2:CM23)</f>
        <v>3.232679454</v>
      </c>
      <c r="CO8" s="27">
        <f>STDEV('ALL data'!CN2:CN23)</f>
        <v>0.7385489459</v>
      </c>
      <c r="CP8" s="27">
        <f>STDEV('ALL data'!CO2:CO23)</f>
        <v>0.5117663157</v>
      </c>
      <c r="CQ8" s="27">
        <f>STDEV('ALL data'!CP2:CP23)</f>
        <v>0.4364357805</v>
      </c>
      <c r="CR8" s="27">
        <f>STDEV('ALL data'!CQ2:CQ23)</f>
        <v>0.716231117</v>
      </c>
      <c r="CS8" s="27">
        <f>STDEV('ALL data'!CR2:CR23)</f>
        <v>1.411915895</v>
      </c>
      <c r="CT8" s="27">
        <f>STDEV('ALL data'!CS2:CS23)</f>
        <v>26.68401762</v>
      </c>
      <c r="CU8" s="27">
        <f>STDEV('ALL data'!CT2:CT23)</f>
        <v>82.61752746</v>
      </c>
      <c r="CV8" s="27">
        <f>STDEV('ALL data'!CU2:CU23)</f>
        <v>45.66613739</v>
      </c>
      <c r="CW8" s="27">
        <f>STDEV('ALL data'!CV2:CV23)</f>
        <v>0.789542034</v>
      </c>
      <c r="CX8" s="27">
        <f>STDEV('ALL data'!CW2:CW23)</f>
        <v>6.622799398</v>
      </c>
      <c r="CY8" s="27">
        <f>STDEV('ALL data'!CX2:CX23)</f>
        <v>1.35879371</v>
      </c>
      <c r="CZ8" s="27">
        <f>STDEV('ALL data'!CY2:CY23)</f>
        <v>3.031222804</v>
      </c>
      <c r="DA8" s="27">
        <f>STDEV('ALL data'!CZ2:CZ23)</f>
        <v>3.40136209</v>
      </c>
      <c r="DB8" s="27">
        <f>STDEV('ALL data'!DA2:DA23)</f>
        <v>17.24586656</v>
      </c>
      <c r="DC8" s="27">
        <f>STDEV('ALL data'!DB2:DB23)</f>
        <v>7.142428559</v>
      </c>
      <c r="DD8" s="27">
        <f>STDEV('ALL data'!DC2:DC23)</f>
        <v>4.149010209</v>
      </c>
      <c r="DE8" s="27">
        <f>STDEV('ALL data'!DD2:DD23)</f>
        <v>108.4139494</v>
      </c>
      <c r="DF8" s="27">
        <f>STDEV('ALL data'!DE2:DE23)</f>
        <v>25.51703446</v>
      </c>
      <c r="DG8" s="27">
        <f>STDEV('ALL data'!DF2:DF23)</f>
        <v>1.05375026</v>
      </c>
      <c r="DH8" s="27">
        <f>STDEV('ALL data'!DG2:DG23)</f>
        <v>169.0372023</v>
      </c>
      <c r="DI8" s="27">
        <f>STDEV('ALL data'!DH2:DH23)</f>
        <v>166.0376268</v>
      </c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</row>
    <row r="9">
      <c r="A9" s="9"/>
      <c r="B9" s="9" t="s">
        <v>166</v>
      </c>
      <c r="C9" s="5">
        <f t="shared" ref="C9:E9" si="2">C5-C6</f>
        <v>-0.0002987614238</v>
      </c>
      <c r="D9" s="6">
        <f t="shared" si="2"/>
        <v>-0.5838831169</v>
      </c>
      <c r="E9" s="6">
        <f t="shared" si="2"/>
        <v>5.911584416</v>
      </c>
      <c r="G9" s="6">
        <f t="shared" ref="G9:DI9" si="3">G5-G6</f>
        <v>-5.213220779</v>
      </c>
      <c r="H9" s="6">
        <f t="shared" si="3"/>
        <v>-0.3735064935</v>
      </c>
      <c r="I9" s="6">
        <f t="shared" si="3"/>
        <v>-0.9757402597</v>
      </c>
      <c r="J9" s="6">
        <f t="shared" si="3"/>
        <v>-0.5566363636</v>
      </c>
      <c r="K9" s="6">
        <f t="shared" si="3"/>
        <v>7.990864935</v>
      </c>
      <c r="L9" s="6">
        <f t="shared" si="3"/>
        <v>-0.8755064935</v>
      </c>
      <c r="M9" s="6">
        <f t="shared" si="3"/>
        <v>0.004545454545</v>
      </c>
      <c r="N9" s="6">
        <f t="shared" si="3"/>
        <v>0</v>
      </c>
      <c r="O9" s="6">
        <f t="shared" si="3"/>
        <v>-6.113909091</v>
      </c>
      <c r="P9" s="6">
        <f t="shared" si="3"/>
        <v>0</v>
      </c>
      <c r="Q9" s="6">
        <f t="shared" si="3"/>
        <v>1.799444444</v>
      </c>
      <c r="R9" s="6">
        <f t="shared" si="3"/>
        <v>0</v>
      </c>
      <c r="S9" s="6">
        <f t="shared" si="3"/>
        <v>-0.5532954545</v>
      </c>
      <c r="T9" s="6">
        <f t="shared" si="3"/>
        <v>-35</v>
      </c>
      <c r="U9" s="6">
        <f t="shared" si="3"/>
        <v>-1.014821429</v>
      </c>
      <c r="V9" s="6">
        <f t="shared" si="3"/>
        <v>0</v>
      </c>
      <c r="W9" s="6">
        <f t="shared" si="3"/>
        <v>-0.4729166667</v>
      </c>
      <c r="X9" s="6">
        <f t="shared" si="3"/>
        <v>0.1532467532</v>
      </c>
      <c r="Y9" s="6">
        <f t="shared" si="3"/>
        <v>0.01904761905</v>
      </c>
      <c r="Z9" s="6">
        <f t="shared" si="3"/>
        <v>-0.02857142857</v>
      </c>
      <c r="AA9" s="6">
        <f t="shared" si="3"/>
        <v>0.2779220779</v>
      </c>
      <c r="AB9" s="6">
        <f t="shared" si="3"/>
        <v>-0.3974025974</v>
      </c>
      <c r="AC9" s="6">
        <f t="shared" si="3"/>
        <v>-0.2857142857</v>
      </c>
      <c r="AD9" s="6">
        <f t="shared" si="3"/>
        <v>867.3454878</v>
      </c>
      <c r="AE9" s="6">
        <f t="shared" si="3"/>
        <v>0.0696969697</v>
      </c>
      <c r="AF9" s="6">
        <f t="shared" si="3"/>
        <v>0.7272727273</v>
      </c>
      <c r="AG9" s="6">
        <f t="shared" si="3"/>
        <v>0.3857142857</v>
      </c>
      <c r="AH9" s="6">
        <f t="shared" si="3"/>
        <v>0.08441558442</v>
      </c>
      <c r="AI9" s="6">
        <f t="shared" si="3"/>
        <v>-0.01298701299</v>
      </c>
      <c r="AJ9" s="6">
        <f t="shared" si="3"/>
        <v>-0.1545454545</v>
      </c>
      <c r="AK9" s="6">
        <f t="shared" si="3"/>
        <v>-0.8402597403</v>
      </c>
      <c r="AL9" s="6">
        <f t="shared" si="3"/>
        <v>-0.04155844156</v>
      </c>
      <c r="AM9" s="6">
        <f t="shared" si="3"/>
        <v>0.2038961039</v>
      </c>
      <c r="AN9" s="6">
        <f t="shared" si="3"/>
        <v>-1.250649351</v>
      </c>
      <c r="AO9" s="6">
        <f t="shared" si="3"/>
        <v>-0.02857142857</v>
      </c>
      <c r="AP9" s="6">
        <f t="shared" si="3"/>
        <v>-0.1714285714</v>
      </c>
      <c r="AQ9" s="6">
        <f t="shared" si="3"/>
        <v>-0.1142857143</v>
      </c>
      <c r="AR9" s="6">
        <f t="shared" si="3"/>
        <v>-0.2</v>
      </c>
      <c r="AS9" s="6">
        <f t="shared" si="3"/>
        <v>-0.05194805195</v>
      </c>
      <c r="AT9" s="6">
        <f t="shared" si="3"/>
        <v>-0.325974026</v>
      </c>
      <c r="AU9" s="6">
        <f t="shared" si="3"/>
        <v>0.04545454545</v>
      </c>
      <c r="AV9" s="6">
        <f t="shared" si="3"/>
        <v>1.52987013</v>
      </c>
      <c r="AW9" s="6">
        <f t="shared" si="3"/>
        <v>-0.9688311688</v>
      </c>
      <c r="AX9" s="6">
        <f t="shared" si="3"/>
        <v>0.1220779221</v>
      </c>
      <c r="AY9" s="6">
        <f t="shared" si="3"/>
        <v>0.05584415584</v>
      </c>
      <c r="AZ9" s="6">
        <f t="shared" si="3"/>
        <v>-0.6441558442</v>
      </c>
      <c r="BA9" s="6">
        <f t="shared" si="3"/>
        <v>0.2896103896</v>
      </c>
      <c r="BB9" s="6">
        <f t="shared" si="3"/>
        <v>0.2649350649</v>
      </c>
      <c r="BC9" s="6">
        <f t="shared" si="3"/>
        <v>-0.02987012987</v>
      </c>
      <c r="BD9" s="6">
        <f t="shared" si="3"/>
        <v>-0.2987012987</v>
      </c>
      <c r="BE9" s="6">
        <f t="shared" si="3"/>
        <v>-9.793506494</v>
      </c>
      <c r="BF9" s="6">
        <f t="shared" si="3"/>
        <v>0.2441558442</v>
      </c>
      <c r="BG9" s="6">
        <f t="shared" si="3"/>
        <v>-3.184415584</v>
      </c>
      <c r="BH9" s="6">
        <f t="shared" si="3"/>
        <v>0.04545454545</v>
      </c>
      <c r="BI9" s="6">
        <f t="shared" si="3"/>
        <v>3.372727273</v>
      </c>
      <c r="BJ9" s="6">
        <f t="shared" si="3"/>
        <v>-0.5298701299</v>
      </c>
      <c r="BK9" s="6">
        <f t="shared" si="3"/>
        <v>0.8761904762</v>
      </c>
      <c r="BL9" s="6">
        <f t="shared" si="3"/>
        <v>-0.2181818182</v>
      </c>
      <c r="BM9" s="6">
        <f t="shared" si="3"/>
        <v>-0.02337662338</v>
      </c>
      <c r="BN9" s="6">
        <f t="shared" si="3"/>
        <v>0.261038961</v>
      </c>
      <c r="BO9" s="6">
        <f t="shared" si="3"/>
        <v>0.01688311688</v>
      </c>
      <c r="BP9" s="6">
        <f t="shared" si="3"/>
        <v>-10.75714286</v>
      </c>
      <c r="BQ9" s="6">
        <f t="shared" si="3"/>
        <v>-2.722077922</v>
      </c>
      <c r="BR9" s="6">
        <f t="shared" si="3"/>
        <v>1.474025974</v>
      </c>
      <c r="BS9" s="6">
        <f t="shared" si="3"/>
        <v>0.01038961039</v>
      </c>
      <c r="BT9" s="6">
        <f t="shared" si="3"/>
        <v>-4.892207792</v>
      </c>
      <c r="BU9" s="6">
        <f t="shared" si="3"/>
        <v>0.1077922078</v>
      </c>
      <c r="BV9" s="6">
        <f t="shared" si="3"/>
        <v>3.548051948</v>
      </c>
      <c r="BW9" s="6">
        <f t="shared" si="3"/>
        <v>1.180519481</v>
      </c>
      <c r="BX9" s="6">
        <f t="shared" si="3"/>
        <v>0.03246753247</v>
      </c>
      <c r="BY9" s="6">
        <f t="shared" si="3"/>
        <v>0.3064935065</v>
      </c>
      <c r="BZ9" s="6">
        <f t="shared" si="3"/>
        <v>0.1701298701</v>
      </c>
      <c r="CA9" s="6">
        <f t="shared" si="3"/>
        <v>0.6350649351</v>
      </c>
      <c r="CB9" s="6">
        <f t="shared" si="3"/>
        <v>-0.1493506494</v>
      </c>
      <c r="CC9" s="6">
        <f t="shared" si="3"/>
        <v>0.6974025974</v>
      </c>
      <c r="CD9" s="6">
        <f t="shared" si="3"/>
        <v>-1.531168831</v>
      </c>
      <c r="CE9" s="6">
        <f t="shared" si="3"/>
        <v>-1.767532468</v>
      </c>
      <c r="CF9" s="6">
        <f t="shared" si="3"/>
        <v>0.9324675325</v>
      </c>
      <c r="CG9" s="6">
        <f t="shared" si="3"/>
        <v>0.7090909091</v>
      </c>
      <c r="CH9" s="6">
        <f t="shared" si="3"/>
        <v>-0.02507836991</v>
      </c>
      <c r="CI9" s="6">
        <f t="shared" si="3"/>
        <v>-0.925974026</v>
      </c>
      <c r="CJ9" s="6">
        <f t="shared" si="3"/>
        <v>2.164935065</v>
      </c>
      <c r="CK9" s="6">
        <f t="shared" si="3"/>
        <v>0.6337662338</v>
      </c>
      <c r="CL9" s="6">
        <f t="shared" si="3"/>
        <v>-0.2896103896</v>
      </c>
      <c r="CM9" s="6">
        <f t="shared" si="3"/>
        <v>0.08571428571</v>
      </c>
      <c r="CN9" s="6">
        <f t="shared" si="3"/>
        <v>0.4883116883</v>
      </c>
      <c r="CO9" s="6">
        <f t="shared" si="3"/>
        <v>0.08311688312</v>
      </c>
      <c r="CP9" s="6">
        <f t="shared" si="3"/>
        <v>-0.3571428571</v>
      </c>
      <c r="CQ9" s="6">
        <f t="shared" si="3"/>
        <v>0.02857142857</v>
      </c>
      <c r="CR9" s="6">
        <f t="shared" si="3"/>
        <v>0.06103896104</v>
      </c>
      <c r="CS9" s="6">
        <f t="shared" si="3"/>
        <v>0.001298701299</v>
      </c>
      <c r="CT9" s="6">
        <f t="shared" si="3"/>
        <v>1.024675325</v>
      </c>
      <c r="CU9" s="6">
        <f t="shared" si="3"/>
        <v>-7.88961039</v>
      </c>
      <c r="CV9" s="6">
        <f t="shared" si="3"/>
        <v>3.219480519</v>
      </c>
      <c r="CW9" s="6">
        <f t="shared" si="3"/>
        <v>-0.2935064935</v>
      </c>
      <c r="CX9" s="6">
        <f t="shared" si="3"/>
        <v>-28.59220779</v>
      </c>
      <c r="CY9" s="6">
        <f t="shared" si="3"/>
        <v>-1.224675325</v>
      </c>
      <c r="CZ9" s="6">
        <f t="shared" si="3"/>
        <v>-1.411688312</v>
      </c>
      <c r="DA9" s="6">
        <f t="shared" si="3"/>
        <v>1.188311688</v>
      </c>
      <c r="DB9" s="6">
        <f t="shared" si="3"/>
        <v>-9.405194805</v>
      </c>
      <c r="DC9" s="6">
        <f t="shared" si="3"/>
        <v>-1.257142857</v>
      </c>
      <c r="DD9" s="6">
        <f t="shared" si="3"/>
        <v>-4.743697479</v>
      </c>
      <c r="DE9" s="6">
        <f t="shared" si="3"/>
        <v>-50.61818182</v>
      </c>
      <c r="DF9" s="6">
        <f t="shared" si="3"/>
        <v>6.757142857</v>
      </c>
      <c r="DG9" s="6">
        <f t="shared" si="3"/>
        <v>-0.2480519481</v>
      </c>
      <c r="DH9" s="6">
        <f t="shared" si="3"/>
        <v>49.44935065</v>
      </c>
      <c r="DI9" s="6">
        <f t="shared" si="3"/>
        <v>55.95844156</v>
      </c>
      <c r="DV9" s="7">
        <f>DV5-DV6</f>
        <v>53.12962963</v>
      </c>
      <c r="DW9" s="6">
        <f>AVERAGE('ALL data'!DR2:DR58)</f>
        <v>3.280701754</v>
      </c>
      <c r="DX9" s="6">
        <f>DX5-DX6</f>
        <v>-72.03030303</v>
      </c>
    </row>
    <row r="10">
      <c r="A10" s="9" t="s">
        <v>167</v>
      </c>
      <c r="B10" s="4" t="s">
        <v>109</v>
      </c>
      <c r="C10" s="5">
        <f>MIN('ALL data'!C2:C23)</f>
        <v>0.0015625</v>
      </c>
      <c r="D10" s="6">
        <f>MIN('ALL data'!D2:D23)</f>
        <v>3.43</v>
      </c>
      <c r="E10" s="6">
        <f>MIN('ALL data'!E2:E23)</f>
        <v>33.95</v>
      </c>
      <c r="F10" s="4" t="s">
        <v>109</v>
      </c>
      <c r="G10" s="6">
        <f>MIN('ALL data'!F2:F23)</f>
        <v>26.66</v>
      </c>
      <c r="H10" s="6">
        <f>MIN('ALL data'!G2:G23)</f>
        <v>0.42</v>
      </c>
      <c r="I10" s="6">
        <f>MIN('ALL data'!H2:H23)</f>
        <v>1.92</v>
      </c>
      <c r="J10" s="6">
        <f>MIN('ALL data'!I2:I23)</f>
        <v>1.13</v>
      </c>
      <c r="K10" s="6">
        <f>MIN('ALL data'!J2:J23)</f>
        <v>39.26</v>
      </c>
      <c r="L10" s="6">
        <f>MIN('ALL data'!K2:K23)</f>
        <v>0.24</v>
      </c>
      <c r="M10" s="6">
        <f>MIN('ALL data'!L2:L23)</f>
        <v>0.02</v>
      </c>
      <c r="N10" s="6">
        <f>MIN('ALL data'!M2:M23)</f>
        <v>42</v>
      </c>
      <c r="O10" s="6">
        <f>MIN('ALL data'!N2:N23)</f>
        <v>42.37</v>
      </c>
      <c r="P10" s="6">
        <f>MIN('ALL data'!O2:O23)</f>
        <v>9</v>
      </c>
      <c r="Q10" s="6">
        <f>MIN('ALL data'!P2:P23)</f>
        <v>3.15</v>
      </c>
      <c r="R10" s="6">
        <f>MIN('ALL data'!Q2:Q23)</f>
        <v>3</v>
      </c>
      <c r="S10" s="6">
        <f>MIN('ALL data'!R2:R23)</f>
        <v>2.36</v>
      </c>
      <c r="T10" s="6">
        <f>MIN('ALL data'!S2:S23)</f>
        <v>9</v>
      </c>
      <c r="U10" s="6">
        <f>MIN('ALL data'!T2:T23)</f>
        <v>1.08</v>
      </c>
      <c r="V10" s="6">
        <f>MIN('ALL data'!U2:U23)</f>
        <v>1</v>
      </c>
      <c r="W10" s="6">
        <f>MIN('ALL data'!V2:V23)</f>
        <v>1.05</v>
      </c>
      <c r="X10" s="6">
        <f>MIN('ALL data'!W2:W23)</f>
        <v>0</v>
      </c>
      <c r="Y10" s="6">
        <f>MIN('ALL data'!X2:X23)</f>
        <v>0</v>
      </c>
      <c r="Z10" s="6">
        <f>MIN('ALL data'!Y2:Y23)</f>
        <v>0</v>
      </c>
      <c r="AA10" s="6">
        <f>MIN('ALL data'!Z2:Z23)</f>
        <v>0</v>
      </c>
      <c r="AB10" s="6">
        <f>MIN('ALL data'!AA2:AA23)</f>
        <v>0</v>
      </c>
      <c r="AC10" s="6">
        <f>MIN('ALL data'!AB2:AB23)</f>
        <v>0</v>
      </c>
      <c r="AD10" s="6">
        <f>MIN('ALL data'!AC2:AC23)</f>
        <v>0</v>
      </c>
      <c r="AE10" s="6">
        <f>MIN('ALL data'!AD2:AD23)</f>
        <v>0</v>
      </c>
      <c r="AF10" s="6">
        <f>MIN('ALL data'!AE2:AE23)</f>
        <v>0</v>
      </c>
      <c r="AG10" s="6">
        <f>MIN('ALL data'!AF2:AF23)</f>
        <v>0</v>
      </c>
      <c r="AH10" s="6">
        <f>MIN('ALL data'!AG2:AG23)</f>
        <v>0</v>
      </c>
      <c r="AI10" s="6">
        <f>MIN('ALL data'!AH2:AH23)</f>
        <v>0</v>
      </c>
      <c r="AJ10" s="6">
        <f>MIN('ALL data'!AI2:AI23)</f>
        <v>0</v>
      </c>
      <c r="AK10" s="6">
        <f>MIN('ALL data'!AJ2:AJ23)</f>
        <v>0</v>
      </c>
      <c r="AL10" s="6">
        <f>MIN('ALL data'!AK2:AK23)</f>
        <v>0</v>
      </c>
      <c r="AM10" s="6">
        <f>MIN('ALL data'!AL2:AL23)</f>
        <v>0</v>
      </c>
      <c r="AN10" s="6">
        <f>MIN('ALL data'!AM2:AM23)</f>
        <v>0</v>
      </c>
      <c r="AO10" s="6">
        <f>MIN('ALL data'!AN2:AN23)</f>
        <v>0</v>
      </c>
      <c r="AP10" s="6">
        <f>MIN('ALL data'!AO2:AO23)</f>
        <v>0</v>
      </c>
      <c r="AQ10" s="6">
        <f>MIN('ALL data'!AP2:AP23)</f>
        <v>0</v>
      </c>
      <c r="AR10" s="6">
        <f>MIN('ALL data'!AQ2:AQ23)</f>
        <v>0</v>
      </c>
      <c r="AS10" s="6">
        <f>MIN('ALL data'!AR2:AR23)</f>
        <v>0</v>
      </c>
      <c r="AT10" s="6">
        <f>MIN('ALL data'!AS2:AS23)</f>
        <v>0</v>
      </c>
      <c r="AU10" s="6">
        <f>MIN('ALL data'!AT2:AT23)</f>
        <v>0</v>
      </c>
      <c r="AV10" s="6">
        <f>MIN('ALL data'!AU2:AU23)</f>
        <v>0</v>
      </c>
      <c r="AW10" s="6">
        <f>MIN('ALL data'!AV2:AV23)</f>
        <v>0</v>
      </c>
      <c r="AX10" s="6">
        <f>MIN('ALL data'!AW2:AW23)</f>
        <v>0</v>
      </c>
      <c r="AY10" s="6">
        <f>MIN('ALL data'!AX2:AX23)</f>
        <v>0</v>
      </c>
      <c r="AZ10" s="6">
        <f>MIN('ALL data'!AY2:AY23)</f>
        <v>0</v>
      </c>
      <c r="BA10" s="6">
        <f>MIN('ALL data'!AZ2:AZ23)</f>
        <v>0</v>
      </c>
      <c r="BB10" s="6">
        <f>MIN('ALL data'!BA2:BA23)</f>
        <v>0</v>
      </c>
      <c r="BC10" s="6">
        <f>MIN('ALL data'!BB2:BB23)</f>
        <v>0</v>
      </c>
      <c r="BD10" s="6">
        <f>MIN('ALL data'!BC2:BC23)</f>
        <v>0</v>
      </c>
      <c r="BE10" s="6">
        <f>MIN('ALL data'!BD2:BD23)</f>
        <v>0</v>
      </c>
      <c r="BF10" s="6">
        <f>MIN('ALL data'!BE2:BE23)</f>
        <v>0</v>
      </c>
      <c r="BG10" s="6">
        <f>MIN('ALL data'!BF2:BF23)</f>
        <v>0</v>
      </c>
      <c r="BH10" s="6">
        <f>MIN('ALL data'!BG2:BG23)</f>
        <v>0</v>
      </c>
      <c r="BI10" s="6">
        <f>MIN('ALL data'!BH2:BH23)</f>
        <v>0</v>
      </c>
      <c r="BJ10" s="6">
        <f>MIN('ALL data'!BI2:BI23)</f>
        <v>0</v>
      </c>
      <c r="BK10" s="6">
        <f>MIN('ALL data'!BJ2:BJ23)</f>
        <v>0</v>
      </c>
      <c r="BL10" s="6">
        <f>MIN('ALL data'!BK2:BK23)</f>
        <v>0</v>
      </c>
      <c r="BM10" s="6">
        <f>MIN('ALL data'!BL2:BL23)</f>
        <v>0</v>
      </c>
      <c r="BN10" s="6">
        <f>MIN('ALL data'!BM2:BM23)</f>
        <v>0</v>
      </c>
      <c r="BO10" s="6">
        <f>MIN('ALL data'!BN2:BN23)</f>
        <v>0</v>
      </c>
      <c r="BP10" s="6">
        <f>MIN('ALL data'!BO2:BO23)</f>
        <v>3</v>
      </c>
      <c r="BQ10" s="6">
        <f>MIN('ALL data'!BP2:BP23)</f>
        <v>0</v>
      </c>
      <c r="BR10" s="6">
        <f>MIN('ALL data'!BQ2:BQ23)</f>
        <v>0</v>
      </c>
      <c r="BS10" s="6">
        <f>MIN('ALL data'!BR2:BR23)</f>
        <v>0</v>
      </c>
      <c r="BT10" s="6">
        <f>MIN('ALL data'!BS2:BS23)</f>
        <v>0</v>
      </c>
      <c r="BU10" s="6">
        <f>MIN('ALL data'!BT2:BT23)</f>
        <v>0</v>
      </c>
      <c r="BV10" s="6">
        <f>MIN('ALL data'!BU2:BU23)</f>
        <v>0</v>
      </c>
      <c r="BW10" s="6">
        <f>MIN('ALL data'!BV2:BV23)</f>
        <v>1</v>
      </c>
      <c r="BX10" s="6">
        <f>MIN('ALL data'!BW2:BW23)</f>
        <v>0</v>
      </c>
      <c r="BY10" s="6">
        <f>MIN('ALL data'!BX2:BX23)</f>
        <v>0</v>
      </c>
      <c r="BZ10" s="6">
        <f>MIN('ALL data'!BY2:BY23)</f>
        <v>0</v>
      </c>
      <c r="CA10" s="6">
        <f>MIN('ALL data'!BZ2:BZ23)</f>
        <v>1</v>
      </c>
      <c r="CB10" s="6">
        <f>MIN('ALL data'!CA2:CA23)</f>
        <v>11</v>
      </c>
      <c r="CC10" s="6">
        <f>MIN('ALL data'!CB2:CB23)</f>
        <v>0</v>
      </c>
      <c r="CD10" s="6">
        <f>MIN('ALL data'!CC2:CC23)</f>
        <v>1</v>
      </c>
      <c r="CE10" s="6">
        <f>MIN('ALL data'!CD2:CD23)</f>
        <v>0</v>
      </c>
      <c r="CF10" s="6">
        <f>MIN('ALL data'!CE2:CE23)</f>
        <v>0</v>
      </c>
      <c r="CG10" s="6">
        <f>MIN('ALL data'!CF2:CF23)</f>
        <v>0</v>
      </c>
      <c r="CH10" s="6">
        <f>MIN('ALL data'!CG2:CG23)</f>
        <v>0</v>
      </c>
      <c r="CI10" s="6">
        <f>MIN('ALL data'!CH2:CH23)</f>
        <v>0</v>
      </c>
      <c r="CJ10" s="6">
        <f>MIN('ALL data'!CI2:CI23)</f>
        <v>7</v>
      </c>
      <c r="CK10" s="6">
        <f>MIN('ALL data'!CJ2:CJ23)</f>
        <v>0</v>
      </c>
      <c r="CL10" s="6">
        <f>MIN('ALL data'!CK2:CK23)</f>
        <v>0</v>
      </c>
      <c r="CM10" s="6">
        <f>MIN('ALL data'!CL2:CL23)</f>
        <v>0</v>
      </c>
      <c r="CN10" s="6">
        <f>MIN('ALL data'!CM2:CM23)</f>
        <v>0</v>
      </c>
      <c r="CO10" s="6">
        <f>MIN('ALL data'!CN2:CN23)</f>
        <v>0</v>
      </c>
      <c r="CP10" s="6">
        <f>MIN('ALL data'!CO2:CO23)</f>
        <v>0</v>
      </c>
      <c r="CQ10" s="6">
        <f>MIN('ALL data'!CP2:CP23)</f>
        <v>0</v>
      </c>
      <c r="CR10" s="6">
        <f>MIN('ALL data'!CQ2:CQ23)</f>
        <v>0</v>
      </c>
      <c r="CS10" s="6">
        <f>MIN('ALL data'!CR2:CR23)</f>
        <v>0</v>
      </c>
      <c r="CT10" s="6">
        <f>MIN('ALL data'!CS2:CS23)</f>
        <v>27</v>
      </c>
      <c r="CU10" s="6">
        <f>MIN('ALL data'!CT2:CT23)</f>
        <v>0</v>
      </c>
      <c r="CV10" s="6">
        <f>MIN('ALL data'!CU2:CU23)</f>
        <v>0</v>
      </c>
      <c r="CW10" s="6">
        <f>MIN('ALL data'!CV2:CV23)</f>
        <v>0</v>
      </c>
      <c r="CX10" s="6">
        <f>MIN('ALL data'!CW2:CW23)</f>
        <v>0</v>
      </c>
      <c r="CY10" s="6">
        <f>MIN('ALL data'!CX2:CX23)</f>
        <v>0</v>
      </c>
      <c r="CZ10" s="6">
        <f>MIN('ALL data'!CY2:CY23)</f>
        <v>0</v>
      </c>
      <c r="DA10" s="6">
        <f>MIN('ALL data'!CZ2:CZ23)</f>
        <v>0</v>
      </c>
      <c r="DB10" s="6">
        <f>MIN('ALL data'!DA2:DA23)</f>
        <v>1</v>
      </c>
      <c r="DC10" s="6">
        <f>MIN('ALL data'!DB2:DB23)</f>
        <v>0</v>
      </c>
      <c r="DD10" s="6">
        <f>MIN('ALL data'!DC2:DC23)</f>
        <v>0</v>
      </c>
      <c r="DE10" s="6">
        <f>MIN('ALL data'!DD2:DD23)</f>
        <v>3</v>
      </c>
      <c r="DF10" s="6">
        <f>MIN('ALL data'!DE2:DE23)</f>
        <v>0</v>
      </c>
      <c r="DG10" s="6">
        <f>MIN('ALL data'!DF2:DF23)</f>
        <v>0</v>
      </c>
      <c r="DH10" s="6">
        <f>MIN('ALL data'!DG2:DG23)</f>
        <v>187</v>
      </c>
      <c r="DI10" s="6">
        <f>MIN('ALL data'!DH2:DH23)</f>
        <v>188</v>
      </c>
      <c r="DV10" s="7">
        <f>MIN('ALL data'!DP2:DP23)</f>
        <v>43891</v>
      </c>
      <c r="DW10" s="6">
        <f>MIN('ALL data'!DR2:DR23)</f>
        <v>0</v>
      </c>
      <c r="DX10" s="7">
        <f>MIN('ALL data'!DS2:DS23)</f>
        <v>43983</v>
      </c>
    </row>
    <row r="11">
      <c r="B11" s="4" t="s">
        <v>110</v>
      </c>
      <c r="C11" s="5">
        <f>MIN('ALL data'!C24:C58)</f>
        <v>0.001759259259</v>
      </c>
      <c r="D11" s="6">
        <f>MIN('ALL data'!D24:D58)</f>
        <v>2.7</v>
      </c>
      <c r="E11" s="6">
        <f>MIN('ALL data'!E24:E58)</f>
        <v>27.33</v>
      </c>
      <c r="F11" s="4" t="s">
        <v>110</v>
      </c>
      <c r="G11" s="6">
        <f>MIN('ALL data'!F24:F58)</f>
        <v>29.61</v>
      </c>
      <c r="H11" s="6">
        <f>MIN('ALL data'!G24:G58)</f>
        <v>0.53</v>
      </c>
      <c r="I11" s="6">
        <f>MIN('ALL data'!H24:H58)</f>
        <v>2.24</v>
      </c>
      <c r="J11" s="6">
        <f>MIN('ALL data'!I24:I58)</f>
        <v>1.4</v>
      </c>
      <c r="K11" s="6">
        <f>MIN('ALL data'!J24:J58)</f>
        <v>31.86</v>
      </c>
      <c r="L11" s="6">
        <f>MIN('ALL data'!K24:K58)</f>
        <v>0.09</v>
      </c>
      <c r="M11" s="6">
        <f>MIN('ALL data'!L24:L58)</f>
        <v>0</v>
      </c>
      <c r="N11" s="6">
        <f>MIN('ALL data'!M24:M58)</f>
        <v>42</v>
      </c>
      <c r="O11" s="6">
        <f>MIN('ALL data'!N24:N58)</f>
        <v>44.36</v>
      </c>
      <c r="P11" s="6">
        <f>MIN('ALL data'!O24:O58)</f>
        <v>8</v>
      </c>
      <c r="Q11" s="6">
        <f>MIN('ALL data'!P24:P58)</f>
        <v>1.85</v>
      </c>
      <c r="R11" s="6">
        <f>MIN('ALL data'!Q24:Q58)</f>
        <v>10</v>
      </c>
      <c r="S11" s="6">
        <f>MIN('ALL data'!R24:R58)</f>
        <v>1.45</v>
      </c>
      <c r="T11" s="6">
        <f>MIN('ALL data'!S24:S58)</f>
        <v>2</v>
      </c>
      <c r="U11" s="6">
        <f>MIN('ALL data'!T24:T58)</f>
        <v>1.11</v>
      </c>
      <c r="V11" s="6">
        <f>MIN('ALL data'!U24:U58)</f>
        <v>2</v>
      </c>
      <c r="W11" s="6">
        <f>MIN('ALL data'!V24:V58)</f>
        <v>0.91</v>
      </c>
      <c r="X11" s="6">
        <f>MIN('ALL data'!W24:W58)</f>
        <v>0</v>
      </c>
      <c r="Y11" s="6">
        <f>MIN('ALL data'!X24:X58)</f>
        <v>0</v>
      </c>
      <c r="Z11" s="6">
        <f>MIN('ALL data'!Y24:Y58)</f>
        <v>0</v>
      </c>
      <c r="AA11" s="6">
        <f>MIN('ALL data'!Z24:Z58)</f>
        <v>0</v>
      </c>
      <c r="AB11" s="6">
        <f>MIN('ALL data'!AA24:AA58)</f>
        <v>0</v>
      </c>
      <c r="AC11" s="6">
        <f>MIN('ALL data'!AB24:AB58)</f>
        <v>0</v>
      </c>
      <c r="AD11" s="6">
        <f>MIN('ALL data'!AC24:AC58)</f>
        <v>0</v>
      </c>
      <c r="AE11" s="6">
        <f>MIN('ALL data'!AD24:AD58)</f>
        <v>0</v>
      </c>
      <c r="AF11" s="6">
        <f>MIN('ALL data'!AE24:AE58)</f>
        <v>0</v>
      </c>
      <c r="AG11" s="6">
        <f>MIN('ALL data'!AF24:AF58)</f>
        <v>0</v>
      </c>
      <c r="AH11" s="6">
        <f>MIN('ALL data'!AG24:AG58)</f>
        <v>0</v>
      </c>
      <c r="AI11" s="6">
        <f>MIN('ALL data'!AH24:AH58)</f>
        <v>0</v>
      </c>
      <c r="AJ11" s="6">
        <f>MIN('ALL data'!AI24:AI58)</f>
        <v>0</v>
      </c>
      <c r="AK11" s="6">
        <f>MIN('ALL data'!AJ24:AJ58)</f>
        <v>0</v>
      </c>
      <c r="AL11" s="6">
        <f>MIN('ALL data'!AK24:AK58)</f>
        <v>0</v>
      </c>
      <c r="AM11" s="6">
        <f>MIN('ALL data'!AL24:AL58)</f>
        <v>0</v>
      </c>
      <c r="AN11" s="6">
        <f>MIN('ALL data'!AM24:AM58)</f>
        <v>0</v>
      </c>
      <c r="AO11" s="6">
        <f>MIN('ALL data'!AN24:AN58)</f>
        <v>0</v>
      </c>
      <c r="AP11" s="6">
        <f>MIN('ALL data'!AO24:AO58)</f>
        <v>0</v>
      </c>
      <c r="AQ11" s="6">
        <f>MIN('ALL data'!AP24:AP58)</f>
        <v>0</v>
      </c>
      <c r="AR11" s="6">
        <f>MIN('ALL data'!AQ24:AQ58)</f>
        <v>0</v>
      </c>
      <c r="AS11" s="6">
        <f>MIN('ALL data'!AR24:AR58)</f>
        <v>0</v>
      </c>
      <c r="AT11" s="6">
        <f>MIN('ALL data'!AS24:AS58)</f>
        <v>0</v>
      </c>
      <c r="AU11" s="6">
        <f>MIN('ALL data'!AT24:AT58)</f>
        <v>0</v>
      </c>
      <c r="AV11" s="6">
        <f>MIN('ALL data'!AU24:AU58)</f>
        <v>0</v>
      </c>
      <c r="AW11" s="6">
        <f>MIN('ALL data'!AV24:AV58)</f>
        <v>0</v>
      </c>
      <c r="AX11" s="6">
        <f>MIN('ALL data'!AW24:AW58)</f>
        <v>0</v>
      </c>
      <c r="AY11" s="6">
        <f>MIN('ALL data'!AX24:AX58)</f>
        <v>0</v>
      </c>
      <c r="AZ11" s="6">
        <f>MIN('ALL data'!AY24:AY58)</f>
        <v>0</v>
      </c>
      <c r="BA11" s="6">
        <f>MIN('ALL data'!AZ24:AZ58)</f>
        <v>0</v>
      </c>
      <c r="BB11" s="6">
        <f>MIN('ALL data'!BA24:BA58)</f>
        <v>0</v>
      </c>
      <c r="BC11" s="6">
        <f>MIN('ALL data'!BB24:BB58)</f>
        <v>0</v>
      </c>
      <c r="BD11" s="6">
        <f>MIN('ALL data'!BC24:BC58)</f>
        <v>0</v>
      </c>
      <c r="BE11" s="6">
        <f>MIN('ALL data'!BD24:BD58)</f>
        <v>0</v>
      </c>
      <c r="BF11" s="6">
        <f>MIN('ALL data'!BE24:BE58)</f>
        <v>0</v>
      </c>
      <c r="BG11" s="6">
        <f>MIN('ALL data'!BF24:BF58)</f>
        <v>0</v>
      </c>
      <c r="BH11" s="6">
        <f>MIN('ALL data'!BG24:BG58)</f>
        <v>0</v>
      </c>
      <c r="BI11" s="6">
        <f>MIN('ALL data'!BH24:BH58)</f>
        <v>0</v>
      </c>
      <c r="BJ11" s="6">
        <f>MIN('ALL data'!BI24:BI58)</f>
        <v>0</v>
      </c>
      <c r="BK11" s="6">
        <f>MIN('ALL data'!BJ24:BJ58)</f>
        <v>0</v>
      </c>
      <c r="BL11" s="6">
        <f>MIN('ALL data'!BK24:BK58)</f>
        <v>0</v>
      </c>
      <c r="BM11" s="6">
        <f>MIN('ALL data'!BL24:BL58)</f>
        <v>0</v>
      </c>
      <c r="BN11" s="6">
        <f>MIN('ALL data'!BM24:BM58)</f>
        <v>0</v>
      </c>
      <c r="BO11" s="6">
        <f>MIN('ALL data'!BN24:BN58)</f>
        <v>0</v>
      </c>
      <c r="BP11" s="6">
        <f>MIN('ALL data'!BO24:BO58)</f>
        <v>2</v>
      </c>
      <c r="BQ11" s="6">
        <f>MIN('ALL data'!BP24:BP58)</f>
        <v>0</v>
      </c>
      <c r="BR11" s="6">
        <f>MIN('ALL data'!BQ24:BQ58)</f>
        <v>0</v>
      </c>
      <c r="BS11" s="6">
        <f>MIN('ALL data'!BR24:BR58)</f>
        <v>0</v>
      </c>
      <c r="BT11" s="6">
        <f>MIN('ALL data'!BS24:BS58)</f>
        <v>0</v>
      </c>
      <c r="BU11" s="6">
        <f>MIN('ALL data'!BT24:BT58)</f>
        <v>0</v>
      </c>
      <c r="BV11" s="6">
        <f>MIN('ALL data'!BU24:BU58)</f>
        <v>0</v>
      </c>
      <c r="BW11" s="6">
        <f>MIN('ALL data'!BV24:BV58)</f>
        <v>0</v>
      </c>
      <c r="BX11" s="6">
        <f>MIN('ALL data'!BW24:BW58)</f>
        <v>0</v>
      </c>
      <c r="BY11" s="6">
        <f>MIN('ALL data'!BX24:BX58)</f>
        <v>0</v>
      </c>
      <c r="BZ11" s="6">
        <f>MIN('ALL data'!BY24:BY58)</f>
        <v>0</v>
      </c>
      <c r="CA11" s="6">
        <f>MIN('ALL data'!BZ24:BZ58)</f>
        <v>1</v>
      </c>
      <c r="CB11" s="6">
        <f>MIN('ALL data'!CA24:CA58)</f>
        <v>1</v>
      </c>
      <c r="CC11" s="6">
        <f>MIN('ALL data'!CB24:CB58)</f>
        <v>0</v>
      </c>
      <c r="CD11" s="6">
        <f>MIN('ALL data'!CC24:CC58)</f>
        <v>0</v>
      </c>
      <c r="CE11" s="6">
        <f>MIN('ALL data'!CD24:CD58)</f>
        <v>0</v>
      </c>
      <c r="CF11" s="6">
        <f>MIN('ALL data'!CE24:CE58)</f>
        <v>0</v>
      </c>
      <c r="CG11" s="6">
        <f>MIN('ALL data'!CF24:CF58)</f>
        <v>0</v>
      </c>
      <c r="CH11" s="6">
        <f>MIN('ALL data'!CG24:CG58)</f>
        <v>0</v>
      </c>
      <c r="CI11" s="6">
        <f>MIN('ALL data'!CH24:CH58)</f>
        <v>0</v>
      </c>
      <c r="CJ11" s="6">
        <f>MIN('ALL data'!CI24:CI58)</f>
        <v>0</v>
      </c>
      <c r="CK11" s="6">
        <f>MIN('ALL data'!CJ24:CJ58)</f>
        <v>0</v>
      </c>
      <c r="CL11" s="6">
        <f>MIN('ALL data'!CK24:CK58)</f>
        <v>0</v>
      </c>
      <c r="CM11" s="6">
        <f>MIN('ALL data'!CL24:CL58)</f>
        <v>0</v>
      </c>
      <c r="CN11" s="6">
        <f>MIN('ALL data'!CM24:CM58)</f>
        <v>0</v>
      </c>
      <c r="CO11" s="6">
        <f>MIN('ALL data'!CN24:CN58)</f>
        <v>0</v>
      </c>
      <c r="CP11" s="6">
        <f>MIN('ALL data'!CO24:CO58)</f>
        <v>0</v>
      </c>
      <c r="CQ11" s="6">
        <f>MIN('ALL data'!CP24:CP58)</f>
        <v>0</v>
      </c>
      <c r="CR11" s="6">
        <f>MIN('ALL data'!CQ24:CQ58)</f>
        <v>0</v>
      </c>
      <c r="CS11" s="6">
        <f>MIN('ALL data'!CR24:CR58)</f>
        <v>0</v>
      </c>
      <c r="CT11" s="6">
        <f>MIN('ALL data'!CS24:CS58)</f>
        <v>1</v>
      </c>
      <c r="CU11" s="6">
        <f>MIN('ALL data'!CT24:CT58)</f>
        <v>0</v>
      </c>
      <c r="CV11" s="6">
        <f>MIN('ALL data'!CU24:CU58)</f>
        <v>0</v>
      </c>
      <c r="CW11" s="6">
        <f>MIN('ALL data'!CV24:CV58)</f>
        <v>0</v>
      </c>
      <c r="CX11" s="6">
        <f>MIN('ALL data'!CW24:CW58)</f>
        <v>0</v>
      </c>
      <c r="CY11" s="6">
        <f>MIN('ALL data'!CX24:CX58)</f>
        <v>0</v>
      </c>
      <c r="CZ11" s="6">
        <f>MIN('ALL data'!CY24:CY58)</f>
        <v>0</v>
      </c>
      <c r="DA11" s="6">
        <f>MIN('ALL data'!CZ24:CZ58)</f>
        <v>0</v>
      </c>
      <c r="DB11" s="6">
        <f>MIN('ALL data'!DA24:DA58)</f>
        <v>0</v>
      </c>
      <c r="DC11" s="6">
        <f>MIN('ALL data'!DB24:DB58)</f>
        <v>0</v>
      </c>
      <c r="DD11" s="6">
        <f>MIN('ALL data'!DC24:DC58)</f>
        <v>0</v>
      </c>
      <c r="DE11" s="6">
        <f>MIN('ALL data'!DD24:DD58)</f>
        <v>0</v>
      </c>
      <c r="DF11" s="6">
        <f>MIN('ALL data'!DE24:DE58)</f>
        <v>0</v>
      </c>
      <c r="DG11" s="6">
        <f>MIN('ALL data'!DF24:DF58)</f>
        <v>0</v>
      </c>
      <c r="DH11" s="6">
        <f>MIN('ALL data'!DG24:DG58)</f>
        <v>0</v>
      </c>
      <c r="DI11" s="6">
        <f>MIN('ALL data'!DH24:DH58)</f>
        <v>0</v>
      </c>
      <c r="DV11" s="6">
        <f>MIN('ALL data'!DP24:DP58)</f>
        <v>44013</v>
      </c>
      <c r="DW11" s="6">
        <f>MIN('ALL data'!DR2:DR23)</f>
        <v>0</v>
      </c>
      <c r="DX11" s="7">
        <f>MIN('ALL data'!DS24:DS58)</f>
        <v>43853</v>
      </c>
    </row>
    <row r="12">
      <c r="B12" s="4" t="s">
        <v>168</v>
      </c>
      <c r="C12" s="5">
        <f t="shared" ref="C12:E12" si="4">C10-C11</f>
        <v>-0.0001967592593</v>
      </c>
      <c r="D12" s="6">
        <f t="shared" si="4"/>
        <v>0.73</v>
      </c>
      <c r="E12" s="6">
        <f t="shared" si="4"/>
        <v>6.62</v>
      </c>
      <c r="G12" s="6">
        <f t="shared" ref="G12:DI12" si="5">G10-G11</f>
        <v>-2.95</v>
      </c>
      <c r="H12" s="6">
        <f t="shared" si="5"/>
        <v>-0.11</v>
      </c>
      <c r="I12" s="6">
        <f t="shared" si="5"/>
        <v>-0.32</v>
      </c>
      <c r="J12" s="6">
        <f t="shared" si="5"/>
        <v>-0.27</v>
      </c>
      <c r="K12" s="6">
        <f t="shared" si="5"/>
        <v>7.4</v>
      </c>
      <c r="L12" s="6">
        <f t="shared" si="5"/>
        <v>0.15</v>
      </c>
      <c r="M12" s="6">
        <f t="shared" si="5"/>
        <v>0.02</v>
      </c>
      <c r="N12" s="6">
        <f t="shared" si="5"/>
        <v>0</v>
      </c>
      <c r="O12" s="6">
        <f t="shared" si="5"/>
        <v>-1.99</v>
      </c>
      <c r="P12" s="6">
        <f t="shared" si="5"/>
        <v>1</v>
      </c>
      <c r="Q12" s="6">
        <f t="shared" si="5"/>
        <v>1.3</v>
      </c>
      <c r="R12" s="6">
        <f t="shared" si="5"/>
        <v>-7</v>
      </c>
      <c r="S12" s="6">
        <f t="shared" si="5"/>
        <v>0.91</v>
      </c>
      <c r="T12" s="6">
        <f t="shared" si="5"/>
        <v>7</v>
      </c>
      <c r="U12" s="6">
        <f t="shared" si="5"/>
        <v>-0.03</v>
      </c>
      <c r="V12" s="6">
        <f t="shared" si="5"/>
        <v>-1</v>
      </c>
      <c r="W12" s="6">
        <f t="shared" si="5"/>
        <v>0.14</v>
      </c>
      <c r="X12" s="6">
        <f t="shared" si="5"/>
        <v>0</v>
      </c>
      <c r="Y12" s="6">
        <f t="shared" si="5"/>
        <v>0</v>
      </c>
      <c r="Z12" s="6">
        <f t="shared" si="5"/>
        <v>0</v>
      </c>
      <c r="AA12" s="6">
        <f t="shared" si="5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0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0</v>
      </c>
      <c r="AN12" s="6">
        <f t="shared" si="5"/>
        <v>0</v>
      </c>
      <c r="AO12" s="6">
        <f t="shared" si="5"/>
        <v>0</v>
      </c>
      <c r="AP12" s="6">
        <f t="shared" si="5"/>
        <v>0</v>
      </c>
      <c r="AQ12" s="6">
        <f t="shared" si="5"/>
        <v>0</v>
      </c>
      <c r="AR12" s="6">
        <f t="shared" si="5"/>
        <v>0</v>
      </c>
      <c r="AS12" s="6">
        <f t="shared" si="5"/>
        <v>0</v>
      </c>
      <c r="AT12" s="6">
        <f t="shared" si="5"/>
        <v>0</v>
      </c>
      <c r="AU12" s="6">
        <f t="shared" si="5"/>
        <v>0</v>
      </c>
      <c r="AV12" s="6">
        <f t="shared" si="5"/>
        <v>0</v>
      </c>
      <c r="AW12" s="6">
        <f t="shared" si="5"/>
        <v>0</v>
      </c>
      <c r="AX12" s="6">
        <f t="shared" si="5"/>
        <v>0</v>
      </c>
      <c r="AY12" s="6">
        <f t="shared" si="5"/>
        <v>0</v>
      </c>
      <c r="AZ12" s="6">
        <f t="shared" si="5"/>
        <v>0</v>
      </c>
      <c r="BA12" s="6">
        <f t="shared" si="5"/>
        <v>0</v>
      </c>
      <c r="BB12" s="6">
        <f t="shared" si="5"/>
        <v>0</v>
      </c>
      <c r="BC12" s="6">
        <f t="shared" si="5"/>
        <v>0</v>
      </c>
      <c r="BD12" s="6">
        <f t="shared" si="5"/>
        <v>0</v>
      </c>
      <c r="BE12" s="6">
        <f t="shared" si="5"/>
        <v>0</v>
      </c>
      <c r="BF12" s="6">
        <f t="shared" si="5"/>
        <v>0</v>
      </c>
      <c r="BG12" s="6">
        <f t="shared" si="5"/>
        <v>0</v>
      </c>
      <c r="BH12" s="6">
        <f t="shared" si="5"/>
        <v>0</v>
      </c>
      <c r="BI12" s="6">
        <f t="shared" si="5"/>
        <v>0</v>
      </c>
      <c r="BJ12" s="6">
        <f t="shared" si="5"/>
        <v>0</v>
      </c>
      <c r="BK12" s="6">
        <f t="shared" si="5"/>
        <v>0</v>
      </c>
      <c r="BL12" s="6">
        <f t="shared" si="5"/>
        <v>0</v>
      </c>
      <c r="BM12" s="6">
        <f t="shared" si="5"/>
        <v>0</v>
      </c>
      <c r="BN12" s="6">
        <f t="shared" si="5"/>
        <v>0</v>
      </c>
      <c r="BO12" s="6">
        <f t="shared" si="5"/>
        <v>0</v>
      </c>
      <c r="BP12" s="6">
        <f t="shared" si="5"/>
        <v>1</v>
      </c>
      <c r="BQ12" s="6">
        <f t="shared" si="5"/>
        <v>0</v>
      </c>
      <c r="BR12" s="6">
        <f t="shared" si="5"/>
        <v>0</v>
      </c>
      <c r="BS12" s="6">
        <f t="shared" si="5"/>
        <v>0</v>
      </c>
      <c r="BT12" s="6">
        <f t="shared" si="5"/>
        <v>0</v>
      </c>
      <c r="BU12" s="6">
        <f t="shared" si="5"/>
        <v>0</v>
      </c>
      <c r="BV12" s="6">
        <f t="shared" si="5"/>
        <v>0</v>
      </c>
      <c r="BW12" s="6">
        <f t="shared" si="5"/>
        <v>1</v>
      </c>
      <c r="BX12" s="6">
        <f t="shared" si="5"/>
        <v>0</v>
      </c>
      <c r="BY12" s="6">
        <f t="shared" si="5"/>
        <v>0</v>
      </c>
      <c r="BZ12" s="6">
        <f t="shared" si="5"/>
        <v>0</v>
      </c>
      <c r="CA12" s="6">
        <f t="shared" si="5"/>
        <v>0</v>
      </c>
      <c r="CB12" s="6">
        <f t="shared" si="5"/>
        <v>10</v>
      </c>
      <c r="CC12" s="6">
        <f t="shared" si="5"/>
        <v>0</v>
      </c>
      <c r="CD12" s="6">
        <f t="shared" si="5"/>
        <v>1</v>
      </c>
      <c r="CE12" s="6">
        <f t="shared" si="5"/>
        <v>0</v>
      </c>
      <c r="CF12" s="6">
        <f t="shared" si="5"/>
        <v>0</v>
      </c>
      <c r="CG12" s="6">
        <f t="shared" si="5"/>
        <v>0</v>
      </c>
      <c r="CH12" s="6">
        <f t="shared" si="5"/>
        <v>0</v>
      </c>
      <c r="CI12" s="6">
        <f t="shared" si="5"/>
        <v>0</v>
      </c>
      <c r="CJ12" s="6">
        <f t="shared" si="5"/>
        <v>7</v>
      </c>
      <c r="CK12" s="6">
        <f t="shared" si="5"/>
        <v>0</v>
      </c>
      <c r="CL12" s="6">
        <f t="shared" si="5"/>
        <v>0</v>
      </c>
      <c r="CM12" s="6">
        <f t="shared" si="5"/>
        <v>0</v>
      </c>
      <c r="CN12" s="6">
        <f t="shared" si="5"/>
        <v>0</v>
      </c>
      <c r="CO12" s="6">
        <f t="shared" si="5"/>
        <v>0</v>
      </c>
      <c r="CP12" s="6">
        <f t="shared" si="5"/>
        <v>0</v>
      </c>
      <c r="CQ12" s="6">
        <f t="shared" si="5"/>
        <v>0</v>
      </c>
      <c r="CR12" s="6">
        <f t="shared" si="5"/>
        <v>0</v>
      </c>
      <c r="CS12" s="6">
        <f t="shared" si="5"/>
        <v>0</v>
      </c>
      <c r="CT12" s="6">
        <f t="shared" si="5"/>
        <v>26</v>
      </c>
      <c r="CU12" s="6">
        <f t="shared" si="5"/>
        <v>0</v>
      </c>
      <c r="CV12" s="6">
        <f t="shared" si="5"/>
        <v>0</v>
      </c>
      <c r="CW12" s="6">
        <f t="shared" si="5"/>
        <v>0</v>
      </c>
      <c r="CX12" s="6">
        <f t="shared" si="5"/>
        <v>0</v>
      </c>
      <c r="CY12" s="6">
        <f t="shared" si="5"/>
        <v>0</v>
      </c>
      <c r="CZ12" s="6">
        <f t="shared" si="5"/>
        <v>0</v>
      </c>
      <c r="DA12" s="6">
        <f t="shared" si="5"/>
        <v>0</v>
      </c>
      <c r="DB12" s="6">
        <f t="shared" si="5"/>
        <v>1</v>
      </c>
      <c r="DC12" s="6">
        <f t="shared" si="5"/>
        <v>0</v>
      </c>
      <c r="DD12" s="6">
        <f t="shared" si="5"/>
        <v>0</v>
      </c>
      <c r="DE12" s="6">
        <f t="shared" si="5"/>
        <v>3</v>
      </c>
      <c r="DF12" s="6">
        <f t="shared" si="5"/>
        <v>0</v>
      </c>
      <c r="DG12" s="6">
        <f t="shared" si="5"/>
        <v>0</v>
      </c>
      <c r="DH12" s="6">
        <f t="shared" si="5"/>
        <v>187</v>
      </c>
      <c r="DI12" s="6">
        <f t="shared" si="5"/>
        <v>188</v>
      </c>
      <c r="DV12" s="7">
        <f>DV10-DV11</f>
        <v>-122</v>
      </c>
      <c r="DX12" s="6">
        <f>DX10-DX11</f>
        <v>130</v>
      </c>
      <c r="EA12" s="6">
        <f>EA10-EA11</f>
        <v>0</v>
      </c>
    </row>
    <row r="13">
      <c r="A13" s="9" t="s">
        <v>169</v>
      </c>
      <c r="B13" s="4" t="s">
        <v>109</v>
      </c>
      <c r="C13" s="5">
        <f>MAX('ALL data'!C2:C23)</f>
        <v>0.004872685185</v>
      </c>
      <c r="D13" s="6">
        <f>MAX('ALL data'!D2:D23)</f>
        <v>6.76</v>
      </c>
      <c r="E13" s="6">
        <f>MAX('ALL data'!E2:E23)</f>
        <v>57.55</v>
      </c>
      <c r="F13" s="4" t="s">
        <v>109</v>
      </c>
      <c r="G13" s="6">
        <f>MAX('ALL data'!F2:F23)</f>
        <v>52.29</v>
      </c>
      <c r="H13" s="6">
        <f>MAX('ALL data'!G2:G23)</f>
        <v>2.79</v>
      </c>
      <c r="I13" s="6">
        <f>MAX('ALL data'!H2:H23)</f>
        <v>15.79</v>
      </c>
      <c r="J13" s="6">
        <f>MAX('ALL data'!I2:I23)</f>
        <v>5.55</v>
      </c>
      <c r="K13" s="6">
        <f>MAX('ALL data'!J2:J23)</f>
        <v>67.31</v>
      </c>
      <c r="L13" s="6">
        <f>MAX('ALL data'!K2:K23)</f>
        <v>1.91</v>
      </c>
      <c r="M13" s="6">
        <f>MAX('ALL data'!L2:L23)</f>
        <v>1.9</v>
      </c>
      <c r="N13" s="6">
        <f>MAX('ALL data'!M2:M23)</f>
        <v>42</v>
      </c>
      <c r="O13" s="6">
        <f>MAX('ALL data'!N2:N23)</f>
        <v>71.93</v>
      </c>
      <c r="P13" s="6">
        <f>MAX('ALL data'!O2:O23)</f>
        <v>44</v>
      </c>
      <c r="Q13" s="6">
        <f>MAX('ALL data'!P2:P23)</f>
        <v>13.17</v>
      </c>
      <c r="R13" s="6">
        <f>MAX('ALL data'!Q2:Q23)</f>
        <v>44</v>
      </c>
      <c r="S13" s="6">
        <f>MAX('ALL data'!R2:R23)</f>
        <v>6.02</v>
      </c>
      <c r="T13" s="6">
        <f>MAX('ALL data'!S2:S23)</f>
        <v>49</v>
      </c>
      <c r="U13" s="6">
        <f>MAX('ALL data'!T2:T23)</f>
        <v>4.18</v>
      </c>
      <c r="V13" s="6">
        <f>MAX('ALL data'!U2:U23)</f>
        <v>44</v>
      </c>
      <c r="W13" s="6">
        <f>MAX('ALL data'!V2:V23)</f>
        <v>3.41</v>
      </c>
      <c r="X13" s="6">
        <f>MAX('ALL data'!W2:W23)</f>
        <v>2</v>
      </c>
      <c r="Y13" s="6">
        <f>MAX('ALL data'!X2:X23)</f>
        <v>1</v>
      </c>
      <c r="Z13" s="6">
        <f>MAX('ALL data'!Y2:Y23)</f>
        <v>0</v>
      </c>
      <c r="AA13" s="6">
        <f>MAX('ALL data'!Z2:Z23)</f>
        <v>5</v>
      </c>
      <c r="AB13" s="6">
        <f>MAX('ALL data'!AA2:AA23)</f>
        <v>3</v>
      </c>
      <c r="AC13" s="6">
        <f>MAX('ALL data'!AB2:AB23)</f>
        <v>0</v>
      </c>
      <c r="AD13" s="6">
        <f>MAX('ALL data'!AC2:AC23)</f>
        <v>2</v>
      </c>
      <c r="AE13" s="6">
        <f>MAX('ALL data'!AD2:AD23)</f>
        <v>1</v>
      </c>
      <c r="AF13" s="6">
        <f>MAX('ALL data'!AE2:AE23)</f>
        <v>16</v>
      </c>
      <c r="AG13" s="6">
        <f>MAX('ALL data'!AF2:AF23)</f>
        <v>9</v>
      </c>
      <c r="AH13" s="6">
        <f>MAX('ALL data'!AG2:AG23)</f>
        <v>5</v>
      </c>
      <c r="AI13" s="6">
        <f>MAX('ALL data'!AH2:AH23)</f>
        <v>4</v>
      </c>
      <c r="AJ13" s="6">
        <f>MAX('ALL data'!AI2:AI23)</f>
        <v>1</v>
      </c>
      <c r="AK13" s="6">
        <f>MAX('ALL data'!AJ2:AJ23)</f>
        <v>1</v>
      </c>
      <c r="AL13" s="6">
        <f>MAX('ALL data'!AK2:AK23)</f>
        <v>23</v>
      </c>
      <c r="AM13" s="6">
        <f>MAX('ALL data'!AL2:AL23)</f>
        <v>14</v>
      </c>
      <c r="AN13" s="6">
        <f>MAX('ALL data'!AM2:AM23)</f>
        <v>7</v>
      </c>
      <c r="AO13" s="6">
        <f>MAX('ALL data'!AN2:AN23)</f>
        <v>0</v>
      </c>
      <c r="AP13" s="6">
        <f>MAX('ALL data'!AO2:AO23)</f>
        <v>0</v>
      </c>
      <c r="AQ13" s="6">
        <f>MAX('ALL data'!AP2:AP23)</f>
        <v>0</v>
      </c>
      <c r="AR13" s="6">
        <f>MAX('ALL data'!AQ2:AQ23)</f>
        <v>0</v>
      </c>
      <c r="AS13" s="6">
        <f>MAX('ALL data'!AR2:AR23)</f>
        <v>2</v>
      </c>
      <c r="AT13" s="6">
        <f>MAX('ALL data'!AS2:AS23)</f>
        <v>1</v>
      </c>
      <c r="AU13" s="6">
        <f>MAX('ALL data'!AT2:AT23)</f>
        <v>1</v>
      </c>
      <c r="AV13" s="6">
        <f>MAX('ALL data'!AU2:AU23)</f>
        <v>89</v>
      </c>
      <c r="AW13" s="6">
        <f>MAX('ALL data'!AV2:AV23)</f>
        <v>4</v>
      </c>
      <c r="AX13" s="6">
        <f>MAX('ALL data'!AW2:AW23)</f>
        <v>11</v>
      </c>
      <c r="AY13" s="6">
        <f>MAX('ALL data'!AX2:AX23)</f>
        <v>1</v>
      </c>
      <c r="AZ13" s="6">
        <f>MAX('ALL data'!AY2:AY23)</f>
        <v>8</v>
      </c>
      <c r="BA13" s="6">
        <f>MAX('ALL data'!AZ2:AZ23)</f>
        <v>2</v>
      </c>
      <c r="BB13" s="6">
        <f>MAX('ALL data'!BA2:BA23)</f>
        <v>4</v>
      </c>
      <c r="BC13" s="6">
        <f>MAX('ALL data'!BB2:BB23)</f>
        <v>1</v>
      </c>
      <c r="BD13" s="6">
        <f>MAX('ALL data'!BC2:BC23)</f>
        <v>3</v>
      </c>
      <c r="BE13" s="6">
        <f>MAX('ALL data'!BD2:BD23)</f>
        <v>56</v>
      </c>
      <c r="BF13" s="6">
        <f>MAX('ALL data'!BE2:BE23)</f>
        <v>3</v>
      </c>
      <c r="BG13" s="6">
        <f>MAX('ALL data'!BF2:BF23)</f>
        <v>13</v>
      </c>
      <c r="BH13" s="6">
        <f>MAX('ALL data'!BG2:BG23)</f>
        <v>1</v>
      </c>
      <c r="BI13" s="6">
        <f>MAX('ALL data'!BH2:BH23)</f>
        <v>44</v>
      </c>
      <c r="BJ13" s="6">
        <f>MAX('ALL data'!BI2:BI23)</f>
        <v>5</v>
      </c>
      <c r="BK13" s="6">
        <f>MAX('ALL data'!BJ2:BJ23)</f>
        <v>15</v>
      </c>
      <c r="BL13" s="6">
        <f>MAX('ALL data'!BK2:BK23)</f>
        <v>4</v>
      </c>
      <c r="BM13" s="6">
        <f>MAX('ALL data'!BL2:BL23)</f>
        <v>1</v>
      </c>
      <c r="BN13" s="6">
        <f>MAX('ALL data'!BM2:BM23)</f>
        <v>3</v>
      </c>
      <c r="BO13" s="6">
        <f>MAX('ALL data'!BN2:BN23)</f>
        <v>1</v>
      </c>
      <c r="BP13" s="6">
        <f>MAX('ALL data'!BO2:BO23)</f>
        <v>116</v>
      </c>
      <c r="BQ13" s="6">
        <f>MAX('ALL data'!BP2:BP23)</f>
        <v>47</v>
      </c>
      <c r="BR13" s="6">
        <f>MAX('ALL data'!BQ2:BQ23)</f>
        <v>27</v>
      </c>
      <c r="BS13" s="6">
        <f>MAX('ALL data'!BR2:BR23)</f>
        <v>1</v>
      </c>
      <c r="BT13" s="6">
        <f>MAX('ALL data'!BS2:BS23)</f>
        <v>33</v>
      </c>
      <c r="BU13" s="6">
        <f>MAX('ALL data'!BT2:BT23)</f>
        <v>3</v>
      </c>
      <c r="BV13" s="6">
        <f>MAX('ALL data'!BU2:BU23)</f>
        <v>29</v>
      </c>
      <c r="BW13" s="6">
        <f>MAX('ALL data'!BV2:BV23)</f>
        <v>13</v>
      </c>
      <c r="BX13" s="6">
        <f>MAX('ALL data'!BW2:BW23)</f>
        <v>2</v>
      </c>
      <c r="BY13" s="6">
        <f>MAX('ALL data'!BX2:BX23)</f>
        <v>4</v>
      </c>
      <c r="BZ13" s="6">
        <f>MAX('ALL data'!BY2:BY23)</f>
        <v>3</v>
      </c>
      <c r="CA13" s="6">
        <f>MAX('ALL data'!BZ2:BZ23)</f>
        <v>11</v>
      </c>
      <c r="CB13" s="6">
        <f>MAX('ALL data'!CA2:CA23)</f>
        <v>88</v>
      </c>
      <c r="CC13" s="6">
        <f>MAX('ALL data'!CB2:CB23)</f>
        <v>12</v>
      </c>
      <c r="CD13" s="6">
        <f>MAX('ALL data'!CC2:CC23)</f>
        <v>40</v>
      </c>
      <c r="CE13" s="6">
        <f>MAX('ALL data'!CD2:CD23)</f>
        <v>59</v>
      </c>
      <c r="CF13" s="6">
        <f>MAX('ALL data'!CE2:CE23)</f>
        <v>16</v>
      </c>
      <c r="CG13" s="6">
        <f>MAX('ALL data'!CF2:CF23)</f>
        <v>12</v>
      </c>
      <c r="CH13" s="6">
        <f>MAX('ALL data'!CG2:CG23)</f>
        <v>4</v>
      </c>
      <c r="CI13" s="6">
        <f>MAX('ALL data'!CH2:CH23)</f>
        <v>1</v>
      </c>
      <c r="CJ13" s="6">
        <f>MAX('ALL data'!CI2:CI23)</f>
        <v>110</v>
      </c>
      <c r="CK13" s="6">
        <f>MAX('ALL data'!CJ2:CJ23)</f>
        <v>12</v>
      </c>
      <c r="CL13" s="6">
        <f>MAX('ALL data'!CK2:CK23)</f>
        <v>11</v>
      </c>
      <c r="CM13" s="6">
        <f>MAX('ALL data'!CL2:CL23)</f>
        <v>2</v>
      </c>
      <c r="CN13" s="6">
        <f>MAX('ALL data'!CM2:CM23)</f>
        <v>12</v>
      </c>
      <c r="CO13" s="6">
        <f>MAX('ALL data'!CN2:CN23)</f>
        <v>3</v>
      </c>
      <c r="CP13" s="6">
        <f>MAX('ALL data'!CO2:CO23)</f>
        <v>1</v>
      </c>
      <c r="CQ13" s="6">
        <f>MAX('ALL data'!CP2:CP23)</f>
        <v>2</v>
      </c>
      <c r="CR13" s="6">
        <f>MAX('ALL data'!CQ2:CQ23)</f>
        <v>2</v>
      </c>
      <c r="CS13" s="6">
        <f>MAX('ALL data'!CR2:CR23)</f>
        <v>5</v>
      </c>
      <c r="CT13" s="6">
        <f>MAX('ALL data'!CS2:CS23)</f>
        <v>137</v>
      </c>
      <c r="CU13" s="6">
        <f>MAX('ALL data'!CT2:CT23)</f>
        <v>396</v>
      </c>
      <c r="CV13" s="6">
        <f>MAX('ALL data'!CU2:CU23)</f>
        <v>208</v>
      </c>
      <c r="CW13" s="6">
        <f>MAX('ALL data'!CV2:CV23)</f>
        <v>3</v>
      </c>
      <c r="CX13" s="6">
        <f>MAX('ALL data'!CW2:CW23)</f>
        <v>22</v>
      </c>
      <c r="CY13" s="6">
        <f>MAX('ALL data'!CX2:CX23)</f>
        <v>5</v>
      </c>
      <c r="CZ13" s="6">
        <f>MAX('ALL data'!CY2:CY23)</f>
        <v>12</v>
      </c>
      <c r="DA13" s="6">
        <f>MAX('ALL data'!CZ2:CZ23)</f>
        <v>15</v>
      </c>
      <c r="DB13" s="6">
        <f>MAX('ALL data'!DA2:DA23)</f>
        <v>73</v>
      </c>
      <c r="DC13" s="6">
        <f>MAX('ALL data'!DB2:DB23)</f>
        <v>28</v>
      </c>
      <c r="DD13" s="6">
        <f>MAX('ALL data'!DC2:DC23)</f>
        <v>18</v>
      </c>
      <c r="DE13" s="6">
        <f>MAX('ALL data'!DD2:DD23)</f>
        <v>508</v>
      </c>
      <c r="DF13" s="6">
        <f>MAX('ALL data'!DE2:DE23)</f>
        <v>118</v>
      </c>
      <c r="DG13" s="6">
        <f>MAX('ALL data'!DF2:DF23)</f>
        <v>4</v>
      </c>
      <c r="DH13" s="6">
        <f>MAX('ALL data'!DG2:DG23)</f>
        <v>836</v>
      </c>
      <c r="DI13" s="6">
        <f>MAX('ALL data'!DH2:DH23)</f>
        <v>837</v>
      </c>
      <c r="DV13" s="7">
        <f>MAX('ALL data'!DP2:DP23)</f>
        <v>45495</v>
      </c>
      <c r="DW13" s="6">
        <f>MAX('ALL data'!DR2:DR23)</f>
        <v>6</v>
      </c>
      <c r="DX13" s="7">
        <f>MAX('ALL data'!DS2:DS23)</f>
        <v>45482</v>
      </c>
    </row>
    <row r="14">
      <c r="B14" s="4" t="s">
        <v>110</v>
      </c>
      <c r="C14" s="5">
        <f>MAX('ALL data'!C24:C58)</f>
        <v>0.005150462963</v>
      </c>
      <c r="D14" s="6">
        <f>MAX('ALL data'!D24:D58)</f>
        <v>8.62</v>
      </c>
      <c r="E14" s="6">
        <f>MAX('ALL data'!E24:E58)</f>
        <v>53.52</v>
      </c>
      <c r="F14" s="4" t="s">
        <v>110</v>
      </c>
      <c r="G14" s="6">
        <f>MAX('ALL data'!F24:F58)</f>
        <v>56.47</v>
      </c>
      <c r="H14" s="6">
        <f>MAX('ALL data'!G24:G58)</f>
        <v>3.78</v>
      </c>
      <c r="I14" s="6">
        <f>MAX('ALL data'!H24:H58)</f>
        <v>13.51</v>
      </c>
      <c r="J14" s="6">
        <f>MAX('ALL data'!I24:I58)</f>
        <v>7.69</v>
      </c>
      <c r="K14" s="6">
        <f>MAX('ALL data'!J24:J58)</f>
        <v>52.6</v>
      </c>
      <c r="L14" s="6">
        <f>MAX('ALL data'!K24:K58)</f>
        <v>6.22</v>
      </c>
      <c r="M14" s="6">
        <f>MAX('ALL data'!L24:L58)</f>
        <v>1.39</v>
      </c>
      <c r="N14" s="6">
        <f>MAX('ALL data'!M24:M58)</f>
        <v>42</v>
      </c>
      <c r="O14" s="6">
        <f>MAX('ALL data'!N24:N58)</f>
        <v>81.05</v>
      </c>
      <c r="P14" s="6">
        <f>MAX('ALL data'!O24:O58)</f>
        <v>52</v>
      </c>
      <c r="Q14" s="6">
        <f>MAX('ALL data'!P24:P58)</f>
        <v>18.46</v>
      </c>
      <c r="R14" s="6">
        <f>MAX('ALL data'!Q24:Q58)</f>
        <v>47</v>
      </c>
      <c r="S14" s="6">
        <f>MAX('ALL data'!R24:R58)</f>
        <v>7.42</v>
      </c>
      <c r="T14" s="6">
        <f>MAX('ALL data'!S24:S58)</f>
        <v>48</v>
      </c>
      <c r="U14" s="6">
        <f>MAX('ALL data'!T24:T58)</f>
        <v>6.22</v>
      </c>
      <c r="V14" s="6">
        <f>MAX('ALL data'!U24:U58)</f>
        <v>51</v>
      </c>
      <c r="W14" s="6">
        <f>MAX('ALL data'!V24:V58)</f>
        <v>4.35</v>
      </c>
      <c r="X14" s="6">
        <f>MAX('ALL data'!W24:W58)</f>
        <v>1</v>
      </c>
      <c r="Y14" s="6">
        <f>MAX('ALL data'!X24:X58)</f>
        <v>1</v>
      </c>
      <c r="Z14" s="6">
        <f>MAX('ALL data'!Y24:Y58)</f>
        <v>1</v>
      </c>
      <c r="AA14" s="6">
        <f>MAX('ALL data'!Z24:Z58)</f>
        <v>1</v>
      </c>
      <c r="AB14" s="6">
        <f>MAX('ALL data'!AA24:AA58)</f>
        <v>21</v>
      </c>
      <c r="AC14" s="6">
        <f>MAX('ALL data'!AB24:AB58)</f>
        <v>7</v>
      </c>
      <c r="AD14" s="6">
        <f>MAX('ALL data'!AC24:AC58)</f>
        <v>2</v>
      </c>
      <c r="AE14" s="6">
        <f>MAX('ALL data'!AD24:AD58)</f>
        <v>1</v>
      </c>
      <c r="AF14" s="6">
        <f>MAX('ALL data'!AE24:AE58)</f>
        <v>0</v>
      </c>
      <c r="AG14" s="6">
        <f>MAX('ALL data'!AF24:AF58)</f>
        <v>2</v>
      </c>
      <c r="AH14" s="6">
        <f>MAX('ALL data'!AG24:AG58)</f>
        <v>5</v>
      </c>
      <c r="AI14" s="6">
        <f>MAX('ALL data'!AH24:AH58)</f>
        <v>3</v>
      </c>
      <c r="AJ14" s="6">
        <f>MAX('ALL data'!AI24:AI58)</f>
        <v>4</v>
      </c>
      <c r="AK14" s="6">
        <f>MAX('ALL data'!AJ24:AJ58)</f>
        <v>16</v>
      </c>
      <c r="AL14" s="6">
        <f>MAX('ALL data'!AK24:AK58)</f>
        <v>22</v>
      </c>
      <c r="AM14" s="6">
        <f>MAX('ALL data'!AL24:AL58)</f>
        <v>12</v>
      </c>
      <c r="AN14" s="6">
        <f>MAX('ALL data'!AM24:AM58)</f>
        <v>14</v>
      </c>
      <c r="AO14" s="6">
        <f>MAX('ALL data'!AN24:AN58)</f>
        <v>1</v>
      </c>
      <c r="AP14" s="6">
        <f>MAX('ALL data'!AO24:AO58)</f>
        <v>3</v>
      </c>
      <c r="AQ14" s="6">
        <f>MAX('ALL data'!AP24:AP58)</f>
        <v>4</v>
      </c>
      <c r="AR14" s="6">
        <f>MAX('ALL data'!AQ24:AQ58)</f>
        <v>6</v>
      </c>
      <c r="AS14" s="6">
        <f>MAX('ALL data'!AR24:AR58)</f>
        <v>2</v>
      </c>
      <c r="AT14" s="6">
        <f>MAX('ALL data'!AS24:AS58)</f>
        <v>9</v>
      </c>
      <c r="AU14" s="6">
        <f>MAX('ALL data'!AT24:AT58)</f>
        <v>0</v>
      </c>
      <c r="AV14" s="6">
        <f>MAX('ALL data'!AU24:AU58)</f>
        <v>46</v>
      </c>
      <c r="AW14" s="6">
        <f>MAX('ALL data'!AV24:AV58)</f>
        <v>31</v>
      </c>
      <c r="AX14" s="6">
        <f>MAX('ALL data'!AW24:AW58)</f>
        <v>7</v>
      </c>
      <c r="AY14" s="6">
        <f>MAX('ALL data'!AX24:AX58)</f>
        <v>2</v>
      </c>
      <c r="AZ14" s="6">
        <f>MAX('ALL data'!AY24:AY58)</f>
        <v>9</v>
      </c>
      <c r="BA14" s="6">
        <f>MAX('ALL data'!AZ24:AZ58)</f>
        <v>1</v>
      </c>
      <c r="BB14" s="6">
        <f>MAX('ALL data'!BA24:BA58)</f>
        <v>5</v>
      </c>
      <c r="BC14" s="6">
        <f>MAX('ALL data'!BB24:BB58)</f>
        <v>3</v>
      </c>
      <c r="BD14" s="6">
        <f>MAX('ALL data'!BC24:BC58)</f>
        <v>16</v>
      </c>
      <c r="BE14" s="6">
        <f>MAX('ALL data'!BD24:BD58)</f>
        <v>439</v>
      </c>
      <c r="BF14" s="6">
        <f>MAX('ALL data'!BE24:BE58)</f>
        <v>1</v>
      </c>
      <c r="BG14" s="6">
        <f>MAX('ALL data'!BF24:BF58)</f>
        <v>46</v>
      </c>
      <c r="BH14" s="6">
        <f>MAX('ALL data'!BG24:BG58)</f>
        <v>0</v>
      </c>
      <c r="BI14" s="6">
        <f>MAX('ALL data'!BH24:BH58)</f>
        <v>9</v>
      </c>
      <c r="BJ14" s="6">
        <f>MAX('ALL data'!BI24:BI58)</f>
        <v>26</v>
      </c>
      <c r="BK14" s="6">
        <f>MAX('ALL data'!BJ24:BJ58)</f>
        <v>3</v>
      </c>
      <c r="BL14" s="6">
        <f>MAX('ALL data'!BK24:BK58)</f>
        <v>12</v>
      </c>
      <c r="BM14" s="6">
        <f>MAX('ALL data'!BL24:BL58)</f>
        <v>1</v>
      </c>
      <c r="BN14" s="6">
        <f>MAX('ALL data'!BM24:BM58)</f>
        <v>1</v>
      </c>
      <c r="BO14" s="6">
        <f>MAX('ALL data'!BN24:BN58)</f>
        <v>1</v>
      </c>
      <c r="BP14" s="6">
        <f>MAX('ALL data'!BO24:BO58)</f>
        <v>491</v>
      </c>
      <c r="BQ14" s="6">
        <f>MAX('ALL data'!BP24:BP58)</f>
        <v>49</v>
      </c>
      <c r="BR14" s="6">
        <f>MAX('ALL data'!BQ24:BQ58)</f>
        <v>25</v>
      </c>
      <c r="BS14" s="6">
        <f>MAX('ALL data'!BR24:BR58)</f>
        <v>2</v>
      </c>
      <c r="BT14" s="6">
        <f>MAX('ALL data'!BS24:BS58)</f>
        <v>84</v>
      </c>
      <c r="BU14" s="6">
        <f>MAX('ALL data'!BT24:BT58)</f>
        <v>1</v>
      </c>
      <c r="BV14" s="6">
        <f>MAX('ALL data'!BU24:BU58)</f>
        <v>23</v>
      </c>
      <c r="BW14" s="6">
        <f>MAX('ALL data'!BV24:BV58)</f>
        <v>15</v>
      </c>
      <c r="BX14" s="6">
        <f>MAX('ALL data'!BW24:BW58)</f>
        <v>3</v>
      </c>
      <c r="BY14" s="6">
        <f>MAX('ALL data'!BX24:BX58)</f>
        <v>2</v>
      </c>
      <c r="BZ14" s="6">
        <f>MAX('ALL data'!BY24:BY58)</f>
        <v>2</v>
      </c>
      <c r="CA14" s="6">
        <f>MAX('ALL data'!BZ24:BZ58)</f>
        <v>2</v>
      </c>
      <c r="CB14" s="6">
        <f>MAX('ALL data'!CA24:CA58)</f>
        <v>117</v>
      </c>
      <c r="CC14" s="6">
        <f>MAX('ALL data'!CB24:CB58)</f>
        <v>6</v>
      </c>
      <c r="CD14" s="6">
        <f>MAX('ALL data'!CC24:CC58)</f>
        <v>61</v>
      </c>
      <c r="CE14" s="6">
        <f>MAX('ALL data'!CD24:CD58)</f>
        <v>60</v>
      </c>
      <c r="CF14" s="6">
        <f>MAX('ALL data'!CE24:CE58)</f>
        <v>33</v>
      </c>
      <c r="CG14" s="6">
        <f>MAX('ALL data'!CF24:CF58)</f>
        <v>3</v>
      </c>
      <c r="CH14" s="6">
        <f>MAX('ALL data'!CG24:CG58)</f>
        <v>5</v>
      </c>
      <c r="CI14" s="6">
        <f>MAX('ALL data'!CH24:CH58)</f>
        <v>33</v>
      </c>
      <c r="CJ14" s="6">
        <f>MAX('ALL data'!CI24:CI58)</f>
        <v>112</v>
      </c>
      <c r="CK14" s="6">
        <f>MAX('ALL data'!CJ24:CJ58)</f>
        <v>16</v>
      </c>
      <c r="CL14" s="6">
        <f>MAX('ALL data'!CK24:CK58)</f>
        <v>8</v>
      </c>
      <c r="CM14" s="6">
        <f>MAX('ALL data'!CL24:CL58)</f>
        <v>4</v>
      </c>
      <c r="CN14" s="6">
        <f>MAX('ALL data'!CM24:CM58)</f>
        <v>13</v>
      </c>
      <c r="CO14" s="6">
        <f>MAX('ALL data'!CN24:CN58)</f>
        <v>3</v>
      </c>
      <c r="CP14" s="6">
        <f>MAX('ALL data'!CO24:CO58)</f>
        <v>2</v>
      </c>
      <c r="CQ14" s="6">
        <f>MAX('ALL data'!CP24:CP58)</f>
        <v>2</v>
      </c>
      <c r="CR14" s="6">
        <f>MAX('ALL data'!CQ24:CQ58)</f>
        <v>3</v>
      </c>
      <c r="CS14" s="6">
        <f>MAX('ALL data'!CR24:CR58)</f>
        <v>9</v>
      </c>
      <c r="CT14" s="6">
        <f>MAX('ALL data'!CS24:CS58)</f>
        <v>199</v>
      </c>
      <c r="CU14" s="6">
        <f>MAX('ALL data'!CT24:CT58)</f>
        <v>360</v>
      </c>
      <c r="CV14" s="6">
        <f>MAX('ALL data'!CU24:CU58)</f>
        <v>106</v>
      </c>
      <c r="CW14" s="6">
        <f>MAX('ALL data'!CV24:CV58)</f>
        <v>6</v>
      </c>
      <c r="CX14" s="6">
        <f>MAX('ALL data'!CW24:CW58)</f>
        <v>280</v>
      </c>
      <c r="CY14" s="6">
        <f>MAX('ALL data'!CX24:CX58)</f>
        <v>35</v>
      </c>
      <c r="CZ14" s="6">
        <f>MAX('ALL data'!CY24:CY58)</f>
        <v>42</v>
      </c>
      <c r="DA14" s="6">
        <f>MAX('ALL data'!CZ24:CZ58)</f>
        <v>8</v>
      </c>
      <c r="DB14" s="6">
        <f>MAX('ALL data'!DA24:DA58)</f>
        <v>126</v>
      </c>
      <c r="DC14" s="6">
        <f>MAX('ALL data'!DB24:DB58)</f>
        <v>46</v>
      </c>
      <c r="DD14" s="6">
        <f>MAX('ALL data'!DC24:DC58)</f>
        <v>100</v>
      </c>
      <c r="DE14" s="6">
        <f>MAX('ALL data'!DD24:DD58)</f>
        <v>797</v>
      </c>
      <c r="DF14" s="6">
        <f>MAX('ALL data'!DE24:DE58)</f>
        <v>56</v>
      </c>
      <c r="DG14" s="6">
        <f>MAX('ALL data'!DF24:DF58)</f>
        <v>8</v>
      </c>
      <c r="DH14" s="6">
        <f>MAX('ALL data'!DG24:DG58)</f>
        <v>1251</v>
      </c>
      <c r="DI14" s="6">
        <f>MAX('ALL data'!DH24:DH58)</f>
        <v>1285</v>
      </c>
      <c r="DV14" s="6">
        <f>MAX('ALL data'!DP24:DP58)</f>
        <v>45497</v>
      </c>
      <c r="DW14" s="6">
        <f>MAX('ALL data'!DR2:DR23)</f>
        <v>6</v>
      </c>
      <c r="DX14" s="7">
        <f>MAX('ALL data'!DS24:DS58)</f>
        <v>45499</v>
      </c>
    </row>
    <row r="15">
      <c r="B15" s="4" t="s">
        <v>170</v>
      </c>
      <c r="C15" s="5">
        <f t="shared" ref="C15:E15" si="6">C13-C14</f>
        <v>-0.0002777777778</v>
      </c>
      <c r="D15" s="6">
        <f t="shared" si="6"/>
        <v>-1.86</v>
      </c>
      <c r="E15" s="6">
        <f t="shared" si="6"/>
        <v>4.03</v>
      </c>
      <c r="G15" s="6">
        <f t="shared" ref="G15:DI15" si="7">G13-G14</f>
        <v>-4.18</v>
      </c>
      <c r="H15" s="6">
        <f t="shared" si="7"/>
        <v>-0.99</v>
      </c>
      <c r="I15" s="6">
        <f t="shared" si="7"/>
        <v>2.28</v>
      </c>
      <c r="J15" s="6">
        <f t="shared" si="7"/>
        <v>-2.14</v>
      </c>
      <c r="K15" s="6">
        <f t="shared" si="7"/>
        <v>14.71</v>
      </c>
      <c r="L15" s="6">
        <f t="shared" si="7"/>
        <v>-4.31</v>
      </c>
      <c r="M15" s="6">
        <f t="shared" si="7"/>
        <v>0.51</v>
      </c>
      <c r="N15" s="6">
        <f t="shared" si="7"/>
        <v>0</v>
      </c>
      <c r="O15" s="6">
        <f t="shared" si="7"/>
        <v>-9.12</v>
      </c>
      <c r="P15" s="6">
        <f t="shared" si="7"/>
        <v>-8</v>
      </c>
      <c r="Q15" s="6">
        <f t="shared" si="7"/>
        <v>-5.29</v>
      </c>
      <c r="R15" s="6">
        <f t="shared" si="7"/>
        <v>-3</v>
      </c>
      <c r="S15" s="6">
        <f t="shared" si="7"/>
        <v>-1.4</v>
      </c>
      <c r="T15" s="6">
        <f t="shared" si="7"/>
        <v>1</v>
      </c>
      <c r="U15" s="6">
        <f t="shared" si="7"/>
        <v>-2.04</v>
      </c>
      <c r="V15" s="6">
        <f t="shared" si="7"/>
        <v>-7</v>
      </c>
      <c r="W15" s="6">
        <f t="shared" si="7"/>
        <v>-0.94</v>
      </c>
      <c r="X15" s="6">
        <f t="shared" si="7"/>
        <v>1</v>
      </c>
      <c r="Y15" s="6">
        <f t="shared" si="7"/>
        <v>0</v>
      </c>
      <c r="Z15" s="6">
        <f t="shared" si="7"/>
        <v>-1</v>
      </c>
      <c r="AA15" s="6">
        <f t="shared" si="7"/>
        <v>4</v>
      </c>
      <c r="AB15" s="6">
        <f t="shared" si="7"/>
        <v>-18</v>
      </c>
      <c r="AC15" s="6">
        <f t="shared" si="7"/>
        <v>-7</v>
      </c>
      <c r="AD15" s="6">
        <f t="shared" si="7"/>
        <v>0</v>
      </c>
      <c r="AE15" s="6">
        <f t="shared" si="7"/>
        <v>0</v>
      </c>
      <c r="AF15" s="6">
        <f t="shared" si="7"/>
        <v>16</v>
      </c>
      <c r="AG15" s="6">
        <f t="shared" si="7"/>
        <v>7</v>
      </c>
      <c r="AH15" s="6">
        <f t="shared" si="7"/>
        <v>0</v>
      </c>
      <c r="AI15" s="6">
        <f t="shared" si="7"/>
        <v>1</v>
      </c>
      <c r="AJ15" s="6">
        <f t="shared" si="7"/>
        <v>-3</v>
      </c>
      <c r="AK15" s="6">
        <f t="shared" si="7"/>
        <v>-15</v>
      </c>
      <c r="AL15" s="6">
        <f t="shared" si="7"/>
        <v>1</v>
      </c>
      <c r="AM15" s="6">
        <f t="shared" si="7"/>
        <v>2</v>
      </c>
      <c r="AN15" s="6">
        <f t="shared" si="7"/>
        <v>-7</v>
      </c>
      <c r="AO15" s="6">
        <f t="shared" si="7"/>
        <v>-1</v>
      </c>
      <c r="AP15" s="6">
        <f t="shared" si="7"/>
        <v>-3</v>
      </c>
      <c r="AQ15" s="6">
        <f t="shared" si="7"/>
        <v>-4</v>
      </c>
      <c r="AR15" s="6">
        <f t="shared" si="7"/>
        <v>-6</v>
      </c>
      <c r="AS15" s="6">
        <f t="shared" si="7"/>
        <v>0</v>
      </c>
      <c r="AT15" s="6">
        <f t="shared" si="7"/>
        <v>-8</v>
      </c>
      <c r="AU15" s="6">
        <f t="shared" si="7"/>
        <v>1</v>
      </c>
      <c r="AV15" s="6">
        <f t="shared" si="7"/>
        <v>43</v>
      </c>
      <c r="AW15" s="6">
        <f t="shared" si="7"/>
        <v>-27</v>
      </c>
      <c r="AX15" s="6">
        <f t="shared" si="7"/>
        <v>4</v>
      </c>
      <c r="AY15" s="6">
        <f t="shared" si="7"/>
        <v>-1</v>
      </c>
      <c r="AZ15" s="6">
        <f t="shared" si="7"/>
        <v>-1</v>
      </c>
      <c r="BA15" s="6">
        <f t="shared" si="7"/>
        <v>1</v>
      </c>
      <c r="BB15" s="6">
        <f t="shared" si="7"/>
        <v>-1</v>
      </c>
      <c r="BC15" s="6">
        <f t="shared" si="7"/>
        <v>-2</v>
      </c>
      <c r="BD15" s="6">
        <f t="shared" si="7"/>
        <v>-13</v>
      </c>
      <c r="BE15" s="6">
        <f t="shared" si="7"/>
        <v>-383</v>
      </c>
      <c r="BF15" s="6">
        <f t="shared" si="7"/>
        <v>2</v>
      </c>
      <c r="BG15" s="6">
        <f t="shared" si="7"/>
        <v>-33</v>
      </c>
      <c r="BH15" s="6">
        <f t="shared" si="7"/>
        <v>1</v>
      </c>
      <c r="BI15" s="6">
        <f t="shared" si="7"/>
        <v>35</v>
      </c>
      <c r="BJ15" s="6">
        <f t="shared" si="7"/>
        <v>-21</v>
      </c>
      <c r="BK15" s="6">
        <f t="shared" si="7"/>
        <v>12</v>
      </c>
      <c r="BL15" s="6">
        <f t="shared" si="7"/>
        <v>-8</v>
      </c>
      <c r="BM15" s="6">
        <f t="shared" si="7"/>
        <v>0</v>
      </c>
      <c r="BN15" s="6">
        <f t="shared" si="7"/>
        <v>2</v>
      </c>
      <c r="BO15" s="6">
        <f t="shared" si="7"/>
        <v>0</v>
      </c>
      <c r="BP15" s="6">
        <f t="shared" si="7"/>
        <v>-375</v>
      </c>
      <c r="BQ15" s="6">
        <f t="shared" si="7"/>
        <v>-2</v>
      </c>
      <c r="BR15" s="6">
        <f t="shared" si="7"/>
        <v>2</v>
      </c>
      <c r="BS15" s="6">
        <f t="shared" si="7"/>
        <v>-1</v>
      </c>
      <c r="BT15" s="6">
        <f t="shared" si="7"/>
        <v>-51</v>
      </c>
      <c r="BU15" s="6">
        <f t="shared" si="7"/>
        <v>2</v>
      </c>
      <c r="BV15" s="6">
        <f t="shared" si="7"/>
        <v>6</v>
      </c>
      <c r="BW15" s="6">
        <f t="shared" si="7"/>
        <v>-2</v>
      </c>
      <c r="BX15" s="6">
        <f t="shared" si="7"/>
        <v>-1</v>
      </c>
      <c r="BY15" s="6">
        <f t="shared" si="7"/>
        <v>2</v>
      </c>
      <c r="BZ15" s="6">
        <f t="shared" si="7"/>
        <v>1</v>
      </c>
      <c r="CA15" s="6">
        <f t="shared" si="7"/>
        <v>9</v>
      </c>
      <c r="CB15" s="6">
        <f t="shared" si="7"/>
        <v>-29</v>
      </c>
      <c r="CC15" s="6">
        <f t="shared" si="7"/>
        <v>6</v>
      </c>
      <c r="CD15" s="6">
        <f t="shared" si="7"/>
        <v>-21</v>
      </c>
      <c r="CE15" s="6">
        <f t="shared" si="7"/>
        <v>-1</v>
      </c>
      <c r="CF15" s="6">
        <f t="shared" si="7"/>
        <v>-17</v>
      </c>
      <c r="CG15" s="6">
        <f t="shared" si="7"/>
        <v>9</v>
      </c>
      <c r="CH15" s="6">
        <f t="shared" si="7"/>
        <v>-1</v>
      </c>
      <c r="CI15" s="6">
        <f t="shared" si="7"/>
        <v>-32</v>
      </c>
      <c r="CJ15" s="6">
        <f t="shared" si="7"/>
        <v>-2</v>
      </c>
      <c r="CK15" s="6">
        <f t="shared" si="7"/>
        <v>-4</v>
      </c>
      <c r="CL15" s="6">
        <f t="shared" si="7"/>
        <v>3</v>
      </c>
      <c r="CM15" s="6">
        <f t="shared" si="7"/>
        <v>-2</v>
      </c>
      <c r="CN15" s="6">
        <f t="shared" si="7"/>
        <v>-1</v>
      </c>
      <c r="CO15" s="6">
        <f t="shared" si="7"/>
        <v>0</v>
      </c>
      <c r="CP15" s="6">
        <f t="shared" si="7"/>
        <v>-1</v>
      </c>
      <c r="CQ15" s="6">
        <f t="shared" si="7"/>
        <v>0</v>
      </c>
      <c r="CR15" s="6">
        <f t="shared" si="7"/>
        <v>-1</v>
      </c>
      <c r="CS15" s="6">
        <f t="shared" si="7"/>
        <v>-4</v>
      </c>
      <c r="CT15" s="6">
        <f t="shared" si="7"/>
        <v>-62</v>
      </c>
      <c r="CU15" s="6">
        <f t="shared" si="7"/>
        <v>36</v>
      </c>
      <c r="CV15" s="6">
        <f t="shared" si="7"/>
        <v>102</v>
      </c>
      <c r="CW15" s="6">
        <f t="shared" si="7"/>
        <v>-3</v>
      </c>
      <c r="CX15" s="6">
        <f t="shared" si="7"/>
        <v>-258</v>
      </c>
      <c r="CY15" s="6">
        <f t="shared" si="7"/>
        <v>-30</v>
      </c>
      <c r="CZ15" s="6">
        <f t="shared" si="7"/>
        <v>-30</v>
      </c>
      <c r="DA15" s="6">
        <f t="shared" si="7"/>
        <v>7</v>
      </c>
      <c r="DB15" s="6">
        <f t="shared" si="7"/>
        <v>-53</v>
      </c>
      <c r="DC15" s="6">
        <f t="shared" si="7"/>
        <v>-18</v>
      </c>
      <c r="DD15" s="6">
        <f t="shared" si="7"/>
        <v>-82</v>
      </c>
      <c r="DE15" s="6">
        <f t="shared" si="7"/>
        <v>-289</v>
      </c>
      <c r="DF15" s="6">
        <f t="shared" si="7"/>
        <v>62</v>
      </c>
      <c r="DG15" s="6">
        <f t="shared" si="7"/>
        <v>-4</v>
      </c>
      <c r="DH15" s="6">
        <f t="shared" si="7"/>
        <v>-415</v>
      </c>
      <c r="DI15" s="6">
        <f t="shared" si="7"/>
        <v>-448</v>
      </c>
      <c r="DV15" s="7">
        <f>DV13-DV14</f>
        <v>-2</v>
      </c>
      <c r="DX15" s="6">
        <f>DX13-DX14</f>
        <v>-17</v>
      </c>
      <c r="EA15" s="6">
        <f>EA13-EA14</f>
        <v>0</v>
      </c>
    </row>
    <row r="16">
      <c r="A16" s="4" t="s">
        <v>171</v>
      </c>
      <c r="B16" s="4"/>
      <c r="C16" s="6">
        <f>STDEV('ALL data'!C2:C23)</f>
        <v>0.0009045156207</v>
      </c>
      <c r="D16" s="6">
        <f>STDEV('ALL data'!D2:D23)</f>
        <v>0.9534722373</v>
      </c>
      <c r="E16" s="6">
        <f>STDEV('ALL data'!E2:E23)</f>
        <v>7.01244756</v>
      </c>
      <c r="G16" s="6">
        <f>STDEV('ALL data'!F2:F23)</f>
        <v>6.529576334</v>
      </c>
      <c r="K16" s="6">
        <f>STDEV('ALL data'!J2:J23)</f>
        <v>7.653725701</v>
      </c>
    </row>
    <row r="17">
      <c r="A17" s="4"/>
      <c r="B17" s="4"/>
      <c r="C17" s="6">
        <f>STDEV('ALL data'!C24:C58)</f>
        <v>0.0007012498527</v>
      </c>
      <c r="D17" s="6">
        <f>STDEV('ALL data'!D24:D58)</f>
        <v>1.068792455</v>
      </c>
      <c r="E17" s="6">
        <f>STDEV('ALL data'!E25:E58)</f>
        <v>5.632296448</v>
      </c>
      <c r="G17" s="6">
        <f>STDEV('ALL data'!F24:F58)</f>
        <v>6.200891668</v>
      </c>
      <c r="K17" s="6">
        <f>STDEV('ALL data'!J24:J58)</f>
        <v>5.689370145</v>
      </c>
    </row>
    <row r="18">
      <c r="A18" s="4"/>
      <c r="B18" s="4"/>
      <c r="D18" s="6">
        <f>STDEV('ALL data'!D2:D58)</f>
        <v>1.056742702</v>
      </c>
    </row>
    <row r="19">
      <c r="A19" s="28" t="s">
        <v>172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</row>
    <row r="20">
      <c r="A20" s="30"/>
    </row>
    <row r="36">
      <c r="A36" s="4"/>
    </row>
    <row r="40">
      <c r="A40" s="28" t="s">
        <v>173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</row>
    <row r="41">
      <c r="A41" s="30" t="s">
        <v>174</v>
      </c>
    </row>
    <row r="42">
      <c r="A42" s="30" t="s">
        <v>175</v>
      </c>
      <c r="M42" s="30" t="s">
        <v>176</v>
      </c>
    </row>
    <row r="43">
      <c r="A43" s="4" t="s">
        <v>159</v>
      </c>
      <c r="B43" s="4" t="s">
        <v>177</v>
      </c>
      <c r="M43" s="4" t="s">
        <v>159</v>
      </c>
      <c r="N43" s="4" t="s">
        <v>177</v>
      </c>
    </row>
    <row r="44">
      <c r="A44" s="6">
        <f t="shared" ref="A44:B44" si="8">N5</f>
        <v>42</v>
      </c>
      <c r="B44" s="6">
        <f t="shared" si="8"/>
        <v>59.68409091</v>
      </c>
      <c r="M44" s="6">
        <f t="shared" ref="M44:N44" si="9">N6</f>
        <v>42</v>
      </c>
      <c r="N44" s="6">
        <f t="shared" si="9"/>
        <v>65.798</v>
      </c>
    </row>
    <row r="45">
      <c r="A45" s="6">
        <f t="shared" ref="A45:B45" si="10">P5</f>
        <v>18</v>
      </c>
      <c r="B45" s="6">
        <f t="shared" si="10"/>
        <v>6.184444444</v>
      </c>
      <c r="M45" s="6">
        <f t="shared" ref="M45:N45" si="11">P5</f>
        <v>18</v>
      </c>
      <c r="N45" s="6">
        <f t="shared" si="11"/>
        <v>6.184444444</v>
      </c>
    </row>
    <row r="46">
      <c r="A46" s="6">
        <f t="shared" ref="A46:B46" si="12">R5</f>
        <v>18</v>
      </c>
      <c r="B46" s="6">
        <f t="shared" si="12"/>
        <v>3.57125</v>
      </c>
      <c r="M46" s="6">
        <f t="shared" ref="M46:N46" si="13">R6</f>
        <v>18</v>
      </c>
      <c r="N46" s="6">
        <f t="shared" si="13"/>
        <v>4.124545455</v>
      </c>
    </row>
    <row r="47">
      <c r="A47" s="6">
        <f t="shared" ref="A47:B47" si="14">T5</f>
        <v>9</v>
      </c>
      <c r="B47" s="6">
        <f t="shared" si="14"/>
        <v>1.961428571</v>
      </c>
      <c r="M47" s="6">
        <f t="shared" ref="M47:N47" si="15">T6</f>
        <v>44</v>
      </c>
      <c r="N47" s="6">
        <f t="shared" si="15"/>
        <v>2.97625</v>
      </c>
    </row>
    <row r="48">
      <c r="A48" s="6">
        <f t="shared" ref="A48:B48" si="16">V5</f>
        <v>44</v>
      </c>
      <c r="B48" s="6">
        <f t="shared" si="16"/>
        <v>2.503333333</v>
      </c>
      <c r="M48" s="6">
        <f t="shared" ref="M48:N48" si="17">V6</f>
        <v>44</v>
      </c>
      <c r="N48" s="6">
        <f t="shared" si="17"/>
        <v>2.97625</v>
      </c>
    </row>
    <row r="61" ht="16.5" customHeight="1"/>
    <row r="62" ht="16.5" customHeight="1">
      <c r="A62" s="30" t="s">
        <v>178</v>
      </c>
    </row>
    <row r="63" ht="16.5" customHeight="1">
      <c r="A63" s="4" t="s">
        <v>159</v>
      </c>
      <c r="B63" s="4" t="s">
        <v>179</v>
      </c>
      <c r="C63" s="4" t="s">
        <v>109</v>
      </c>
      <c r="D63" s="4" t="s">
        <v>176</v>
      </c>
    </row>
    <row r="64" ht="16.5" customHeight="1">
      <c r="A64" s="4" t="s">
        <v>180</v>
      </c>
      <c r="B64" s="4">
        <v>1.0</v>
      </c>
      <c r="C64" s="6" t="str">
        <f>COUNTIF('ALL data'!M2:M23,'ALL data'!O2:O23,'ALL data'!Q2:Q23,'ALL data'!S2:S23,'ALL data'!U2:U23, "=1")/22*100</f>
        <v>#N/A</v>
      </c>
    </row>
    <row r="65" ht="16.5" customHeight="1">
      <c r="A65" s="4" t="s">
        <v>181</v>
      </c>
      <c r="B65" s="4">
        <v>2.0</v>
      </c>
      <c r="C65" s="6" t="str">
        <f>COUNTIF('ALL data'!M2:M23,'ALL data'!O2:O23,'ALL data'!Q2:Q23,'ALL data'!S2:S23,'ALL data'!U2:U23, "=2")/22*100</f>
        <v>#N/A</v>
      </c>
    </row>
    <row r="66" ht="16.5" customHeight="1">
      <c r="A66" s="4" t="s">
        <v>182</v>
      </c>
      <c r="B66" s="4">
        <f t="shared" ref="B66:B115" si="18">B65+1</f>
        <v>3</v>
      </c>
      <c r="C66" s="6" t="str">
        <f>COUNTIF('ALL data'!M2:M23,'ALL data'!O2:O23,'ALL data'!Q2:Q23,'ALL data'!S2:S23,'ALL data'!U2:U23, "=B3")/22*100</f>
        <v>#N/A</v>
      </c>
    </row>
    <row r="67" ht="16.5" customHeight="1">
      <c r="A67" s="4" t="s">
        <v>183</v>
      </c>
      <c r="B67" s="4">
        <f t="shared" si="18"/>
        <v>4</v>
      </c>
      <c r="C67" s="6" t="str">
        <f>COUNTIF('ALL data'!M5:M26,'ALL data'!O5:O26,'ALL data'!Q5:Q26,'ALL data'!S5:S26,'ALL data'!U5:U26, "=B1")/22*100</f>
        <v>#N/A</v>
      </c>
    </row>
    <row r="68" ht="16.5" customHeight="1">
      <c r="A68" s="4" t="s">
        <v>184</v>
      </c>
      <c r="B68" s="4">
        <f t="shared" si="18"/>
        <v>5</v>
      </c>
      <c r="C68" s="6" t="str">
        <f>COUNTIF('ALL data'!M6:M27,'ALL data'!O6:O27,'ALL data'!Q6:Q27,'ALL data'!S6:S27,'ALL data'!U6:U27, "=B1")/22*100</f>
        <v>#N/A</v>
      </c>
    </row>
    <row r="69" ht="16.5" customHeight="1">
      <c r="A69" s="4" t="s">
        <v>185</v>
      </c>
      <c r="B69" s="4">
        <f t="shared" si="18"/>
        <v>6</v>
      </c>
      <c r="C69" s="6" t="str">
        <f>COUNTIF('ALL data'!M7:M28,'ALL data'!O7:O28,'ALL data'!Q7:Q28,'ALL data'!S7:S28,'ALL data'!U7:U28, "=B1")/22*100</f>
        <v>#N/A</v>
      </c>
    </row>
    <row r="70" ht="16.5" customHeight="1">
      <c r="A70" s="4" t="s">
        <v>186</v>
      </c>
      <c r="B70" s="4">
        <f t="shared" si="18"/>
        <v>7</v>
      </c>
      <c r="C70" s="6" t="str">
        <f>COUNTIF('ALL data'!M8:M29,'ALL data'!O8:O29,'ALL data'!Q8:Q29,'ALL data'!S8:S29,'ALL data'!U8:U29, "=B1")/22*100</f>
        <v>#N/A</v>
      </c>
    </row>
    <row r="71" ht="16.5" customHeight="1">
      <c r="A71" s="4" t="s">
        <v>187</v>
      </c>
      <c r="B71" s="4">
        <f t="shared" si="18"/>
        <v>8</v>
      </c>
      <c r="C71" s="6" t="str">
        <f>COUNTIF('ALL data'!M9:M30,'ALL data'!O9:O30,'ALL data'!Q9:Q30,'ALL data'!S9:S30,'ALL data'!U9:U30, "=B1")/22*100</f>
        <v>#N/A</v>
      </c>
    </row>
    <row r="72" ht="16.5" customHeight="1">
      <c r="A72" s="4" t="s">
        <v>188</v>
      </c>
      <c r="B72" s="4">
        <f t="shared" si="18"/>
        <v>9</v>
      </c>
      <c r="C72" s="6" t="str">
        <f>COUNTIF('ALL data'!M10:M31,'ALL data'!O10:O31,'ALL data'!Q10:Q31,'ALL data'!S10:S31,'ALL data'!U10:U31, "=B1")/22*100</f>
        <v>#N/A</v>
      </c>
    </row>
    <row r="73" ht="16.5" customHeight="1">
      <c r="A73" s="4" t="s">
        <v>189</v>
      </c>
      <c r="B73" s="4">
        <f t="shared" si="18"/>
        <v>10</v>
      </c>
    </row>
    <row r="74" ht="16.5" customHeight="1">
      <c r="A74" s="4" t="s">
        <v>190</v>
      </c>
      <c r="B74" s="4">
        <f t="shared" si="18"/>
        <v>11</v>
      </c>
    </row>
    <row r="75" ht="16.5" customHeight="1">
      <c r="A75" s="4" t="s">
        <v>191</v>
      </c>
      <c r="B75" s="4">
        <f t="shared" si="18"/>
        <v>12</v>
      </c>
    </row>
    <row r="76" ht="16.5" customHeight="1">
      <c r="A76" s="4" t="s">
        <v>192</v>
      </c>
      <c r="B76" s="4">
        <f t="shared" si="18"/>
        <v>13</v>
      </c>
    </row>
    <row r="77" ht="16.5" customHeight="1">
      <c r="A77" s="4" t="s">
        <v>193</v>
      </c>
      <c r="B77" s="4">
        <f t="shared" si="18"/>
        <v>14</v>
      </c>
    </row>
    <row r="78" ht="16.5" customHeight="1">
      <c r="A78" s="4" t="s">
        <v>194</v>
      </c>
      <c r="B78" s="4">
        <f t="shared" si="18"/>
        <v>15</v>
      </c>
    </row>
    <row r="79" ht="16.5" customHeight="1">
      <c r="A79" s="4" t="s">
        <v>195</v>
      </c>
      <c r="B79" s="4">
        <f t="shared" si="18"/>
        <v>16</v>
      </c>
    </row>
    <row r="80" ht="16.5" customHeight="1">
      <c r="A80" s="4" t="s">
        <v>196</v>
      </c>
      <c r="B80" s="4">
        <f t="shared" si="18"/>
        <v>17</v>
      </c>
    </row>
    <row r="81" ht="16.5" customHeight="1">
      <c r="A81" s="4" t="s">
        <v>197</v>
      </c>
      <c r="B81" s="4">
        <f t="shared" si="18"/>
        <v>18</v>
      </c>
    </row>
    <row r="82" ht="16.5" customHeight="1">
      <c r="A82" s="4" t="s">
        <v>198</v>
      </c>
      <c r="B82" s="4">
        <f t="shared" si="18"/>
        <v>19</v>
      </c>
    </row>
    <row r="83" ht="16.5" customHeight="1">
      <c r="A83" s="4" t="s">
        <v>199</v>
      </c>
      <c r="B83" s="4">
        <f t="shared" si="18"/>
        <v>20</v>
      </c>
    </row>
    <row r="84" ht="16.5" customHeight="1">
      <c r="A84" s="4" t="s">
        <v>200</v>
      </c>
      <c r="B84" s="4">
        <f t="shared" si="18"/>
        <v>21</v>
      </c>
    </row>
    <row r="85" ht="16.5" customHeight="1">
      <c r="A85" s="4" t="s">
        <v>201</v>
      </c>
      <c r="B85" s="4">
        <f t="shared" si="18"/>
        <v>22</v>
      </c>
    </row>
    <row r="86" ht="16.5" customHeight="1">
      <c r="A86" s="4" t="s">
        <v>202</v>
      </c>
      <c r="B86" s="4">
        <f t="shared" si="18"/>
        <v>23</v>
      </c>
    </row>
    <row r="87" ht="16.5" customHeight="1">
      <c r="A87" s="4" t="s">
        <v>203</v>
      </c>
      <c r="B87" s="4">
        <f t="shared" si="18"/>
        <v>24</v>
      </c>
    </row>
    <row r="88" ht="16.5" customHeight="1">
      <c r="A88" s="4" t="s">
        <v>204</v>
      </c>
      <c r="B88" s="4">
        <f t="shared" si="18"/>
        <v>25</v>
      </c>
    </row>
    <row r="89" ht="16.5" customHeight="1">
      <c r="A89" s="4" t="s">
        <v>205</v>
      </c>
      <c r="B89" s="4">
        <f t="shared" si="18"/>
        <v>26</v>
      </c>
    </row>
    <row r="90" ht="16.5" customHeight="1">
      <c r="A90" s="4" t="s">
        <v>206</v>
      </c>
      <c r="B90" s="4">
        <f t="shared" si="18"/>
        <v>27</v>
      </c>
    </row>
    <row r="91" ht="16.5" customHeight="1">
      <c r="A91" s="4" t="s">
        <v>207</v>
      </c>
      <c r="B91" s="4">
        <f t="shared" si="18"/>
        <v>28</v>
      </c>
    </row>
    <row r="92" ht="16.5" customHeight="1">
      <c r="A92" s="4" t="s">
        <v>208</v>
      </c>
      <c r="B92" s="4">
        <f t="shared" si="18"/>
        <v>29</v>
      </c>
    </row>
    <row r="93" ht="16.5" customHeight="1">
      <c r="A93" s="4" t="s">
        <v>209</v>
      </c>
      <c r="B93" s="4">
        <f t="shared" si="18"/>
        <v>30</v>
      </c>
    </row>
    <row r="94" ht="16.5" customHeight="1">
      <c r="A94" s="4" t="s">
        <v>210</v>
      </c>
      <c r="B94" s="4">
        <f t="shared" si="18"/>
        <v>31</v>
      </c>
    </row>
    <row r="95" ht="16.5" customHeight="1">
      <c r="A95" s="4" t="s">
        <v>211</v>
      </c>
      <c r="B95" s="4">
        <f t="shared" si="18"/>
        <v>32</v>
      </c>
    </row>
    <row r="96" ht="16.5" customHeight="1">
      <c r="A96" s="4" t="s">
        <v>212</v>
      </c>
      <c r="B96" s="4">
        <f t="shared" si="18"/>
        <v>33</v>
      </c>
    </row>
    <row r="97" ht="16.5" customHeight="1">
      <c r="A97" s="4" t="s">
        <v>213</v>
      </c>
      <c r="B97" s="4">
        <f t="shared" si="18"/>
        <v>34</v>
      </c>
    </row>
    <row r="98" ht="16.5" customHeight="1">
      <c r="A98" s="4" t="s">
        <v>214</v>
      </c>
      <c r="B98" s="4">
        <f t="shared" si="18"/>
        <v>35</v>
      </c>
    </row>
    <row r="99" ht="16.5" customHeight="1">
      <c r="A99" s="4" t="s">
        <v>215</v>
      </c>
      <c r="B99" s="4">
        <f t="shared" si="18"/>
        <v>36</v>
      </c>
    </row>
    <row r="100" ht="16.5" customHeight="1">
      <c r="A100" s="4" t="s">
        <v>216</v>
      </c>
      <c r="B100" s="4">
        <f t="shared" si="18"/>
        <v>37</v>
      </c>
    </row>
    <row r="101" ht="16.5" customHeight="1">
      <c r="A101" s="4" t="s">
        <v>217</v>
      </c>
      <c r="B101" s="4">
        <f t="shared" si="18"/>
        <v>38</v>
      </c>
    </row>
    <row r="102" ht="16.5" customHeight="1">
      <c r="A102" s="4" t="s">
        <v>218</v>
      </c>
      <c r="B102" s="4">
        <f t="shared" si="18"/>
        <v>39</v>
      </c>
    </row>
    <row r="103" ht="16.5" customHeight="1">
      <c r="A103" s="4" t="s">
        <v>219</v>
      </c>
      <c r="B103" s="4">
        <f t="shared" si="18"/>
        <v>40</v>
      </c>
    </row>
    <row r="104" ht="16.5" customHeight="1">
      <c r="A104" s="4" t="s">
        <v>220</v>
      </c>
      <c r="B104" s="4">
        <f t="shared" si="18"/>
        <v>41</v>
      </c>
    </row>
    <row r="105" ht="16.5" customHeight="1">
      <c r="A105" s="4" t="s">
        <v>221</v>
      </c>
      <c r="B105" s="4">
        <f t="shared" si="18"/>
        <v>42</v>
      </c>
      <c r="C105" s="6" t="str">
        <f>COUNTIF('ALL data'!M2:M23,'ALL data'!O2:O23,'ALL data'!Q2:Q23,'ALL data'!S2:S23,'ALL data'!U2:U23, "=42")</f>
        <v>#N/A</v>
      </c>
    </row>
    <row r="106" ht="16.5" customHeight="1">
      <c r="A106" s="4" t="s">
        <v>222</v>
      </c>
      <c r="B106" s="4">
        <f t="shared" si="18"/>
        <v>43</v>
      </c>
    </row>
    <row r="107" ht="16.5" customHeight="1">
      <c r="A107" s="4" t="s">
        <v>223</v>
      </c>
      <c r="B107" s="4">
        <f t="shared" si="18"/>
        <v>44</v>
      </c>
    </row>
    <row r="108" ht="16.5" customHeight="1">
      <c r="A108" s="4" t="s">
        <v>224</v>
      </c>
      <c r="B108" s="4">
        <f t="shared" si="18"/>
        <v>45</v>
      </c>
    </row>
    <row r="109" ht="16.5" customHeight="1">
      <c r="A109" s="4" t="s">
        <v>225</v>
      </c>
      <c r="B109" s="4">
        <f t="shared" si="18"/>
        <v>46</v>
      </c>
    </row>
    <row r="110" ht="16.5" customHeight="1">
      <c r="A110" s="4" t="s">
        <v>226</v>
      </c>
      <c r="B110" s="4">
        <f t="shared" si="18"/>
        <v>47</v>
      </c>
    </row>
    <row r="111" ht="16.5" customHeight="1">
      <c r="A111" s="4" t="s">
        <v>227</v>
      </c>
      <c r="B111" s="4">
        <f t="shared" si="18"/>
        <v>48</v>
      </c>
    </row>
    <row r="112" ht="16.5" customHeight="1">
      <c r="A112" s="4" t="s">
        <v>228</v>
      </c>
      <c r="B112" s="4">
        <f t="shared" si="18"/>
        <v>49</v>
      </c>
    </row>
    <row r="113" ht="16.5" customHeight="1">
      <c r="A113" s="4" t="s">
        <v>229</v>
      </c>
      <c r="B113" s="4">
        <f t="shared" si="18"/>
        <v>50</v>
      </c>
    </row>
    <row r="114" ht="16.5" customHeight="1">
      <c r="A114" s="4" t="s">
        <v>230</v>
      </c>
      <c r="B114" s="4">
        <f t="shared" si="18"/>
        <v>51</v>
      </c>
    </row>
    <row r="115" ht="16.5" customHeight="1">
      <c r="A115" s="4" t="s">
        <v>231</v>
      </c>
      <c r="B115" s="4">
        <f t="shared" si="18"/>
        <v>52</v>
      </c>
    </row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>
      <c r="A127" s="28" t="s">
        <v>232</v>
      </c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</row>
    <row r="128">
      <c r="C128" s="4" t="s">
        <v>233</v>
      </c>
      <c r="M128" s="4" t="s">
        <v>234</v>
      </c>
    </row>
    <row r="129">
      <c r="B129" s="31" t="s">
        <v>235</v>
      </c>
      <c r="C129" s="32" t="s">
        <v>236</v>
      </c>
      <c r="D129" s="31" t="s">
        <v>237</v>
      </c>
      <c r="E129" s="32" t="s">
        <v>238</v>
      </c>
      <c r="F129" s="33" t="s">
        <v>239</v>
      </c>
      <c r="G129" s="31" t="s">
        <v>235</v>
      </c>
      <c r="H129" s="32" t="s">
        <v>240</v>
      </c>
      <c r="I129" s="34" t="s">
        <v>241</v>
      </c>
      <c r="J129" s="32" t="s">
        <v>242</v>
      </c>
      <c r="K129" s="35" t="s">
        <v>235</v>
      </c>
      <c r="L129" s="35" t="s">
        <v>89</v>
      </c>
      <c r="M129" s="35" t="s">
        <v>90</v>
      </c>
      <c r="N129" s="31" t="s">
        <v>91</v>
      </c>
      <c r="O129" s="33" t="s">
        <v>92</v>
      </c>
    </row>
    <row r="130">
      <c r="A130" s="4" t="s">
        <v>164</v>
      </c>
      <c r="B130" s="35" t="s">
        <v>109</v>
      </c>
      <c r="C130" s="36">
        <f t="shared" ref="C130:D130" si="19">AL5</f>
        <v>3.272727273</v>
      </c>
      <c r="D130" s="36">
        <f t="shared" si="19"/>
        <v>3.318181818</v>
      </c>
      <c r="E130" s="37">
        <f t="shared" ref="E130:E132" si="22">BP5</f>
        <v>27.5</v>
      </c>
      <c r="F130" s="38">
        <f t="shared" ref="F130:F131" si="23">SUM(C130:E130)</f>
        <v>34.09090909</v>
      </c>
      <c r="G130" s="35" t="s">
        <v>109</v>
      </c>
      <c r="H130" s="36">
        <f t="shared" ref="H130:H132" si="24">CB5</f>
        <v>35.13636364</v>
      </c>
      <c r="I130" s="36">
        <f t="shared" ref="I130:I132" si="25">CT5</f>
        <v>73.68181818</v>
      </c>
      <c r="J130" s="37">
        <f t="shared" ref="J130:J132" si="26">DE5</f>
        <v>110.1818182</v>
      </c>
      <c r="K130" s="35" t="s">
        <v>109</v>
      </c>
      <c r="L130" s="37">
        <f t="shared" ref="L130:N130" si="20">DF5</f>
        <v>17.5</v>
      </c>
      <c r="M130" s="39">
        <f t="shared" si="20"/>
        <v>0.4090909091</v>
      </c>
      <c r="N130" s="37">
        <f t="shared" si="20"/>
        <v>417.3636364</v>
      </c>
      <c r="O130" s="40">
        <f>sum(L130:N130)</f>
        <v>435.2727273</v>
      </c>
    </row>
    <row r="131">
      <c r="B131" s="35" t="s">
        <v>176</v>
      </c>
      <c r="C131" s="36">
        <f t="shared" ref="C131:D131" si="21">AL6</f>
        <v>3.314285714</v>
      </c>
      <c r="D131" s="36">
        <f t="shared" si="21"/>
        <v>3.114285714</v>
      </c>
      <c r="E131" s="37">
        <f t="shared" si="22"/>
        <v>38.25714286</v>
      </c>
      <c r="F131" s="38">
        <f t="shared" si="23"/>
        <v>44.68571429</v>
      </c>
      <c r="G131" s="35" t="s">
        <v>176</v>
      </c>
      <c r="H131" s="36">
        <f t="shared" si="24"/>
        <v>35.28571429</v>
      </c>
      <c r="I131" s="36">
        <f t="shared" si="25"/>
        <v>72.65714286</v>
      </c>
      <c r="J131" s="37">
        <f t="shared" si="26"/>
        <v>160.8</v>
      </c>
      <c r="K131" s="35" t="s">
        <v>176</v>
      </c>
      <c r="L131" s="37">
        <f t="shared" ref="L131:N131" si="27">DF6</f>
        <v>10.74285714</v>
      </c>
      <c r="M131" s="39">
        <f t="shared" si="27"/>
        <v>0.6571428571</v>
      </c>
      <c r="N131" s="37">
        <f t="shared" si="27"/>
        <v>367.9142857</v>
      </c>
      <c r="O131" s="40">
        <f>SUM(L131:N131)</f>
        <v>379.3142857</v>
      </c>
    </row>
    <row r="132">
      <c r="B132" s="32" t="s">
        <v>111</v>
      </c>
      <c r="C132" s="36">
        <f t="shared" ref="C132:D132" si="28">AL7</f>
        <v>3.298245614</v>
      </c>
      <c r="D132" s="36">
        <f t="shared" si="28"/>
        <v>3.192982456</v>
      </c>
      <c r="E132" s="37">
        <f t="shared" si="22"/>
        <v>34.10526316</v>
      </c>
      <c r="F132" s="38">
        <f>sum(C132:E132)</f>
        <v>40.59649123</v>
      </c>
      <c r="G132" s="32" t="s">
        <v>243</v>
      </c>
      <c r="H132" s="36">
        <f t="shared" si="24"/>
        <v>35.22807018</v>
      </c>
      <c r="I132" s="36">
        <f t="shared" si="25"/>
        <v>73.05263158</v>
      </c>
      <c r="J132" s="37">
        <f t="shared" si="26"/>
        <v>141.2631579</v>
      </c>
      <c r="K132" s="32" t="s">
        <v>111</v>
      </c>
      <c r="L132" s="37">
        <f t="shared" ref="L132:N132" si="29">DF7</f>
        <v>13.35087719</v>
      </c>
      <c r="M132" s="39">
        <f t="shared" si="29"/>
        <v>0.5614035088</v>
      </c>
      <c r="N132" s="37">
        <f t="shared" si="29"/>
        <v>387</v>
      </c>
      <c r="O132" s="40">
        <f t="shared" ref="O132:O133" si="32">sum(L132:N132)</f>
        <v>400.9122807</v>
      </c>
    </row>
    <row r="133">
      <c r="A133" s="4" t="s">
        <v>162</v>
      </c>
      <c r="B133" s="35" t="s">
        <v>109</v>
      </c>
      <c r="C133" s="40">
        <f t="shared" ref="C133:D133" si="30">AL2</f>
        <v>72</v>
      </c>
      <c r="D133" s="40">
        <f t="shared" si="30"/>
        <v>73</v>
      </c>
      <c r="E133" s="40">
        <f t="shared" ref="E133:E134" si="34">BP2</f>
        <v>605</v>
      </c>
      <c r="F133" s="35">
        <f t="shared" ref="F133:F134" si="35">SUM(C133:E133)</f>
        <v>750</v>
      </c>
      <c r="G133" s="35" t="s">
        <v>109</v>
      </c>
      <c r="H133" s="40">
        <f t="shared" ref="H133:H134" si="36">CB2</f>
        <v>773</v>
      </c>
      <c r="I133" s="40">
        <f t="shared" ref="I133:I134" si="37">CT2</f>
        <v>1621</v>
      </c>
      <c r="J133" s="40">
        <f t="shared" ref="J133:J134" si="38">DE2</f>
        <v>2424</v>
      </c>
      <c r="K133" s="35" t="s">
        <v>109</v>
      </c>
      <c r="L133" s="40">
        <f t="shared" ref="L133:N133" si="31">DF2</f>
        <v>385</v>
      </c>
      <c r="M133" s="40">
        <f t="shared" si="31"/>
        <v>9</v>
      </c>
      <c r="N133" s="40">
        <f t="shared" si="31"/>
        <v>9182</v>
      </c>
      <c r="O133" s="40">
        <f t="shared" si="32"/>
        <v>9576</v>
      </c>
    </row>
    <row r="134">
      <c r="B134" s="35" t="s">
        <v>176</v>
      </c>
      <c r="C134" s="40">
        <f t="shared" ref="C134:D134" si="33">AL3</f>
        <v>116</v>
      </c>
      <c r="D134" s="40">
        <f t="shared" si="33"/>
        <v>109</v>
      </c>
      <c r="E134" s="40">
        <f t="shared" si="34"/>
        <v>1339</v>
      </c>
      <c r="F134" s="35">
        <f t="shared" si="35"/>
        <v>1564</v>
      </c>
      <c r="G134" s="35" t="s">
        <v>176</v>
      </c>
      <c r="H134" s="40">
        <f t="shared" si="36"/>
        <v>1235</v>
      </c>
      <c r="I134" s="40">
        <f t="shared" si="37"/>
        <v>2543</v>
      </c>
      <c r="J134" s="40">
        <f t="shared" si="38"/>
        <v>5628</v>
      </c>
      <c r="K134" s="35" t="s">
        <v>176</v>
      </c>
      <c r="L134" s="40">
        <f t="shared" ref="L134:N134" si="39">DF3</f>
        <v>376</v>
      </c>
      <c r="M134" s="40">
        <f t="shared" si="39"/>
        <v>23</v>
      </c>
      <c r="N134" s="40">
        <f t="shared" si="39"/>
        <v>12877</v>
      </c>
      <c r="O134" s="40">
        <f>SUM(L134:N134)</f>
        <v>13276</v>
      </c>
    </row>
    <row r="135">
      <c r="A135" s="4" t="s">
        <v>244</v>
      </c>
      <c r="C135" s="6">
        <f t="shared" ref="C135:F135" si="40">(C131-C130)/(C131+C130)/2*100</f>
        <v>0.3154574132</v>
      </c>
      <c r="D135" s="6">
        <f t="shared" si="40"/>
        <v>-1.584898042</v>
      </c>
      <c r="E135" s="6">
        <f t="shared" si="40"/>
        <v>8.179448186</v>
      </c>
      <c r="F135" s="6">
        <f t="shared" si="40"/>
        <v>6.724587029</v>
      </c>
      <c r="H135" s="6">
        <f t="shared" ref="H135:J135" si="41">(H131-H130)/(H131+H130)/2*100</f>
        <v>0.1060396496</v>
      </c>
      <c r="I135" s="6">
        <f t="shared" si="41"/>
        <v>-0.3501033892</v>
      </c>
      <c r="J135" s="6">
        <f t="shared" si="41"/>
        <v>9.339774557</v>
      </c>
      <c r="L135" s="6">
        <f t="shared" ref="L135:O135" si="42">(L131-L130)/(L131+L130)/2*100</f>
        <v>-11.96256955</v>
      </c>
      <c r="M135" s="6">
        <f t="shared" si="42"/>
        <v>11.63215591</v>
      </c>
      <c r="N135" s="6">
        <f t="shared" si="42"/>
        <v>-3.148525462</v>
      </c>
      <c r="O135" s="6">
        <f t="shared" si="42"/>
        <v>-3.434773736</v>
      </c>
    </row>
    <row r="136">
      <c r="A136" s="4" t="s">
        <v>245</v>
      </c>
      <c r="B136" s="4" t="s">
        <v>109</v>
      </c>
      <c r="C136" s="6">
        <f>STDEV('ALL data'!AK2:AK23)</f>
        <v>5.856878888</v>
      </c>
      <c r="D136" s="6">
        <f>STDEV('ALL data'!AL2:AL23)</f>
        <v>4.235747684</v>
      </c>
      <c r="E136" s="6">
        <f>STDEV('ALL data'!BO2:BO23)</f>
        <v>29.58241112</v>
      </c>
      <c r="H136" s="6">
        <f>STDEV('ALL data'!CA2:CA23)</f>
        <v>19.89088199</v>
      </c>
      <c r="I136" s="6">
        <f>STDEV('ALL data'!CS2:CS23)</f>
        <v>26.68401762</v>
      </c>
      <c r="J136" s="6">
        <f>STDEV('ALL data'!DD2:DD23)</f>
        <v>108.4139494</v>
      </c>
      <c r="L136" s="6">
        <f>STDEV('ALL data'!DE2:DE23)</f>
        <v>25.51703446</v>
      </c>
      <c r="M136" s="6">
        <f>STDEV('ALL data'!DF2:DF23)</f>
        <v>1.05375026</v>
      </c>
      <c r="N136" s="6">
        <f>STDEV('ALL data'!DG2:DG23)</f>
        <v>169.0372023</v>
      </c>
      <c r="O136" s="6">
        <f>STDEV('ALL data'!DH2:DH23)</f>
        <v>166.0376268</v>
      </c>
    </row>
    <row r="137">
      <c r="B137" s="4" t="s">
        <v>176</v>
      </c>
      <c r="C137" s="6">
        <f>STDEV('ALL data'!AK24:AK58)</f>
        <v>5.323485306</v>
      </c>
      <c r="D137" s="6">
        <f>STDEV('ALL data'!AL24:AL58)</f>
        <v>3.402174292</v>
      </c>
      <c r="E137" s="6">
        <f>STDEV('ALL data'!BO24:BO58)</f>
        <v>81.76664891</v>
      </c>
      <c r="H137" s="6">
        <f>STDEV('ALL data'!CA24:CA58)</f>
        <v>25.24768065</v>
      </c>
      <c r="I137" s="6">
        <f>STDEV('ALL data'!CS24:CS58)</f>
        <v>41.66458706</v>
      </c>
      <c r="J137" s="6">
        <f>STDEV('ALL data'!DD24:DD58)</f>
        <v>158.5754228</v>
      </c>
      <c r="L137" s="6">
        <f>STDEV('ALL data'!DE24:DE58)</f>
        <v>13.88258083</v>
      </c>
      <c r="M137" s="6">
        <f>STDEV('ALL data'!DF24:DF58)</f>
        <v>1.78132233</v>
      </c>
      <c r="N137" s="6">
        <f>STDEV('ALL data'!DG24:DG58)</f>
        <v>242.7154436</v>
      </c>
      <c r="O137" s="41">
        <f>STDEV('ALL data'!DH24:DH58)</f>
        <v>251.3623786</v>
      </c>
    </row>
    <row r="161">
      <c r="A161" s="28" t="s">
        <v>246</v>
      </c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</row>
    <row r="163">
      <c r="A163" s="4" t="s">
        <v>113</v>
      </c>
      <c r="B163" s="4" t="s">
        <v>114</v>
      </c>
      <c r="C163" s="4" t="s">
        <v>115</v>
      </c>
    </row>
    <row r="164">
      <c r="A164" s="4" t="s">
        <v>116</v>
      </c>
      <c r="B164" s="4">
        <v>0.0</v>
      </c>
      <c r="C164" s="9">
        <v>1.0</v>
      </c>
    </row>
    <row r="165">
      <c r="A165" s="4" t="s">
        <v>117</v>
      </c>
      <c r="B165" s="4">
        <v>0.0</v>
      </c>
      <c r="C165" s="4">
        <v>2.0</v>
      </c>
    </row>
    <row r="166">
      <c r="A166" s="4" t="s">
        <v>118</v>
      </c>
      <c r="B166" s="4">
        <v>5.0</v>
      </c>
      <c r="C166" s="4">
        <v>5.0</v>
      </c>
    </row>
    <row r="167">
      <c r="A167" s="4" t="s">
        <v>119</v>
      </c>
      <c r="B167" s="4">
        <v>0.0</v>
      </c>
      <c r="C167" s="4">
        <v>1.0</v>
      </c>
    </row>
    <row r="168">
      <c r="A168" s="4" t="s">
        <v>120</v>
      </c>
      <c r="B168" s="4">
        <v>0.0</v>
      </c>
      <c r="C168" s="4">
        <v>2.0</v>
      </c>
    </row>
    <row r="169">
      <c r="A169" s="4" t="s">
        <v>121</v>
      </c>
      <c r="B169" s="4">
        <v>1.0</v>
      </c>
      <c r="C169" s="4">
        <v>1.0</v>
      </c>
    </row>
    <row r="170">
      <c r="A170" s="4" t="s">
        <v>122</v>
      </c>
      <c r="B170" s="4">
        <v>16.0</v>
      </c>
      <c r="C170" s="4">
        <v>23.0</v>
      </c>
    </row>
    <row r="171">
      <c r="B171" s="6">
        <f t="shared" ref="B171:C171" si="43">SUM(B164:B170)</f>
        <v>22</v>
      </c>
      <c r="C171" s="6">
        <f t="shared" si="43"/>
        <v>35</v>
      </c>
    </row>
    <row r="174">
      <c r="A174" s="4" t="s">
        <v>113</v>
      </c>
      <c r="B174" s="9" t="s">
        <v>114</v>
      </c>
      <c r="C174" s="9" t="s">
        <v>124</v>
      </c>
    </row>
    <row r="175">
      <c r="A175" s="4" t="s">
        <v>116</v>
      </c>
      <c r="B175" s="4">
        <f t="shared" ref="B175:C175" si="44">B164/B171*100</f>
        <v>0</v>
      </c>
      <c r="C175" s="4">
        <f t="shared" si="44"/>
        <v>2.857142857</v>
      </c>
    </row>
    <row r="176">
      <c r="A176" s="4" t="s">
        <v>117</v>
      </c>
      <c r="B176" s="4">
        <f t="shared" ref="B176:C176" si="45">B165/B171*100</f>
        <v>0</v>
      </c>
      <c r="C176" s="4">
        <f t="shared" si="45"/>
        <v>5.714285714</v>
      </c>
    </row>
    <row r="177">
      <c r="A177" s="4" t="s">
        <v>118</v>
      </c>
      <c r="B177" s="4">
        <f t="shared" ref="B177:C177" si="46">B166/B171*100</f>
        <v>22.72727273</v>
      </c>
      <c r="C177" s="4">
        <f t="shared" si="46"/>
        <v>14.28571429</v>
      </c>
    </row>
    <row r="178">
      <c r="A178" s="4" t="s">
        <v>119</v>
      </c>
      <c r="B178" s="4">
        <f t="shared" ref="B178:C178" si="47">B167/B171*100</f>
        <v>0</v>
      </c>
      <c r="C178" s="4">
        <f t="shared" si="47"/>
        <v>2.857142857</v>
      </c>
    </row>
    <row r="179">
      <c r="A179" s="4" t="s">
        <v>120</v>
      </c>
      <c r="B179" s="4">
        <f t="shared" ref="B179:C179" si="48">B168/B171*100</f>
        <v>0</v>
      </c>
      <c r="C179" s="4">
        <f t="shared" si="48"/>
        <v>5.714285714</v>
      </c>
    </row>
    <row r="180">
      <c r="A180" s="4" t="s">
        <v>121</v>
      </c>
      <c r="B180" s="4">
        <f t="shared" ref="B180:C180" si="49">B169/B171*100</f>
        <v>4.545454545</v>
      </c>
      <c r="C180" s="4">
        <f t="shared" si="49"/>
        <v>2.857142857</v>
      </c>
    </row>
    <row r="181">
      <c r="A181" s="9" t="s">
        <v>125</v>
      </c>
      <c r="B181" s="4">
        <f t="shared" ref="B181:C181" si="50">B170/B171*100</f>
        <v>72.72727273</v>
      </c>
      <c r="C181" s="4">
        <f t="shared" si="50"/>
        <v>65.71428571</v>
      </c>
    </row>
    <row r="203">
      <c r="A203" s="9" t="s">
        <v>127</v>
      </c>
      <c r="B203" s="4" t="s">
        <v>114</v>
      </c>
      <c r="C203" s="4" t="s">
        <v>128</v>
      </c>
      <c r="D203" s="4" t="s">
        <v>129</v>
      </c>
    </row>
    <row r="204">
      <c r="A204" s="4" t="s">
        <v>130</v>
      </c>
      <c r="B204" s="6">
        <f>countif('ALL data'!DR2:DR23,"=0")/B211*100</f>
        <v>13.63636364</v>
      </c>
      <c r="C204" s="9">
        <f>countif('ALL data'!DR23:DR58,"=0")/C211*100</f>
        <v>14.28571429</v>
      </c>
      <c r="D204" s="40">
        <f>countif('ALL data'!DR2:DR58,"=0")/D211*100</f>
        <v>14.03508772</v>
      </c>
    </row>
    <row r="205">
      <c r="A205" s="4" t="s">
        <v>131</v>
      </c>
      <c r="B205" s="6">
        <f>countif('ALL data'!DR2:DR23,"=1")/B211*100</f>
        <v>13.63636364</v>
      </c>
      <c r="C205" s="6">
        <f>countif('ALL data'!DR23:DR58,"=1")/C211*100</f>
        <v>5.714285714</v>
      </c>
      <c r="D205" s="40">
        <f>countif('ALL data'!DR2:DR58,"=1")/D211*100</f>
        <v>8.771929825</v>
      </c>
    </row>
    <row r="206">
      <c r="A206" s="4" t="s">
        <v>132</v>
      </c>
      <c r="B206" s="6">
        <f>countif('ALL data'!DR2:DR23,"=2")/B211*100</f>
        <v>13.63636364</v>
      </c>
      <c r="C206" s="6">
        <f>countif('ALL data'!DR23:DR58,"=2")/C211*100</f>
        <v>11.42857143</v>
      </c>
      <c r="D206" s="40">
        <f>countif('ALL data'!DR2:DR58,"=2")/D211*100</f>
        <v>12.28070175</v>
      </c>
    </row>
    <row r="207">
      <c r="A207" s="4" t="s">
        <v>133</v>
      </c>
      <c r="B207" s="6">
        <f>countif('ALL data'!DR2:DR23,"=3")/B211*100</f>
        <v>13.63636364</v>
      </c>
      <c r="C207" s="6">
        <f>countif('ALL data'!DR23:DR58,"=3")/C211*100</f>
        <v>20</v>
      </c>
      <c r="D207" s="40">
        <f>countif('ALL data'!DR2:DR58,"=3")/D211*100</f>
        <v>17.54385965</v>
      </c>
    </row>
    <row r="208">
      <c r="A208" s="4" t="s">
        <v>134</v>
      </c>
      <c r="B208" s="6">
        <f>countif('ALL data'!DR2:DR23,"=4")/B211*100</f>
        <v>18.18181818</v>
      </c>
      <c r="C208" s="6">
        <f>countif('ALL data'!DR23:DR58,"=4")/C211*100</f>
        <v>14.28571429</v>
      </c>
      <c r="D208" s="40">
        <f>countif('ALL data'!DR2:DR58,"=4")/D211*100</f>
        <v>15.78947368</v>
      </c>
    </row>
    <row r="209">
      <c r="A209" s="4" t="s">
        <v>135</v>
      </c>
      <c r="B209" s="6">
        <f>countif('ALL data'!DR2:DR23,"=5")/B211*100</f>
        <v>9.090909091</v>
      </c>
      <c r="C209" s="6">
        <f>countif('ALL data'!DR23:DR58,"=5")/C211*100</f>
        <v>11.42857143</v>
      </c>
      <c r="D209" s="40">
        <f>countif('ALL data'!DR2:DR58,"=5")/D211*100</f>
        <v>10.52631579</v>
      </c>
    </row>
    <row r="210">
      <c r="A210" s="4" t="s">
        <v>125</v>
      </c>
      <c r="B210" s="4">
        <f>countif('ALL data'!DR2:DR23,"=6")/B211*100</f>
        <v>18.18181818</v>
      </c>
      <c r="C210" s="6">
        <f>countif('ALL data'!DR24:DR58,"=6")/C211*100</f>
        <v>22.85714286</v>
      </c>
      <c r="D210" s="6">
        <f>countif('ALL data'!DR2:DR58,"=6")/D211*100</f>
        <v>21.05263158</v>
      </c>
    </row>
    <row r="211">
      <c r="B211" s="4">
        <v>22.0</v>
      </c>
      <c r="C211" s="4">
        <v>35.0</v>
      </c>
      <c r="D211" s="6">
        <f>SUM(B211:C211)</f>
        <v>57</v>
      </c>
    </row>
    <row r="213">
      <c r="A213" s="9" t="s">
        <v>137</v>
      </c>
      <c r="B213" s="4" t="s">
        <v>114</v>
      </c>
      <c r="C213" s="4" t="s">
        <v>128</v>
      </c>
      <c r="D213" s="4" t="s">
        <v>129</v>
      </c>
    </row>
    <row r="214">
      <c r="A214" s="35" t="s">
        <v>138</v>
      </c>
      <c r="B214" s="6">
        <f>countif('ALL data'!DT2:DT23,"=1")/B211*100</f>
        <v>9.090909091</v>
      </c>
      <c r="C214" s="9">
        <f>countif('ALL data'!DT24:DT58,"=1")/C211*100</f>
        <v>5.714285714</v>
      </c>
      <c r="D214" s="40">
        <f>countif('ALL data'!DT2:DT58,"=1")/D211*100</f>
        <v>7.01754386</v>
      </c>
      <c r="E214" s="40">
        <v>1.0</v>
      </c>
    </row>
    <row r="215">
      <c r="A215" s="35" t="s">
        <v>139</v>
      </c>
      <c r="B215" s="6">
        <f>countif('ALL data'!DT2:DT23,"=2")/B211*100</f>
        <v>0</v>
      </c>
      <c r="C215" s="6">
        <f>countif('ALL data'!DT24:DT58,"=2")/C211*100</f>
        <v>5.714285714</v>
      </c>
      <c r="D215" s="40">
        <f>countif('ALL data'!DT2:DT58,"=2")/C211*100</f>
        <v>5.714285714</v>
      </c>
      <c r="E215" s="40">
        <f t="shared" ref="E215:E228" si="51">E214+1</f>
        <v>2</v>
      </c>
    </row>
    <row r="216">
      <c r="A216" s="35" t="s">
        <v>140</v>
      </c>
      <c r="B216" s="6">
        <f>countif('ALL data'!DT2:DT23,"=3")/B211*100</f>
        <v>4.545454545</v>
      </c>
      <c r="C216" s="6">
        <f>countif('ALL data'!DT24:DT58,"=3")/C211*100</f>
        <v>0</v>
      </c>
      <c r="D216" s="40">
        <f>countif('ALL data'!DT2:DT58,"=3")/C211*100</f>
        <v>2.857142857</v>
      </c>
      <c r="E216" s="40">
        <f t="shared" si="51"/>
        <v>3</v>
      </c>
    </row>
    <row r="217">
      <c r="A217" s="35" t="s">
        <v>141</v>
      </c>
      <c r="B217" s="6">
        <f>countif('ALL data'!DT2:DT23,"=4")/B211*100</f>
        <v>0</v>
      </c>
      <c r="C217" s="6">
        <f>countif('ALL data'!DT24:DT58,"=4")/C211*100</f>
        <v>2.857142857</v>
      </c>
      <c r="D217" s="40">
        <f>countif('ALL data'!DT2:DT58,"=4")/C211*100</f>
        <v>2.857142857</v>
      </c>
      <c r="E217" s="40">
        <f t="shared" si="51"/>
        <v>4</v>
      </c>
    </row>
    <row r="218">
      <c r="A218" s="35" t="s">
        <v>142</v>
      </c>
      <c r="B218" s="6">
        <f>countif('ALL data'!DT2:DT23,"=5")/B211*100</f>
        <v>0</v>
      </c>
      <c r="C218" s="6">
        <f>countif('ALL data'!DT24:DT58,"=5")/C211*100</f>
        <v>2.857142857</v>
      </c>
      <c r="D218" s="40">
        <f>countif('ALL data'!DT2:DT58,"=5")/C211*100</f>
        <v>2.857142857</v>
      </c>
      <c r="E218" s="40">
        <f t="shared" si="51"/>
        <v>5</v>
      </c>
    </row>
    <row r="219">
      <c r="A219" s="35" t="s">
        <v>143</v>
      </c>
      <c r="B219" s="6">
        <f>countif('ALL data'!DT2:DT23,"=6")/B211*100</f>
        <v>9.090909091</v>
      </c>
      <c r="C219" s="6">
        <f>countif('ALL data'!DT24:DT58,"=6")/C211*100</f>
        <v>0</v>
      </c>
      <c r="D219" s="40">
        <f>countif('ALL data'!DT2:DT58,"=6")/C211*100</f>
        <v>5.714285714</v>
      </c>
      <c r="E219" s="40">
        <f t="shared" si="51"/>
        <v>6</v>
      </c>
    </row>
    <row r="220">
      <c r="A220" s="35" t="s">
        <v>144</v>
      </c>
      <c r="B220" s="6">
        <f>countif('ALL data'!DT2:DT23,"=7")/B211*100</f>
        <v>0</v>
      </c>
      <c r="C220" s="6">
        <f>countif('ALL data'!DT24:DT58,"=7")/C211*100</f>
        <v>2.857142857</v>
      </c>
      <c r="D220" s="6">
        <f>countif('ALL data'!DT2:DT58,"=7")/C211*100</f>
        <v>2.857142857</v>
      </c>
      <c r="E220" s="40">
        <f t="shared" si="51"/>
        <v>7</v>
      </c>
    </row>
    <row r="221">
      <c r="A221" s="35" t="s">
        <v>145</v>
      </c>
      <c r="B221" s="6">
        <f>countif('ALL data'!DT2:DT23,"=8")/B211*100</f>
        <v>13.63636364</v>
      </c>
      <c r="C221" s="6">
        <f>countif('ALL data'!DT24:DT58,"=8")/C211*100</f>
        <v>14.28571429</v>
      </c>
      <c r="D221" s="6">
        <f>countif('ALL data'!DT2:DT58,"=8")/C211*100</f>
        <v>22.85714286</v>
      </c>
      <c r="E221" s="40">
        <f t="shared" si="51"/>
        <v>8</v>
      </c>
    </row>
    <row r="222">
      <c r="A222" s="35" t="s">
        <v>146</v>
      </c>
      <c r="B222" s="6">
        <f>countif('ALL data'!DT2:DT23,"=9")/B211*100</f>
        <v>4.545454545</v>
      </c>
      <c r="C222" s="6">
        <f>countif('ALL data'!DT24:DT58,"=9")/C211*100</f>
        <v>0</v>
      </c>
      <c r="D222" s="6">
        <f>countif('ALL data'!DT2:DT58,"=9")/C211*100</f>
        <v>2.857142857</v>
      </c>
      <c r="E222" s="40">
        <f t="shared" si="51"/>
        <v>9</v>
      </c>
    </row>
    <row r="223">
      <c r="A223" s="35" t="s">
        <v>147</v>
      </c>
      <c r="B223" s="6">
        <f>countif('ALL data'!DT2:DT23,"=10")/B211*100</f>
        <v>27.27272727</v>
      </c>
      <c r="C223" s="6">
        <f>countif('ALL data'!DT24:DT58,"=10")/C211*100</f>
        <v>37.14285714</v>
      </c>
      <c r="D223" s="6">
        <f>countif('ALL data'!DT2:DT58,"=10")/C211*100</f>
        <v>54.28571429</v>
      </c>
      <c r="E223" s="40">
        <f t="shared" si="51"/>
        <v>10</v>
      </c>
    </row>
    <row r="224">
      <c r="A224" s="42" t="s">
        <v>148</v>
      </c>
      <c r="B224" s="6">
        <f>countif('ALL data'!DT2:DT23,"=11")/B211*100</f>
        <v>0</v>
      </c>
      <c r="C224" s="6">
        <f>countif('ALL data'!DT24:DT58,"=11")/C211*100</f>
        <v>2.857142857</v>
      </c>
      <c r="D224" s="6">
        <f>countif('ALL data'!DT2:DT58,"=11")/C211*100</f>
        <v>2.857142857</v>
      </c>
      <c r="E224" s="40">
        <f t="shared" si="51"/>
        <v>11</v>
      </c>
    </row>
    <row r="225">
      <c r="A225" s="35" t="s">
        <v>149</v>
      </c>
      <c r="B225" s="6">
        <f>countif('ALL data'!DT2:DT23,"=12")/B211*100</f>
        <v>0</v>
      </c>
      <c r="C225" s="6">
        <f>countif('ALL data'!DT24:DT58,"=12")/C211*100</f>
        <v>2.857142857</v>
      </c>
      <c r="D225" s="6">
        <f>countif('ALL data'!DT2:DT58,"=12")/C211*100</f>
        <v>2.857142857</v>
      </c>
      <c r="E225" s="40">
        <f t="shared" si="51"/>
        <v>12</v>
      </c>
    </row>
    <row r="226">
      <c r="A226" s="35" t="s">
        <v>125</v>
      </c>
      <c r="B226" s="6">
        <f>countif('ALL data'!DT2:DT23,"=13")/B211*100</f>
        <v>31.81818182</v>
      </c>
      <c r="C226" s="6">
        <f>countif('ALL data'!DT24:DT58,"=13")/C211*100</f>
        <v>17.14285714</v>
      </c>
      <c r="D226" s="6">
        <f>countif('ALL data'!DT2:DT58,"=13")/C211*100</f>
        <v>37.14285714</v>
      </c>
      <c r="E226" s="40">
        <f t="shared" si="51"/>
        <v>13</v>
      </c>
    </row>
    <row r="227">
      <c r="A227" s="35" t="s">
        <v>150</v>
      </c>
      <c r="B227" s="6">
        <f>countif('ALL data'!DT2:DT23,"=14")/B211*100</f>
        <v>0</v>
      </c>
      <c r="C227" s="6">
        <f>countif('ALL data'!DT24:DT58,"=14")/C211*100</f>
        <v>2.857142857</v>
      </c>
      <c r="D227" s="6">
        <f>countif('ALL data'!DT2:DT58,"=14")/C211*100</f>
        <v>2.857142857</v>
      </c>
      <c r="E227" s="40">
        <f t="shared" si="51"/>
        <v>14</v>
      </c>
    </row>
    <row r="228">
      <c r="A228" s="35" t="s">
        <v>151</v>
      </c>
      <c r="B228" s="6">
        <f>countif('ALL data'!DT2:DT23,"=15")/B211*100</f>
        <v>0</v>
      </c>
      <c r="C228" s="6">
        <f>countif('ALL data'!DT24:DT58,"=15")/C211*100</f>
        <v>2.857142857</v>
      </c>
      <c r="D228" s="6">
        <f>countif('ALL data'!DT2:DT58,"=15")/C211*100</f>
        <v>2.857142857</v>
      </c>
      <c r="E228" s="40">
        <f t="shared" si="51"/>
        <v>15</v>
      </c>
    </row>
  </sheetData>
  <hyperlinks>
    <hyperlink r:id="rId1" ref="A22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43" t="s">
        <v>3</v>
      </c>
      <c r="C1" s="43" t="s">
        <v>4</v>
      </c>
      <c r="D1" s="43" t="s">
        <v>5</v>
      </c>
      <c r="E1" s="43" t="s">
        <v>6</v>
      </c>
      <c r="F1" s="43" t="s">
        <v>7</v>
      </c>
      <c r="G1" s="43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13</v>
      </c>
      <c r="M1" s="43" t="s">
        <v>14</v>
      </c>
      <c r="N1" s="43" t="s">
        <v>15</v>
      </c>
      <c r="O1" s="43" t="s">
        <v>16</v>
      </c>
      <c r="P1" s="43" t="s">
        <v>18</v>
      </c>
      <c r="Q1" s="43" t="s">
        <v>17</v>
      </c>
      <c r="R1" s="43"/>
      <c r="S1" s="43" t="s">
        <v>19</v>
      </c>
      <c r="T1" s="43" t="s">
        <v>20</v>
      </c>
      <c r="U1" s="43" t="s">
        <v>21</v>
      </c>
      <c r="V1" s="43" t="s">
        <v>22</v>
      </c>
      <c r="W1" s="43" t="s">
        <v>23</v>
      </c>
      <c r="X1" s="43" t="s">
        <v>24</v>
      </c>
      <c r="Y1" s="43" t="s">
        <v>25</v>
      </c>
      <c r="Z1" s="43" t="s">
        <v>26</v>
      </c>
      <c r="AA1" s="43" t="s">
        <v>27</v>
      </c>
      <c r="AB1" s="43" t="s">
        <v>28</v>
      </c>
      <c r="AC1" s="43" t="s">
        <v>29</v>
      </c>
      <c r="AD1" s="43" t="s">
        <v>30</v>
      </c>
      <c r="AE1" s="43" t="s">
        <v>31</v>
      </c>
      <c r="AF1" s="43" t="s">
        <v>32</v>
      </c>
      <c r="AG1" s="43" t="s">
        <v>33</v>
      </c>
      <c r="AH1" s="43" t="s">
        <v>34</v>
      </c>
      <c r="AI1" s="43" t="s">
        <v>35</v>
      </c>
      <c r="AJ1" s="43" t="s">
        <v>36</v>
      </c>
      <c r="AK1" s="43" t="s">
        <v>37</v>
      </c>
      <c r="AL1" s="43" t="s">
        <v>38</v>
      </c>
      <c r="AM1" s="43" t="s">
        <v>39</v>
      </c>
      <c r="AN1" s="43" t="s">
        <v>40</v>
      </c>
      <c r="AO1" s="43" t="s">
        <v>41</v>
      </c>
      <c r="AP1" s="43" t="s">
        <v>42</v>
      </c>
      <c r="AQ1" s="43" t="s">
        <v>43</v>
      </c>
      <c r="AR1" s="43" t="s">
        <v>44</v>
      </c>
      <c r="AS1" s="43" t="s">
        <v>45</v>
      </c>
      <c r="AT1" s="43" t="s">
        <v>46</v>
      </c>
      <c r="AU1" s="43" t="s">
        <v>47</v>
      </c>
      <c r="AV1" s="43" t="s">
        <v>48</v>
      </c>
      <c r="AW1" s="43" t="s">
        <v>49</v>
      </c>
      <c r="AX1" s="43" t="s">
        <v>50</v>
      </c>
      <c r="AY1" s="43" t="s">
        <v>51</v>
      </c>
      <c r="AZ1" s="43" t="s">
        <v>52</v>
      </c>
      <c r="BA1" s="43" t="s">
        <v>53</v>
      </c>
      <c r="BB1" s="43" t="s">
        <v>54</v>
      </c>
      <c r="BC1" s="43" t="s">
        <v>55</v>
      </c>
      <c r="BD1" s="43" t="s">
        <v>56</v>
      </c>
      <c r="BE1" s="43" t="s">
        <v>57</v>
      </c>
      <c r="BF1" s="43" t="s">
        <v>58</v>
      </c>
      <c r="BG1" s="43" t="s">
        <v>59</v>
      </c>
      <c r="BH1" s="43" t="s">
        <v>60</v>
      </c>
      <c r="BI1" s="43" t="s">
        <v>61</v>
      </c>
      <c r="BJ1" s="43" t="s">
        <v>62</v>
      </c>
      <c r="BK1" s="43" t="s">
        <v>63</v>
      </c>
      <c r="BL1" s="43" t="s">
        <v>64</v>
      </c>
      <c r="BM1" s="43" t="s">
        <v>65</v>
      </c>
      <c r="BN1" s="43" t="s">
        <v>66</v>
      </c>
      <c r="BO1" s="43" t="s">
        <v>67</v>
      </c>
      <c r="BP1" s="43" t="s">
        <v>68</v>
      </c>
      <c r="BQ1" s="43" t="s">
        <v>69</v>
      </c>
      <c r="BR1" s="43" t="s">
        <v>70</v>
      </c>
      <c r="BS1" s="43" t="s">
        <v>71</v>
      </c>
      <c r="BT1" s="43" t="s">
        <v>72</v>
      </c>
      <c r="BU1" s="43" t="s">
        <v>73</v>
      </c>
      <c r="BV1" s="43" t="s">
        <v>74</v>
      </c>
      <c r="BW1" s="43" t="s">
        <v>75</v>
      </c>
      <c r="BX1" s="43" t="s">
        <v>76</v>
      </c>
      <c r="BY1" s="43" t="s">
        <v>77</v>
      </c>
      <c r="BZ1" s="43" t="s">
        <v>78</v>
      </c>
      <c r="CA1" s="43" t="s">
        <v>79</v>
      </c>
      <c r="CB1" s="43" t="s">
        <v>80</v>
      </c>
      <c r="CC1" s="43" t="s">
        <v>81</v>
      </c>
      <c r="CD1" s="43" t="s">
        <v>82</v>
      </c>
      <c r="CE1" s="43" t="s">
        <v>83</v>
      </c>
      <c r="CF1" s="43" t="s">
        <v>84</v>
      </c>
      <c r="CG1" s="43" t="s">
        <v>85</v>
      </c>
      <c r="CH1" s="43" t="s">
        <v>86</v>
      </c>
      <c r="CI1" s="43" t="s">
        <v>87</v>
      </c>
      <c r="CJ1" s="43" t="s">
        <v>88</v>
      </c>
    </row>
    <row r="2">
      <c r="A2" s="32" t="s">
        <v>114</v>
      </c>
      <c r="B2" s="40">
        <v>0.18181818181818182</v>
      </c>
      <c r="C2" s="44">
        <v>0.045454545454545456</v>
      </c>
      <c r="D2" s="40">
        <v>0.0</v>
      </c>
      <c r="E2" s="40">
        <v>0.36363636363636365</v>
      </c>
      <c r="F2" s="40">
        <v>0.5454545454545454</v>
      </c>
      <c r="G2" s="40">
        <v>0.0</v>
      </c>
      <c r="H2" s="40">
        <v>0.18181818181818182</v>
      </c>
      <c r="I2" s="40">
        <v>0.13636363636363635</v>
      </c>
      <c r="J2" s="40">
        <v>0.7272727272727273</v>
      </c>
      <c r="K2" s="40">
        <v>0.5</v>
      </c>
      <c r="L2" s="40">
        <v>0.22727272727272727</v>
      </c>
      <c r="M2" s="40">
        <v>0.2727272727272727</v>
      </c>
      <c r="N2" s="40">
        <v>0.045454545454545456</v>
      </c>
      <c r="O2" s="40">
        <v>0.045454545454545456</v>
      </c>
      <c r="P2" s="40">
        <v>3.3181818181818183</v>
      </c>
      <c r="Q2" s="40">
        <v>3.272727272727273</v>
      </c>
      <c r="R2" s="32" t="s">
        <v>114</v>
      </c>
      <c r="S2" s="40">
        <v>0.8636363636363636</v>
      </c>
      <c r="T2" s="40">
        <v>0.0</v>
      </c>
      <c r="U2" s="40">
        <v>0.0</v>
      </c>
      <c r="V2" s="40">
        <v>0.0</v>
      </c>
      <c r="W2" s="40">
        <v>0.0</v>
      </c>
      <c r="X2" s="40">
        <v>0.09090909090909091</v>
      </c>
      <c r="Y2" s="40">
        <v>0.045454545454545456</v>
      </c>
      <c r="Z2" s="40">
        <v>0.045454545454545456</v>
      </c>
      <c r="AA2" s="40">
        <v>4.2727272727272725</v>
      </c>
      <c r="AB2" s="40">
        <v>0.5454545454545454</v>
      </c>
      <c r="AC2" s="40">
        <v>0.6363636363636364</v>
      </c>
      <c r="AD2" s="40">
        <v>0.22727272727272727</v>
      </c>
      <c r="AE2" s="40">
        <v>0.7272727272727273</v>
      </c>
      <c r="AF2" s="40">
        <v>0.3181818181818182</v>
      </c>
      <c r="AG2" s="40">
        <v>0.6363636363636364</v>
      </c>
      <c r="AH2" s="40">
        <v>0.22727272727272727</v>
      </c>
      <c r="AI2" s="40">
        <v>0.2727272727272727</v>
      </c>
      <c r="AJ2" s="40">
        <v>6.863636363636363</v>
      </c>
      <c r="AK2" s="40">
        <v>0.2727272727272727</v>
      </c>
      <c r="AL2" s="40">
        <v>3.272727272727273</v>
      </c>
      <c r="AM2" s="40">
        <v>0.045454545454545456</v>
      </c>
      <c r="AN2" s="40">
        <v>5.7727272727272725</v>
      </c>
      <c r="AO2" s="40">
        <v>0.7272727272727273</v>
      </c>
      <c r="AP2" s="40">
        <v>1.0</v>
      </c>
      <c r="AQ2" s="40">
        <v>0.18181818181818182</v>
      </c>
      <c r="AR2" s="40">
        <v>0.09090909090909091</v>
      </c>
      <c r="AS2" s="40">
        <v>0.3181818181818182</v>
      </c>
      <c r="AT2" s="40">
        <v>0.045454545454545456</v>
      </c>
      <c r="AU2" s="40">
        <v>27.5</v>
      </c>
      <c r="AV2" s="40">
        <v>7.363636363636363</v>
      </c>
      <c r="AW2" s="40">
        <v>6.045454545454546</v>
      </c>
      <c r="AX2" s="40">
        <v>0.18181818181818182</v>
      </c>
      <c r="AY2" s="40">
        <v>6.136363636363637</v>
      </c>
      <c r="AZ2" s="40">
        <v>0.13636363636363635</v>
      </c>
      <c r="BA2" s="40">
        <v>5.090909090909091</v>
      </c>
      <c r="BB2" s="40">
        <v>5.409090909090909</v>
      </c>
      <c r="BC2" s="40">
        <v>0.3181818181818182</v>
      </c>
      <c r="BD2" s="40">
        <v>1.3636363636363635</v>
      </c>
      <c r="BE2" s="40">
        <v>1.2272727272727273</v>
      </c>
      <c r="BF2" s="40">
        <v>1.8636363636363635</v>
      </c>
      <c r="BG2" s="40">
        <v>35.13636363636363</v>
      </c>
      <c r="BH2" s="40">
        <v>1.9545454545454546</v>
      </c>
      <c r="BI2" s="40">
        <v>12.954545454545455</v>
      </c>
      <c r="BJ2" s="40">
        <v>14.318181818181818</v>
      </c>
      <c r="BK2" s="40">
        <v>3.8181818181818183</v>
      </c>
      <c r="BL2" s="40">
        <v>0.9090909090909091</v>
      </c>
      <c r="BM2" s="40">
        <v>0.18181818181818182</v>
      </c>
      <c r="BN2" s="40">
        <v>0.045454545454545456</v>
      </c>
      <c r="BO2" s="40">
        <v>29.136363636363637</v>
      </c>
      <c r="BP2" s="40">
        <v>1.0909090909090908</v>
      </c>
      <c r="BQ2" s="40">
        <v>1.6818181818181819</v>
      </c>
      <c r="BR2" s="40">
        <v>1.0</v>
      </c>
      <c r="BS2" s="40">
        <v>3.5454545454545454</v>
      </c>
      <c r="BT2" s="40">
        <v>0.45454545454545453</v>
      </c>
      <c r="BU2" s="40">
        <v>0.5</v>
      </c>
      <c r="BV2" s="40">
        <v>1.0</v>
      </c>
      <c r="BW2" s="40">
        <v>0.3181818181818182</v>
      </c>
      <c r="BX2" s="40">
        <v>0.7727272727272727</v>
      </c>
      <c r="BY2" s="40">
        <v>73.68181818181819</v>
      </c>
      <c r="BZ2" s="40">
        <v>41.68181818181818</v>
      </c>
      <c r="CA2" s="40">
        <v>31.59090909090909</v>
      </c>
      <c r="CB2" s="40">
        <v>0.36363636363636365</v>
      </c>
      <c r="CC2" s="40">
        <v>6.636363636363637</v>
      </c>
      <c r="CD2" s="40">
        <v>1.3181818181818181</v>
      </c>
      <c r="CE2" s="40">
        <v>1.0454545454545454</v>
      </c>
      <c r="CF2" s="40">
        <v>2.0454545454545454</v>
      </c>
      <c r="CG2" s="40">
        <v>16.90909090909091</v>
      </c>
      <c r="CH2" s="40">
        <v>6.409090909090909</v>
      </c>
      <c r="CI2" s="40">
        <v>2.1818181818181817</v>
      </c>
      <c r="CJ2" s="40">
        <v>110.18181818181819</v>
      </c>
    </row>
    <row r="3">
      <c r="A3" s="32" t="s">
        <v>124</v>
      </c>
      <c r="B3" s="40">
        <v>0.02857142857142857</v>
      </c>
      <c r="C3" s="40">
        <v>0.02857142857142857</v>
      </c>
      <c r="D3" s="40">
        <v>0.02857142857142857</v>
      </c>
      <c r="E3" s="40">
        <v>0.08571428571428572</v>
      </c>
      <c r="F3" s="40">
        <v>0.9428571428571428</v>
      </c>
      <c r="G3" s="40">
        <v>0.2857142857142857</v>
      </c>
      <c r="H3" s="40">
        <v>0.22857142857142856</v>
      </c>
      <c r="I3" s="40">
        <v>0.05714285714285714</v>
      </c>
      <c r="J3" s="40">
        <v>0.0</v>
      </c>
      <c r="K3" s="40">
        <v>0.11428571428571428</v>
      </c>
      <c r="L3" s="40">
        <v>0.14285714285714285</v>
      </c>
      <c r="M3" s="40">
        <v>0.2857142857142857</v>
      </c>
      <c r="N3" s="40">
        <v>0.2</v>
      </c>
      <c r="O3" s="40">
        <v>0.8857142857142857</v>
      </c>
      <c r="P3" s="40">
        <v>3.1142857142857143</v>
      </c>
      <c r="Q3" s="40">
        <v>3.3142857142857145</v>
      </c>
      <c r="R3" s="32" t="s">
        <v>124</v>
      </c>
      <c r="S3" s="40">
        <v>2.1142857142857143</v>
      </c>
      <c r="T3" s="40">
        <v>0.02857142857142857</v>
      </c>
      <c r="U3" s="40">
        <v>0.17142857142857143</v>
      </c>
      <c r="V3" s="40">
        <v>0.11428571428571428</v>
      </c>
      <c r="W3" s="40">
        <v>0.2</v>
      </c>
      <c r="X3" s="40">
        <v>0.14285714285714285</v>
      </c>
      <c r="Y3" s="40">
        <v>0.37142857142857144</v>
      </c>
      <c r="Z3" s="40">
        <v>0.0</v>
      </c>
      <c r="AA3" s="40">
        <v>2.742857142857143</v>
      </c>
      <c r="AB3" s="40">
        <v>1.5142857142857142</v>
      </c>
      <c r="AC3" s="40">
        <v>0.5142857142857142</v>
      </c>
      <c r="AD3" s="40">
        <v>0.17142857142857143</v>
      </c>
      <c r="AE3" s="40">
        <v>1.3714285714285714</v>
      </c>
      <c r="AF3" s="40">
        <v>0.02857142857142857</v>
      </c>
      <c r="AG3" s="40">
        <v>0.37142857142857144</v>
      </c>
      <c r="AH3" s="40">
        <v>0.2571428571428571</v>
      </c>
      <c r="AI3" s="40">
        <v>0.5714285714285714</v>
      </c>
      <c r="AJ3" s="40">
        <v>16.65714285714286</v>
      </c>
      <c r="AK3" s="40">
        <v>0.02857142857142857</v>
      </c>
      <c r="AL3" s="40">
        <v>6.457142857142857</v>
      </c>
      <c r="AM3" s="40">
        <v>0.0</v>
      </c>
      <c r="AN3" s="40">
        <v>2.4</v>
      </c>
      <c r="AO3" s="40">
        <v>1.2571428571428571</v>
      </c>
      <c r="AP3" s="40">
        <v>0.17142857142857143</v>
      </c>
      <c r="AQ3" s="40">
        <v>0.4</v>
      </c>
      <c r="AR3" s="40">
        <v>0.11428571428571428</v>
      </c>
      <c r="AS3" s="40">
        <v>0.05714285714285714</v>
      </c>
      <c r="AT3" s="40">
        <v>0.02857142857142857</v>
      </c>
      <c r="AU3" s="40">
        <v>38.25714285714286</v>
      </c>
      <c r="AV3" s="40">
        <v>10.085714285714285</v>
      </c>
      <c r="AW3" s="40">
        <v>4.571428571428571</v>
      </c>
      <c r="AX3" s="40">
        <v>0.17142857142857143</v>
      </c>
      <c r="AY3" s="40">
        <v>11.028571428571428</v>
      </c>
      <c r="AZ3" s="40">
        <v>0.02857142857142857</v>
      </c>
      <c r="BA3" s="40">
        <v>1.542857142857143</v>
      </c>
      <c r="BB3" s="40">
        <v>4.228571428571429</v>
      </c>
      <c r="BC3" s="40">
        <v>0.2857142857142857</v>
      </c>
      <c r="BD3" s="40">
        <v>1.0571428571428572</v>
      </c>
      <c r="BE3" s="40">
        <v>1.0571428571428572</v>
      </c>
      <c r="BF3" s="40">
        <v>1.2285714285714286</v>
      </c>
      <c r="BG3" s="40">
        <v>35.285714285714285</v>
      </c>
      <c r="BH3" s="40">
        <v>1.2571428571428571</v>
      </c>
      <c r="BI3" s="40">
        <v>14.485714285714286</v>
      </c>
      <c r="BJ3" s="40">
        <v>16.085714285714285</v>
      </c>
      <c r="BK3" s="40">
        <v>2.8857142857142857</v>
      </c>
      <c r="BL3" s="40">
        <v>0.2</v>
      </c>
      <c r="BM3" s="40">
        <v>0.17142857142857143</v>
      </c>
      <c r="BN3" s="40">
        <v>0.9714285714285714</v>
      </c>
      <c r="BO3" s="40">
        <v>26.97142857142857</v>
      </c>
      <c r="BP3" s="40">
        <v>0.45714285714285713</v>
      </c>
      <c r="BQ3" s="40">
        <v>1.9714285714285715</v>
      </c>
      <c r="BR3" s="40">
        <v>0.9142857142857143</v>
      </c>
      <c r="BS3" s="40">
        <v>3.057142857142857</v>
      </c>
      <c r="BT3" s="40">
        <v>0.37142857142857144</v>
      </c>
      <c r="BU3" s="40">
        <v>0.8571428571428571</v>
      </c>
      <c r="BV3" s="40">
        <v>0.9714285714285714</v>
      </c>
      <c r="BW3" s="40">
        <v>0.2571428571428571</v>
      </c>
      <c r="BX3" s="40">
        <v>0.7714285714285715</v>
      </c>
      <c r="BY3" s="40">
        <v>72.65714285714286</v>
      </c>
      <c r="BZ3" s="40">
        <v>49.57142857142857</v>
      </c>
      <c r="CA3" s="40">
        <v>28.37142857142857</v>
      </c>
      <c r="CB3" s="40">
        <v>0.6571428571428571</v>
      </c>
      <c r="CC3" s="40">
        <v>35.22857142857143</v>
      </c>
      <c r="CD3" s="40">
        <v>2.5428571428571427</v>
      </c>
      <c r="CE3" s="40">
        <v>2.4571428571428573</v>
      </c>
      <c r="CF3" s="40">
        <v>0.8571428571428571</v>
      </c>
      <c r="CG3" s="40">
        <v>26.314285714285713</v>
      </c>
      <c r="CH3" s="40">
        <v>7.9714285714285715</v>
      </c>
      <c r="CI3" s="40">
        <v>6.828571428571428</v>
      </c>
      <c r="CJ3" s="40">
        <v>160.8</v>
      </c>
    </row>
    <row r="4">
      <c r="A4" s="32" t="s">
        <v>129</v>
      </c>
      <c r="B4" s="40">
        <v>0.08771929824561403</v>
      </c>
      <c r="C4" s="40">
        <v>0.03508771929824561</v>
      </c>
      <c r="D4" s="40">
        <v>0.017543859649122806</v>
      </c>
      <c r="E4" s="40">
        <v>0.19298245614035087</v>
      </c>
      <c r="F4" s="40">
        <v>0.7894736842105263</v>
      </c>
      <c r="G4" s="40">
        <v>0.17543859649122806</v>
      </c>
      <c r="H4" s="40">
        <v>0.21052631578947367</v>
      </c>
      <c r="I4" s="40">
        <v>0.08771929824561403</v>
      </c>
      <c r="J4" s="40">
        <v>0.2807017543859649</v>
      </c>
      <c r="K4" s="40">
        <v>0.2631578947368421</v>
      </c>
      <c r="L4" s="40">
        <v>0.17543859649122806</v>
      </c>
      <c r="M4" s="40">
        <v>0.2807017543859649</v>
      </c>
      <c r="N4" s="40">
        <v>0.14035087719298245</v>
      </c>
      <c r="O4" s="40">
        <v>0.5614035087719298</v>
      </c>
      <c r="P4" s="40">
        <v>3.192982456140351</v>
      </c>
      <c r="Q4" s="40">
        <v>3.2982456140350878</v>
      </c>
      <c r="R4" s="32" t="s">
        <v>129</v>
      </c>
      <c r="S4" s="40">
        <v>1.631578947368421</v>
      </c>
      <c r="T4" s="40">
        <v>0.017543859649122806</v>
      </c>
      <c r="U4" s="40">
        <v>0.10526315789473684</v>
      </c>
      <c r="V4" s="40">
        <v>0.07017543859649122</v>
      </c>
      <c r="W4" s="40">
        <v>0.12280701754385964</v>
      </c>
      <c r="X4" s="40">
        <v>0.12280701754385964</v>
      </c>
      <c r="Y4" s="40">
        <v>0.24561403508771928</v>
      </c>
      <c r="Z4" s="40">
        <v>0.017543859649122806</v>
      </c>
      <c r="AA4" s="40">
        <v>3.3333333333333335</v>
      </c>
      <c r="AB4" s="40">
        <v>1.1403508771929824</v>
      </c>
      <c r="AC4" s="40">
        <v>0.5614035087719298</v>
      </c>
      <c r="AD4" s="40">
        <v>0.19298245614035087</v>
      </c>
      <c r="AE4" s="40">
        <v>1.1228070175438596</v>
      </c>
      <c r="AF4" s="40">
        <v>0.14035087719298245</v>
      </c>
      <c r="AG4" s="40">
        <v>0.47368421052631576</v>
      </c>
      <c r="AH4" s="40">
        <v>0.24561403508771928</v>
      </c>
      <c r="AI4" s="40">
        <v>0.45614035087719296</v>
      </c>
      <c r="AJ4" s="40">
        <v>12.87719298245614</v>
      </c>
      <c r="AK4" s="40">
        <v>0.12280701754385964</v>
      </c>
      <c r="AL4" s="40">
        <v>5.228070175438597</v>
      </c>
      <c r="AM4" s="40">
        <v>0.017543859649122806</v>
      </c>
      <c r="AN4" s="40">
        <v>3.7017543859649122</v>
      </c>
      <c r="AO4" s="40">
        <v>1.0526315789473684</v>
      </c>
      <c r="AP4" s="40">
        <v>0.49122807017543857</v>
      </c>
      <c r="AQ4" s="40">
        <v>0.3157894736842105</v>
      </c>
      <c r="AR4" s="40">
        <v>0.10526315789473684</v>
      </c>
      <c r="AS4" s="40">
        <v>0.15789473684210525</v>
      </c>
      <c r="AT4" s="40">
        <v>0.03508771929824561</v>
      </c>
      <c r="AU4" s="40">
        <v>34.10526315789474</v>
      </c>
      <c r="AV4" s="40">
        <v>9.035087719298245</v>
      </c>
      <c r="AW4" s="40">
        <v>5.140350877192983</v>
      </c>
      <c r="AX4" s="40">
        <v>0.17543859649122806</v>
      </c>
      <c r="AY4" s="40">
        <v>9.140350877192983</v>
      </c>
      <c r="AZ4" s="40">
        <v>0.07017543859649122</v>
      </c>
      <c r="BA4" s="40">
        <v>2.912280701754386</v>
      </c>
      <c r="BB4" s="40">
        <v>4.684210526315789</v>
      </c>
      <c r="BC4" s="40">
        <v>0.2982456140350877</v>
      </c>
      <c r="BD4" s="40">
        <v>1.1754385964912282</v>
      </c>
      <c r="BE4" s="40">
        <v>1.1228070175438596</v>
      </c>
      <c r="BF4" s="40">
        <v>1.4736842105263157</v>
      </c>
      <c r="BG4" s="40">
        <v>35.228070175438596</v>
      </c>
      <c r="BH4" s="40">
        <v>1.5263157894736843</v>
      </c>
      <c r="BI4" s="40">
        <v>13.894736842105264</v>
      </c>
      <c r="BJ4" s="40">
        <v>15.403508771929825</v>
      </c>
      <c r="BK4" s="40">
        <v>3.245614035087719</v>
      </c>
      <c r="BL4" s="40">
        <v>0.47368421052631576</v>
      </c>
      <c r="BM4" s="40">
        <v>0.17543859649122806</v>
      </c>
      <c r="BN4" s="40">
        <v>0.6140350877192983</v>
      </c>
      <c r="BO4" s="40">
        <v>27.80701754385965</v>
      </c>
      <c r="BP4" s="40">
        <v>0.7017543859649122</v>
      </c>
      <c r="BQ4" s="40">
        <v>1.8596491228070176</v>
      </c>
      <c r="BR4" s="40">
        <v>0.9473684210526315</v>
      </c>
      <c r="BS4" s="40">
        <v>3.245614035087719</v>
      </c>
      <c r="BT4" s="40">
        <v>0.40350877192982454</v>
      </c>
      <c r="BU4" s="40">
        <v>0.7192982456140351</v>
      </c>
      <c r="BV4" s="40">
        <v>0.9824561403508771</v>
      </c>
      <c r="BW4" s="40">
        <v>0.2807017543859649</v>
      </c>
      <c r="BX4" s="40">
        <v>0.7719298245614035</v>
      </c>
      <c r="BY4" s="40">
        <v>73.05263157894737</v>
      </c>
      <c r="BZ4" s="40">
        <v>46.526315789473685</v>
      </c>
      <c r="CA4" s="40">
        <v>29.614035087719298</v>
      </c>
      <c r="CB4" s="40">
        <v>0.543859649122807</v>
      </c>
      <c r="CC4" s="40">
        <v>24.19298245614035</v>
      </c>
      <c r="CD4" s="40">
        <v>2.0701754385964914</v>
      </c>
      <c r="CE4" s="40">
        <v>1.912280701754386</v>
      </c>
      <c r="CF4" s="40">
        <v>1.3157894736842106</v>
      </c>
      <c r="CG4" s="40">
        <v>22.68421052631579</v>
      </c>
      <c r="CH4" s="40">
        <v>7.368421052631579</v>
      </c>
      <c r="CI4" s="40">
        <v>5.035087719298246</v>
      </c>
      <c r="CJ4" s="40">
        <v>141.26315789473685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2.13"/>
    <col customWidth="1" min="3" max="3" width="17.13"/>
    <col customWidth="1" min="4" max="4" width="14.5"/>
    <col customWidth="1" min="23" max="57" width="13.5"/>
    <col customWidth="1" min="109" max="109" width="13.38"/>
  </cols>
  <sheetData>
    <row r="1">
      <c r="A1" s="45" t="s">
        <v>247</v>
      </c>
      <c r="B1" s="4" t="s">
        <v>248</v>
      </c>
      <c r="C1" s="11" t="s">
        <v>0</v>
      </c>
      <c r="D1" s="12" t="s">
        <v>1</v>
      </c>
      <c r="E1" s="11" t="s">
        <v>2</v>
      </c>
      <c r="F1" s="13" t="s">
        <v>152</v>
      </c>
      <c r="G1" s="13" t="s">
        <v>153</v>
      </c>
      <c r="H1" s="13" t="s">
        <v>154</v>
      </c>
      <c r="I1" s="13" t="s">
        <v>155</v>
      </c>
      <c r="J1" s="13" t="s">
        <v>156</v>
      </c>
      <c r="K1" s="13" t="s">
        <v>157</v>
      </c>
      <c r="L1" s="13" t="s">
        <v>158</v>
      </c>
      <c r="M1" s="14" t="s">
        <v>249</v>
      </c>
      <c r="N1" s="14" t="s">
        <v>250</v>
      </c>
      <c r="O1" s="14" t="s">
        <v>251</v>
      </c>
      <c r="P1" s="14" t="s">
        <v>252</v>
      </c>
      <c r="Q1" s="14" t="s">
        <v>253</v>
      </c>
      <c r="R1" s="14" t="s">
        <v>254</v>
      </c>
      <c r="S1" s="14" t="s">
        <v>255</v>
      </c>
      <c r="T1" s="14" t="s">
        <v>256</v>
      </c>
      <c r="U1" s="14" t="s">
        <v>257</v>
      </c>
      <c r="V1" s="14" t="s">
        <v>258</v>
      </c>
      <c r="W1" s="15" t="s">
        <v>3</v>
      </c>
      <c r="X1" s="15" t="s">
        <v>4</v>
      </c>
      <c r="Y1" s="15" t="s">
        <v>5</v>
      </c>
      <c r="Z1" s="15" t="s">
        <v>6</v>
      </c>
      <c r="AA1" s="16" t="s">
        <v>7</v>
      </c>
      <c r="AB1" s="16" t="s">
        <v>8</v>
      </c>
      <c r="AC1" s="15" t="s">
        <v>9</v>
      </c>
      <c r="AD1" s="15" t="s">
        <v>10</v>
      </c>
      <c r="AE1" s="15" t="s">
        <v>11</v>
      </c>
      <c r="AF1" s="15" t="s">
        <v>12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7" t="s">
        <v>19</v>
      </c>
      <c r="AN1" s="17" t="s">
        <v>20</v>
      </c>
      <c r="AO1" s="17" t="s">
        <v>21</v>
      </c>
      <c r="AP1" s="17" t="s">
        <v>22</v>
      </c>
      <c r="AQ1" s="17" t="s">
        <v>23</v>
      </c>
      <c r="AR1" s="17" t="s">
        <v>24</v>
      </c>
      <c r="AS1" s="17" t="s">
        <v>25</v>
      </c>
      <c r="AT1" s="17" t="s">
        <v>26</v>
      </c>
      <c r="AU1" s="17" t="s">
        <v>27</v>
      </c>
      <c r="AV1" s="17" t="s">
        <v>28</v>
      </c>
      <c r="AW1" s="18" t="s">
        <v>29</v>
      </c>
      <c r="AX1" s="17" t="s">
        <v>30</v>
      </c>
      <c r="AY1" s="17" t="s">
        <v>31</v>
      </c>
      <c r="AZ1" s="17" t="s">
        <v>32</v>
      </c>
      <c r="BA1" s="17" t="s">
        <v>33</v>
      </c>
      <c r="BB1" s="17" t="s">
        <v>34</v>
      </c>
      <c r="BC1" s="17" t="s">
        <v>35</v>
      </c>
      <c r="BD1" s="17" t="s">
        <v>36</v>
      </c>
      <c r="BE1" s="17" t="s">
        <v>37</v>
      </c>
      <c r="BF1" s="17" t="s">
        <v>38</v>
      </c>
      <c r="BG1" s="17" t="s">
        <v>39</v>
      </c>
      <c r="BH1" s="17" t="s">
        <v>40</v>
      </c>
      <c r="BI1" s="17" t="s">
        <v>41</v>
      </c>
      <c r="BJ1" s="17" t="s">
        <v>42</v>
      </c>
      <c r="BK1" s="17" t="s">
        <v>43</v>
      </c>
      <c r="BL1" s="17" t="s">
        <v>44</v>
      </c>
      <c r="BM1" s="17" t="s">
        <v>45</v>
      </c>
      <c r="BN1" s="17" t="s">
        <v>46</v>
      </c>
      <c r="BO1" s="17" t="s">
        <v>47</v>
      </c>
      <c r="BP1" s="15" t="s">
        <v>48</v>
      </c>
      <c r="BQ1" s="16" t="s">
        <v>49</v>
      </c>
      <c r="BR1" s="16" t="s">
        <v>50</v>
      </c>
      <c r="BS1" s="15" t="s">
        <v>51</v>
      </c>
      <c r="BT1" s="15" t="s">
        <v>52</v>
      </c>
      <c r="BU1" s="15" t="s">
        <v>53</v>
      </c>
      <c r="BV1" s="15" t="s">
        <v>54</v>
      </c>
      <c r="BW1" s="15" t="s">
        <v>55</v>
      </c>
      <c r="BX1" s="15" t="s">
        <v>56</v>
      </c>
      <c r="BY1" s="15" t="s">
        <v>57</v>
      </c>
      <c r="BZ1" s="15" t="s">
        <v>58</v>
      </c>
      <c r="CA1" s="15" t="s">
        <v>59</v>
      </c>
      <c r="CB1" s="17" t="s">
        <v>60</v>
      </c>
      <c r="CC1" s="17" t="s">
        <v>61</v>
      </c>
      <c r="CD1" s="17" t="s">
        <v>62</v>
      </c>
      <c r="CE1" s="17" t="s">
        <v>63</v>
      </c>
      <c r="CF1" s="17" t="s">
        <v>64</v>
      </c>
      <c r="CG1" s="17" t="s">
        <v>65</v>
      </c>
      <c r="CH1" s="17" t="s">
        <v>66</v>
      </c>
      <c r="CI1" s="17" t="s">
        <v>67</v>
      </c>
      <c r="CJ1" s="17" t="s">
        <v>68</v>
      </c>
      <c r="CK1" s="17" t="s">
        <v>69</v>
      </c>
      <c r="CL1" s="17" t="s">
        <v>70</v>
      </c>
      <c r="CM1" s="17" t="s">
        <v>71</v>
      </c>
      <c r="CN1" s="17" t="s">
        <v>72</v>
      </c>
      <c r="CO1" s="17" t="s">
        <v>73</v>
      </c>
      <c r="CP1" s="17" t="s">
        <v>74</v>
      </c>
      <c r="CQ1" s="17" t="s">
        <v>75</v>
      </c>
      <c r="CR1" s="17" t="s">
        <v>76</v>
      </c>
      <c r="CS1" s="17" t="s">
        <v>77</v>
      </c>
      <c r="CT1" s="15" t="s">
        <v>78</v>
      </c>
      <c r="CU1" s="15" t="s">
        <v>79</v>
      </c>
      <c r="CV1" s="15" t="s">
        <v>80</v>
      </c>
      <c r="CW1" s="15" t="s">
        <v>81</v>
      </c>
      <c r="CX1" s="15" t="s">
        <v>82</v>
      </c>
      <c r="CY1" s="15" t="s">
        <v>83</v>
      </c>
      <c r="CZ1" s="15" t="s">
        <v>84</v>
      </c>
      <c r="DA1" s="15" t="s">
        <v>85</v>
      </c>
      <c r="DB1" s="15" t="s">
        <v>86</v>
      </c>
      <c r="DC1" s="15" t="s">
        <v>87</v>
      </c>
      <c r="DD1" s="15" t="s">
        <v>88</v>
      </c>
      <c r="DE1" s="19" t="s">
        <v>89</v>
      </c>
      <c r="DF1" s="19" t="s">
        <v>90</v>
      </c>
      <c r="DG1" s="19" t="s">
        <v>91</v>
      </c>
      <c r="DH1" s="20" t="s">
        <v>92</v>
      </c>
      <c r="DI1" s="21" t="s">
        <v>259</v>
      </c>
      <c r="DJ1" s="21" t="s">
        <v>260</v>
      </c>
      <c r="DK1" s="21" t="s">
        <v>261</v>
      </c>
      <c r="DL1" s="21" t="s">
        <v>98</v>
      </c>
      <c r="DM1" s="21" t="s">
        <v>99</v>
      </c>
      <c r="DN1" s="21" t="s">
        <v>262</v>
      </c>
      <c r="DO1" s="22" t="s">
        <v>263</v>
      </c>
      <c r="DP1" s="21" t="s">
        <v>104</v>
      </c>
      <c r="DQ1" s="21" t="s">
        <v>264</v>
      </c>
      <c r="DR1" s="21" t="s">
        <v>105</v>
      </c>
      <c r="DS1" s="21" t="s">
        <v>106</v>
      </c>
      <c r="DT1" s="21" t="s">
        <v>265</v>
      </c>
      <c r="DU1" s="21" t="s">
        <v>266</v>
      </c>
    </row>
    <row r="2">
      <c r="A2" s="40">
        <f>1</f>
        <v>1</v>
      </c>
      <c r="B2" s="4">
        <v>1.0</v>
      </c>
      <c r="C2" s="46">
        <v>0.0015625</v>
      </c>
      <c r="D2" s="4">
        <v>3.43</v>
      </c>
      <c r="E2" s="4">
        <v>57.55</v>
      </c>
      <c r="F2" s="4">
        <v>26.66</v>
      </c>
      <c r="G2" s="4">
        <v>0.73</v>
      </c>
      <c r="H2" s="4">
        <v>2.19</v>
      </c>
      <c r="I2" s="4">
        <v>1.13</v>
      </c>
      <c r="J2" s="4">
        <v>67.31</v>
      </c>
      <c r="K2" s="4">
        <v>1.91</v>
      </c>
      <c r="L2" s="4">
        <v>0.06</v>
      </c>
      <c r="M2" s="9">
        <v>42.0</v>
      </c>
      <c r="N2" s="4">
        <v>42.37</v>
      </c>
      <c r="O2" s="4">
        <v>18.0</v>
      </c>
      <c r="P2" s="4">
        <v>4.51</v>
      </c>
      <c r="Q2" s="4">
        <v>44.0</v>
      </c>
      <c r="R2" s="4">
        <v>3.53</v>
      </c>
      <c r="S2" s="4">
        <v>9.0</v>
      </c>
      <c r="T2" s="4">
        <v>2.89</v>
      </c>
      <c r="U2" s="4">
        <v>25.0</v>
      </c>
      <c r="V2" s="4">
        <v>2.65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f t="shared" ref="AK2:AK58" si="1">sum(W2:AJ2)</f>
        <v>0</v>
      </c>
      <c r="AL2" s="4">
        <v>0.0</v>
      </c>
      <c r="AM2" s="4">
        <v>1.0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9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1.0</v>
      </c>
      <c r="BG2" s="4">
        <v>0.0</v>
      </c>
      <c r="BH2" s="4">
        <v>1.0</v>
      </c>
      <c r="BI2" s="4">
        <v>0.0</v>
      </c>
      <c r="BJ2" s="4">
        <v>15.0</v>
      </c>
      <c r="BK2" s="4">
        <v>0.0</v>
      </c>
      <c r="BL2" s="4">
        <v>0.0</v>
      </c>
      <c r="BM2" s="4">
        <v>0.0</v>
      </c>
      <c r="BN2" s="4">
        <v>0.0</v>
      </c>
      <c r="BO2" s="4">
        <f>sum(AM2:BJ2)</f>
        <v>18</v>
      </c>
      <c r="BP2" s="4">
        <v>9.0</v>
      </c>
      <c r="BQ2" s="4">
        <v>18.0</v>
      </c>
      <c r="BR2" s="4">
        <v>0.0</v>
      </c>
      <c r="BS2" s="4">
        <v>1.0</v>
      </c>
      <c r="BT2" s="4">
        <v>0.0</v>
      </c>
      <c r="BU2" s="4">
        <v>13.0</v>
      </c>
      <c r="BV2" s="4">
        <v>2.0</v>
      </c>
      <c r="BW2" s="4">
        <v>0.0</v>
      </c>
      <c r="BX2" s="4">
        <v>1.0</v>
      </c>
      <c r="BY2" s="4">
        <v>1.0</v>
      </c>
      <c r="BZ2" s="4">
        <v>1.0</v>
      </c>
      <c r="CA2" s="4">
        <f>sum(BP2:BZ2)</f>
        <v>46</v>
      </c>
      <c r="CB2" s="4">
        <v>1.0</v>
      </c>
      <c r="CC2" s="4">
        <v>15.0</v>
      </c>
      <c r="CD2" s="4">
        <v>13.0</v>
      </c>
      <c r="CE2" s="9">
        <v>0.0</v>
      </c>
      <c r="CF2" s="9">
        <v>0.0</v>
      </c>
      <c r="CG2" s="9">
        <v>0.0</v>
      </c>
      <c r="CH2" s="4">
        <v>0.0</v>
      </c>
      <c r="CI2" s="4">
        <v>9.0</v>
      </c>
      <c r="CJ2" s="4">
        <v>0.0</v>
      </c>
      <c r="CK2" s="4">
        <v>0.0</v>
      </c>
      <c r="CL2" s="4">
        <v>1.0</v>
      </c>
      <c r="CM2" s="4">
        <v>0.0</v>
      </c>
      <c r="CN2" s="4">
        <v>0.0</v>
      </c>
      <c r="CO2" s="4">
        <v>0.0</v>
      </c>
      <c r="CP2" s="4">
        <v>1.0</v>
      </c>
      <c r="CQ2" s="4">
        <v>0.0</v>
      </c>
      <c r="CR2" s="4">
        <v>0.0</v>
      </c>
      <c r="CS2" s="4">
        <f>sum(CB2:CR2)</f>
        <v>40</v>
      </c>
      <c r="CT2" s="4">
        <v>13.0</v>
      </c>
      <c r="CU2" s="4">
        <v>0.0</v>
      </c>
      <c r="CV2" s="4">
        <v>0.0</v>
      </c>
      <c r="CW2" s="4">
        <v>0.0</v>
      </c>
      <c r="CX2" s="4">
        <v>0.0</v>
      </c>
      <c r="CY2" s="4">
        <v>0.0</v>
      </c>
      <c r="CZ2" s="4">
        <v>0.0</v>
      </c>
      <c r="DA2" s="4">
        <v>44.0</v>
      </c>
      <c r="DB2" s="4">
        <v>1.0</v>
      </c>
      <c r="DC2" s="4">
        <v>0.0</v>
      </c>
      <c r="DD2" s="4">
        <f>sum(CT2:DC2)</f>
        <v>58</v>
      </c>
      <c r="DE2" s="4">
        <v>24.0</v>
      </c>
      <c r="DF2" s="4">
        <v>0.0</v>
      </c>
      <c r="DG2" s="4">
        <v>320.0</v>
      </c>
      <c r="DH2" s="4">
        <f t="shared" ref="DH2:DH58" si="2">sum(DE2:DG2)</f>
        <v>344</v>
      </c>
      <c r="DI2" s="4">
        <v>1.0</v>
      </c>
      <c r="DJ2" s="4">
        <v>1.0</v>
      </c>
      <c r="DK2" s="4">
        <v>1.0</v>
      </c>
      <c r="DL2" s="4">
        <v>1.0</v>
      </c>
      <c r="DM2" s="4">
        <v>1.0</v>
      </c>
      <c r="DN2" s="4">
        <v>0.0</v>
      </c>
      <c r="DO2" s="4">
        <f t="shared" ref="DO2:DO4" si="3">sum(DI2:DM2)/6*100</f>
        <v>83.33333333</v>
      </c>
      <c r="DP2" s="47">
        <v>44732.0</v>
      </c>
      <c r="DQ2" s="4">
        <f t="shared" ref="DQ2:DQ15" si="4">DAYS($DQ$76,DP2)</f>
        <v>775</v>
      </c>
      <c r="DR2" s="4">
        <v>4.0</v>
      </c>
      <c r="DS2" s="47">
        <v>44736.0</v>
      </c>
      <c r="DT2" s="4">
        <v>8.0</v>
      </c>
      <c r="DU2" s="4">
        <v>7.0</v>
      </c>
    </row>
    <row r="3">
      <c r="A3" s="40">
        <f t="shared" ref="A3:A58" si="5">A2+1</f>
        <v>2</v>
      </c>
      <c r="B3" s="4">
        <v>1.0</v>
      </c>
      <c r="C3" s="46">
        <v>0.002488425925925926</v>
      </c>
      <c r="D3" s="4">
        <v>4.34</v>
      </c>
      <c r="E3" s="4">
        <v>51.43</v>
      </c>
      <c r="F3" s="4">
        <v>34.54</v>
      </c>
      <c r="G3" s="4">
        <v>1.07</v>
      </c>
      <c r="H3" s="4">
        <v>3.2</v>
      </c>
      <c r="I3" s="4">
        <v>1.77</v>
      </c>
      <c r="J3" s="4">
        <v>57.83</v>
      </c>
      <c r="K3" s="4">
        <v>1.38</v>
      </c>
      <c r="L3" s="4">
        <v>0.21</v>
      </c>
      <c r="M3" s="9">
        <v>42.0</v>
      </c>
      <c r="N3" s="4">
        <v>52.38</v>
      </c>
      <c r="O3" s="4">
        <v>18.0</v>
      </c>
      <c r="P3" s="4">
        <v>6.57</v>
      </c>
      <c r="Q3" s="4">
        <v>44.0</v>
      </c>
      <c r="R3" s="4">
        <v>5.36</v>
      </c>
      <c r="S3" s="4">
        <v>33.0</v>
      </c>
      <c r="T3" s="4">
        <v>1.65</v>
      </c>
      <c r="U3" s="4">
        <v>5.0</v>
      </c>
      <c r="V3" s="4">
        <v>1.48</v>
      </c>
      <c r="W3" s="4">
        <v>0.0</v>
      </c>
      <c r="X3" s="4">
        <v>1.0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f t="shared" si="1"/>
        <v>1</v>
      </c>
      <c r="AL3" s="4">
        <v>2.0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1.0</v>
      </c>
      <c r="BC3" s="4">
        <v>0.0</v>
      </c>
      <c r="BD3" s="4">
        <v>0.0</v>
      </c>
      <c r="BE3" s="4">
        <v>0.0</v>
      </c>
      <c r="BF3" s="4">
        <v>2.0</v>
      </c>
      <c r="BG3" s="4">
        <v>0.0</v>
      </c>
      <c r="BH3" s="4">
        <v>8.0</v>
      </c>
      <c r="BI3" s="4">
        <v>1.0</v>
      </c>
      <c r="BJ3" s="4">
        <v>5.0</v>
      </c>
      <c r="BK3" s="4">
        <v>0.0</v>
      </c>
      <c r="BL3" s="4">
        <v>0.0</v>
      </c>
      <c r="BM3" s="4">
        <v>0.0</v>
      </c>
      <c r="BN3" s="4">
        <v>0.0</v>
      </c>
      <c r="BO3" s="6">
        <f t="shared" ref="BO3:BO15" si="6">SUM(AM3:BN3)</f>
        <v>17</v>
      </c>
      <c r="BP3" s="4">
        <v>2.0</v>
      </c>
      <c r="BQ3" s="4">
        <v>1.0</v>
      </c>
      <c r="BR3" s="4">
        <v>0.0</v>
      </c>
      <c r="BS3" s="4">
        <v>1.0</v>
      </c>
      <c r="BT3" s="4">
        <v>0.0</v>
      </c>
      <c r="BU3" s="4">
        <v>0.0</v>
      </c>
      <c r="BV3" s="4">
        <v>3.0</v>
      </c>
      <c r="BW3" s="4">
        <v>0.0</v>
      </c>
      <c r="BX3" s="4">
        <v>3.0</v>
      </c>
      <c r="BY3" s="4">
        <v>3.0</v>
      </c>
      <c r="BZ3" s="4">
        <v>1.0</v>
      </c>
      <c r="CA3" s="6">
        <f t="shared" ref="CA3:CA58" si="7">SUM(BP3:BZ3)</f>
        <v>14</v>
      </c>
      <c r="CB3" s="4">
        <v>2.0</v>
      </c>
      <c r="CC3" s="4">
        <v>13.0</v>
      </c>
      <c r="CD3" s="4">
        <v>0.0</v>
      </c>
      <c r="CE3" s="4">
        <v>0.0</v>
      </c>
      <c r="CF3" s="4">
        <v>0.0</v>
      </c>
      <c r="CG3" s="9">
        <v>0.0</v>
      </c>
      <c r="CH3" s="4">
        <v>0.0</v>
      </c>
      <c r="CI3" s="4">
        <v>17.0</v>
      </c>
      <c r="CJ3" s="4">
        <v>4.0</v>
      </c>
      <c r="CK3" s="4">
        <v>2.0</v>
      </c>
      <c r="CL3" s="4">
        <v>1.0</v>
      </c>
      <c r="CM3" s="4">
        <v>12.0</v>
      </c>
      <c r="CN3" s="4">
        <v>1.0</v>
      </c>
      <c r="CO3" s="4">
        <v>1.0</v>
      </c>
      <c r="CP3" s="4">
        <v>1.0</v>
      </c>
      <c r="CQ3" s="4">
        <v>0.0</v>
      </c>
      <c r="CR3" s="4">
        <v>0.0</v>
      </c>
      <c r="CS3" s="6">
        <f t="shared" ref="CS3:CS58" si="8">SUM(CB3:CR3)</f>
        <v>54</v>
      </c>
      <c r="CT3" s="4">
        <v>22.0</v>
      </c>
      <c r="CU3" s="4">
        <v>23.0</v>
      </c>
      <c r="CV3" s="4">
        <v>0.0</v>
      </c>
      <c r="CW3" s="4">
        <v>0.0</v>
      </c>
      <c r="CX3" s="4">
        <v>0.0</v>
      </c>
      <c r="CY3" s="4">
        <v>0.0</v>
      </c>
      <c r="CZ3" s="4">
        <v>2.0</v>
      </c>
      <c r="DA3" s="4">
        <v>26.0</v>
      </c>
      <c r="DB3" s="4">
        <v>13.0</v>
      </c>
      <c r="DC3" s="4">
        <v>0.0</v>
      </c>
      <c r="DD3" s="6">
        <f t="shared" ref="DD3:DD58" si="9">SUM(CT3:DC3)</f>
        <v>86</v>
      </c>
      <c r="DE3" s="4">
        <v>8.0</v>
      </c>
      <c r="DF3" s="4">
        <v>0.0</v>
      </c>
      <c r="DG3" s="4">
        <v>200.0</v>
      </c>
      <c r="DH3" s="4">
        <f t="shared" si="2"/>
        <v>208</v>
      </c>
      <c r="DI3" s="4">
        <v>1.0</v>
      </c>
      <c r="DJ3" s="4">
        <v>1.0</v>
      </c>
      <c r="DK3" s="4">
        <v>1.0</v>
      </c>
      <c r="DL3" s="4">
        <v>1.0</v>
      </c>
      <c r="DM3" s="4">
        <v>1.0</v>
      </c>
      <c r="DN3" s="4">
        <v>0.0</v>
      </c>
      <c r="DO3" s="4">
        <f t="shared" si="3"/>
        <v>83.33333333</v>
      </c>
      <c r="DP3" s="48">
        <v>44859.0</v>
      </c>
      <c r="DQ3" s="4">
        <f t="shared" si="4"/>
        <v>648</v>
      </c>
      <c r="DR3" s="4">
        <v>3.0</v>
      </c>
      <c r="DS3" s="47">
        <v>44768.0</v>
      </c>
      <c r="DT3" s="4">
        <v>9.0</v>
      </c>
      <c r="DU3" s="4">
        <v>7.0</v>
      </c>
    </row>
    <row r="4">
      <c r="A4" s="40">
        <f t="shared" si="5"/>
        <v>3</v>
      </c>
      <c r="B4" s="4">
        <v>1.0</v>
      </c>
      <c r="C4" s="46">
        <v>0.002037037037037037</v>
      </c>
      <c r="D4" s="4">
        <v>4.37</v>
      </c>
      <c r="E4" s="4">
        <v>40.71</v>
      </c>
      <c r="F4" s="4">
        <v>43.78</v>
      </c>
      <c r="G4" s="4">
        <v>0.72</v>
      </c>
      <c r="H4" s="4">
        <v>4.22</v>
      </c>
      <c r="I4" s="4">
        <v>2.8</v>
      </c>
      <c r="J4" s="4">
        <v>47.87</v>
      </c>
      <c r="K4" s="4">
        <v>0.33</v>
      </c>
      <c r="L4" s="4">
        <v>0.28</v>
      </c>
      <c r="M4" s="9">
        <v>42.0</v>
      </c>
      <c r="N4" s="4">
        <v>56.71</v>
      </c>
      <c r="O4" s="4">
        <v>26.0</v>
      </c>
      <c r="P4" s="4">
        <v>7.24</v>
      </c>
      <c r="Q4" s="4">
        <v>3.0</v>
      </c>
      <c r="R4" s="4">
        <v>4.04</v>
      </c>
      <c r="S4" s="4">
        <v>18.0</v>
      </c>
      <c r="T4" s="4">
        <v>3.58</v>
      </c>
      <c r="U4" s="4">
        <v>44.0</v>
      </c>
      <c r="V4" s="4">
        <v>2.51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f t="shared" si="1"/>
        <v>0</v>
      </c>
      <c r="AL4" s="9">
        <v>1.0</v>
      </c>
      <c r="AM4" s="4">
        <v>1.0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1.0</v>
      </c>
      <c r="AZ4" s="4">
        <v>0.0</v>
      </c>
      <c r="BA4" s="4">
        <v>0.0</v>
      </c>
      <c r="BB4" s="9">
        <v>0.0</v>
      </c>
      <c r="BC4" s="4">
        <v>0.0</v>
      </c>
      <c r="BD4" s="4">
        <v>0.0</v>
      </c>
      <c r="BE4" s="4">
        <v>0.0</v>
      </c>
      <c r="BF4" s="4">
        <v>13.0</v>
      </c>
      <c r="BG4" s="4">
        <v>0.0</v>
      </c>
      <c r="BH4" s="4">
        <v>1.0</v>
      </c>
      <c r="BI4" s="9">
        <v>0.0</v>
      </c>
      <c r="BJ4" s="9">
        <v>0.0</v>
      </c>
      <c r="BK4" s="9">
        <v>0.0</v>
      </c>
      <c r="BL4" s="9">
        <v>0.0</v>
      </c>
      <c r="BM4" s="9">
        <v>0.0</v>
      </c>
      <c r="BN4" s="9">
        <v>0.0</v>
      </c>
      <c r="BO4" s="6">
        <f t="shared" si="6"/>
        <v>16</v>
      </c>
      <c r="BP4" s="4">
        <v>3.0</v>
      </c>
      <c r="BQ4" s="4">
        <v>6.0</v>
      </c>
      <c r="BR4" s="4">
        <v>1.0</v>
      </c>
      <c r="BS4" s="4">
        <v>1.0</v>
      </c>
      <c r="BT4" s="4">
        <v>0.0</v>
      </c>
      <c r="BU4" s="4">
        <v>10.0</v>
      </c>
      <c r="BV4" s="4">
        <v>2.0</v>
      </c>
      <c r="BW4" s="4">
        <v>0.0</v>
      </c>
      <c r="BX4" s="4">
        <v>1.0</v>
      </c>
      <c r="BY4" s="4">
        <v>1.0</v>
      </c>
      <c r="BZ4" s="4">
        <v>2.0</v>
      </c>
      <c r="CA4" s="6">
        <f t="shared" si="7"/>
        <v>27</v>
      </c>
      <c r="CB4" s="4">
        <v>12.0</v>
      </c>
      <c r="CC4" s="4">
        <v>7.0</v>
      </c>
      <c r="CD4" s="4">
        <v>0.0</v>
      </c>
      <c r="CE4" s="4">
        <v>0.0</v>
      </c>
      <c r="CF4" s="4">
        <v>0.0</v>
      </c>
      <c r="CG4" s="4">
        <v>0.0</v>
      </c>
      <c r="CH4" s="4">
        <v>0.0</v>
      </c>
      <c r="CI4" s="4">
        <v>32.0</v>
      </c>
      <c r="CJ4" s="4">
        <v>0.0</v>
      </c>
      <c r="CK4" s="4">
        <v>0.0</v>
      </c>
      <c r="CL4" s="4">
        <v>0.0</v>
      </c>
      <c r="CM4" s="4">
        <v>10.0</v>
      </c>
      <c r="CN4" s="4">
        <v>1.0</v>
      </c>
      <c r="CO4" s="4">
        <v>1.0</v>
      </c>
      <c r="CP4" s="4">
        <v>1.0</v>
      </c>
      <c r="CQ4" s="4">
        <v>0.0</v>
      </c>
      <c r="CR4" s="4">
        <v>0.0</v>
      </c>
      <c r="CS4" s="6">
        <f t="shared" si="8"/>
        <v>64</v>
      </c>
      <c r="CT4" s="4">
        <v>2.0</v>
      </c>
      <c r="CU4" s="4">
        <v>208.0</v>
      </c>
      <c r="CV4" s="4">
        <v>1.0</v>
      </c>
      <c r="CW4" s="4">
        <v>0.0</v>
      </c>
      <c r="CX4" s="4">
        <v>1.0</v>
      </c>
      <c r="CY4" s="4">
        <v>0.0</v>
      </c>
      <c r="CZ4" s="4">
        <v>0.0</v>
      </c>
      <c r="DA4" s="4">
        <v>1.0</v>
      </c>
      <c r="DB4" s="4">
        <v>2.0</v>
      </c>
      <c r="DC4" s="4">
        <v>0.0</v>
      </c>
      <c r="DD4" s="6">
        <f t="shared" si="9"/>
        <v>215</v>
      </c>
      <c r="DE4" s="4">
        <v>2.0</v>
      </c>
      <c r="DF4" s="4">
        <v>0.0</v>
      </c>
      <c r="DG4" s="4">
        <v>452.0</v>
      </c>
      <c r="DH4" s="4">
        <f t="shared" si="2"/>
        <v>454</v>
      </c>
      <c r="DI4" s="4">
        <v>1.0</v>
      </c>
      <c r="DJ4" s="4">
        <v>1.0</v>
      </c>
      <c r="DK4" s="4">
        <v>1.0</v>
      </c>
      <c r="DL4" s="4">
        <v>1.0</v>
      </c>
      <c r="DM4" s="4">
        <v>1.0</v>
      </c>
      <c r="DN4" s="4">
        <v>0.0</v>
      </c>
      <c r="DO4" s="4">
        <f t="shared" si="3"/>
        <v>83.33333333</v>
      </c>
      <c r="DP4" s="47">
        <v>45495.0</v>
      </c>
      <c r="DQ4" s="4">
        <f t="shared" si="4"/>
        <v>12</v>
      </c>
      <c r="DR4" s="4">
        <v>0.0</v>
      </c>
      <c r="DS4" s="47">
        <v>44819.0</v>
      </c>
      <c r="DT4" s="4">
        <v>10.0</v>
      </c>
      <c r="DU4" s="4">
        <v>3.0</v>
      </c>
    </row>
    <row r="5">
      <c r="A5" s="40">
        <f t="shared" si="5"/>
        <v>4</v>
      </c>
      <c r="B5" s="4">
        <v>1.0</v>
      </c>
      <c r="C5" s="46">
        <v>0.003912037037037037</v>
      </c>
      <c r="D5" s="4">
        <v>4.75</v>
      </c>
      <c r="E5" s="4">
        <v>45.57</v>
      </c>
      <c r="F5" s="4">
        <v>43.38</v>
      </c>
      <c r="G5" s="4">
        <v>1.05</v>
      </c>
      <c r="H5" s="4">
        <v>6.75</v>
      </c>
      <c r="I5" s="4">
        <v>2.95</v>
      </c>
      <c r="J5" s="4">
        <v>45.34</v>
      </c>
      <c r="K5" s="4">
        <v>0.47</v>
      </c>
      <c r="L5" s="4">
        <v>0.06</v>
      </c>
      <c r="M5" s="9">
        <v>42.0</v>
      </c>
      <c r="N5" s="4">
        <v>65.62</v>
      </c>
      <c r="O5" s="4">
        <v>18.0</v>
      </c>
      <c r="P5" s="4">
        <v>13.17</v>
      </c>
      <c r="Q5" s="4">
        <v>44.0</v>
      </c>
      <c r="R5" s="4">
        <v>2.54</v>
      </c>
      <c r="S5" s="4">
        <v>49.0</v>
      </c>
      <c r="T5" s="4">
        <v>2.46</v>
      </c>
      <c r="U5" s="4">
        <v>14.0</v>
      </c>
      <c r="V5" s="4">
        <v>1.22</v>
      </c>
      <c r="W5" s="4">
        <v>0.0</v>
      </c>
      <c r="X5" s="4">
        <v>0.0</v>
      </c>
      <c r="Y5" s="4">
        <v>0.0</v>
      </c>
      <c r="Z5" s="4">
        <v>0.0</v>
      </c>
      <c r="AA5" s="4">
        <v>2.0</v>
      </c>
      <c r="AB5" s="4">
        <v>0.0</v>
      </c>
      <c r="AC5" s="4">
        <v>0.0</v>
      </c>
      <c r="AD5" s="4">
        <v>1.0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f t="shared" si="1"/>
        <v>3</v>
      </c>
      <c r="AL5" s="4">
        <v>7.0</v>
      </c>
      <c r="AM5" s="9">
        <v>0.0</v>
      </c>
      <c r="AN5" s="9">
        <v>0.0</v>
      </c>
      <c r="AO5" s="9">
        <v>0.0</v>
      </c>
      <c r="AP5" s="9">
        <v>0.0</v>
      </c>
      <c r="AQ5" s="9">
        <v>0.0</v>
      </c>
      <c r="AR5" s="9">
        <v>0.0</v>
      </c>
      <c r="AS5" s="9">
        <v>0.0</v>
      </c>
      <c r="AT5" s="9">
        <v>0.0</v>
      </c>
      <c r="AU5" s="4">
        <v>1.0</v>
      </c>
      <c r="AV5" s="4">
        <v>2.0</v>
      </c>
      <c r="AW5" s="4">
        <v>0.0</v>
      </c>
      <c r="AX5" s="4">
        <v>0.0</v>
      </c>
      <c r="AY5" s="4">
        <v>8.0</v>
      </c>
      <c r="AZ5" s="4">
        <v>0.0</v>
      </c>
      <c r="BA5" s="4">
        <v>0.0</v>
      </c>
      <c r="BB5" s="4">
        <v>1.0</v>
      </c>
      <c r="BC5" s="4">
        <v>0.0</v>
      </c>
      <c r="BD5" s="4">
        <v>0.0</v>
      </c>
      <c r="BE5" s="4">
        <v>0.0</v>
      </c>
      <c r="BF5" s="9">
        <v>0.0</v>
      </c>
      <c r="BG5" s="4">
        <v>0.0</v>
      </c>
      <c r="BH5" s="4">
        <v>4.0</v>
      </c>
      <c r="BI5" s="9">
        <v>0.0</v>
      </c>
      <c r="BJ5" s="9">
        <v>0.0</v>
      </c>
      <c r="BK5" s="9">
        <v>0.0</v>
      </c>
      <c r="BL5" s="4">
        <v>1.0</v>
      </c>
      <c r="BM5" s="4">
        <v>1.0</v>
      </c>
      <c r="BN5" s="9">
        <v>0.0</v>
      </c>
      <c r="BO5" s="6">
        <f t="shared" si="6"/>
        <v>18</v>
      </c>
      <c r="BP5" s="4">
        <v>47.0</v>
      </c>
      <c r="BQ5" s="4">
        <v>4.0</v>
      </c>
      <c r="BR5" s="4">
        <v>0.0</v>
      </c>
      <c r="BS5" s="4">
        <v>3.0</v>
      </c>
      <c r="BT5" s="4">
        <v>0.0</v>
      </c>
      <c r="BU5" s="4">
        <v>0.0</v>
      </c>
      <c r="BV5" s="4">
        <v>2.0</v>
      </c>
      <c r="BW5" s="4">
        <v>0.0</v>
      </c>
      <c r="BX5" s="4">
        <v>1.0</v>
      </c>
      <c r="BY5" s="4">
        <v>1.0</v>
      </c>
      <c r="BZ5" s="4">
        <v>1.0</v>
      </c>
      <c r="CA5" s="6">
        <f t="shared" si="7"/>
        <v>59</v>
      </c>
      <c r="CB5" s="4">
        <v>0.0</v>
      </c>
      <c r="CC5" s="4">
        <v>14.0</v>
      </c>
      <c r="CD5" s="4">
        <v>59.0</v>
      </c>
      <c r="CE5" s="4">
        <v>0.0</v>
      </c>
      <c r="CF5" s="4">
        <v>0.0</v>
      </c>
      <c r="CG5" s="4">
        <v>0.0</v>
      </c>
      <c r="CH5" s="4">
        <v>0.0</v>
      </c>
      <c r="CI5" s="4">
        <v>34.0</v>
      </c>
      <c r="CJ5" s="4">
        <v>0.0</v>
      </c>
      <c r="CK5" s="4">
        <v>2.0</v>
      </c>
      <c r="CL5" s="4">
        <v>1.0</v>
      </c>
      <c r="CM5" s="4">
        <v>2.0</v>
      </c>
      <c r="CN5" s="4">
        <v>0.0</v>
      </c>
      <c r="CO5" s="4">
        <v>1.0</v>
      </c>
      <c r="CP5" s="4">
        <v>1.0</v>
      </c>
      <c r="CQ5" s="4">
        <v>0.0</v>
      </c>
      <c r="CR5" s="4">
        <v>0.0</v>
      </c>
      <c r="CS5" s="49">
        <f t="shared" si="8"/>
        <v>114</v>
      </c>
      <c r="CT5" s="4">
        <v>24.0</v>
      </c>
      <c r="CU5" s="4">
        <v>29.0</v>
      </c>
      <c r="CV5" s="4">
        <v>0.0</v>
      </c>
      <c r="CW5" s="4">
        <v>1.0</v>
      </c>
      <c r="CX5" s="4">
        <v>1.0</v>
      </c>
      <c r="CY5" s="4">
        <v>0.0</v>
      </c>
      <c r="CZ5" s="4">
        <v>0.0</v>
      </c>
      <c r="DA5" s="4">
        <v>14.0</v>
      </c>
      <c r="DB5" s="4">
        <v>17.0</v>
      </c>
      <c r="DC5" s="4">
        <v>0.0</v>
      </c>
      <c r="DD5" s="6">
        <f t="shared" si="9"/>
        <v>86</v>
      </c>
      <c r="DE5" s="4">
        <v>0.0</v>
      </c>
      <c r="DF5" s="4">
        <v>0.0</v>
      </c>
      <c r="DG5" s="14">
        <v>683.0</v>
      </c>
      <c r="DH5" s="4">
        <f t="shared" si="2"/>
        <v>683</v>
      </c>
      <c r="DI5" s="4">
        <v>1.0</v>
      </c>
      <c r="DJ5" s="4">
        <v>1.0</v>
      </c>
      <c r="DK5" s="4">
        <v>1.0</v>
      </c>
      <c r="DL5" s="4">
        <v>0.0</v>
      </c>
      <c r="DM5" s="4">
        <v>1.0</v>
      </c>
      <c r="DN5" s="4">
        <v>2.0</v>
      </c>
      <c r="DO5" s="4">
        <f>(sum(DI5:DM5)-1)/6*100</f>
        <v>50</v>
      </c>
      <c r="DP5" s="47">
        <v>45324.0</v>
      </c>
      <c r="DQ5" s="4">
        <f t="shared" si="4"/>
        <v>183</v>
      </c>
      <c r="DR5" s="4">
        <v>2.0</v>
      </c>
      <c r="DS5" s="47">
        <v>45482.0</v>
      </c>
      <c r="DT5" s="4">
        <v>13.0</v>
      </c>
      <c r="DU5" s="4">
        <v>7.0</v>
      </c>
    </row>
    <row r="6">
      <c r="A6" s="40">
        <f t="shared" si="5"/>
        <v>5</v>
      </c>
      <c r="B6" s="4">
        <v>1.0</v>
      </c>
      <c r="C6" s="46">
        <v>0.0036689814814814814</v>
      </c>
      <c r="D6" s="4">
        <v>5.06</v>
      </c>
      <c r="E6" s="4">
        <v>41.05</v>
      </c>
      <c r="F6" s="4">
        <v>41.8</v>
      </c>
      <c r="G6" s="4">
        <v>1.51</v>
      </c>
      <c r="H6" s="4">
        <v>3.69</v>
      </c>
      <c r="I6" s="4">
        <v>2.26</v>
      </c>
      <c r="J6" s="4">
        <v>47.42</v>
      </c>
      <c r="K6" s="4">
        <v>1.42</v>
      </c>
      <c r="L6" s="4">
        <v>1.9</v>
      </c>
      <c r="M6" s="9">
        <v>42.0</v>
      </c>
      <c r="N6" s="4">
        <v>56.25</v>
      </c>
      <c r="O6" s="4">
        <v>18.0</v>
      </c>
      <c r="P6" s="4">
        <v>9.09</v>
      </c>
      <c r="Q6" s="4">
        <v>9.0</v>
      </c>
      <c r="R6" s="4">
        <v>3.81</v>
      </c>
      <c r="S6" s="4">
        <v>11.0</v>
      </c>
      <c r="T6" s="4">
        <v>3.23</v>
      </c>
      <c r="U6" s="4">
        <v>44.0</v>
      </c>
      <c r="V6" s="4">
        <v>2.75</v>
      </c>
      <c r="W6" s="4">
        <v>0.0</v>
      </c>
      <c r="X6" s="4">
        <v>0.0</v>
      </c>
      <c r="Y6" s="4">
        <v>0.0</v>
      </c>
      <c r="Z6" s="4">
        <v>5.0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1.0</v>
      </c>
      <c r="AI6" s="4">
        <v>0.0</v>
      </c>
      <c r="AJ6" s="4">
        <v>0.0</v>
      </c>
      <c r="AK6" s="4">
        <f t="shared" si="1"/>
        <v>6</v>
      </c>
      <c r="AL6" s="4">
        <v>1.0</v>
      </c>
      <c r="AM6" s="4">
        <v>4.0</v>
      </c>
      <c r="AN6" s="9">
        <v>0.0</v>
      </c>
      <c r="AO6" s="9">
        <v>0.0</v>
      </c>
      <c r="AP6" s="9">
        <v>0.0</v>
      </c>
      <c r="AQ6" s="9">
        <v>0.0</v>
      </c>
      <c r="AR6" s="9">
        <v>0.0</v>
      </c>
      <c r="AS6" s="9">
        <v>0.0</v>
      </c>
      <c r="AT6" s="9">
        <v>0.0</v>
      </c>
      <c r="AU6" s="4">
        <v>2.0</v>
      </c>
      <c r="AV6" s="9">
        <v>0.0</v>
      </c>
      <c r="AW6" s="4">
        <v>2.0</v>
      </c>
      <c r="AX6" s="4">
        <v>0.0</v>
      </c>
      <c r="AY6" s="9">
        <v>0.0</v>
      </c>
      <c r="AZ6" s="4">
        <v>0.0</v>
      </c>
      <c r="BA6" s="4">
        <v>0.0</v>
      </c>
      <c r="BB6" s="4">
        <v>1.0</v>
      </c>
      <c r="BC6" s="4">
        <v>0.0</v>
      </c>
      <c r="BD6" s="4">
        <v>8.0</v>
      </c>
      <c r="BE6" s="4">
        <v>0.0</v>
      </c>
      <c r="BF6" s="9">
        <v>3.0</v>
      </c>
      <c r="BG6" s="4">
        <v>0.0</v>
      </c>
      <c r="BH6" s="4">
        <v>1.0</v>
      </c>
      <c r="BI6" s="9">
        <v>0.0</v>
      </c>
      <c r="BJ6" s="9">
        <v>0.0</v>
      </c>
      <c r="BK6" s="9">
        <v>0.0</v>
      </c>
      <c r="BL6" s="4">
        <v>0.0</v>
      </c>
      <c r="BM6" s="4">
        <v>1.0</v>
      </c>
      <c r="BN6" s="9">
        <v>0.0</v>
      </c>
      <c r="BO6" s="6">
        <f t="shared" si="6"/>
        <v>22</v>
      </c>
      <c r="BP6" s="4">
        <v>12.0</v>
      </c>
      <c r="BQ6" s="4">
        <v>0.0</v>
      </c>
      <c r="BR6" s="4">
        <v>0.0</v>
      </c>
      <c r="BS6" s="4">
        <v>14.0</v>
      </c>
      <c r="BT6" s="4">
        <v>0.0</v>
      </c>
      <c r="BU6" s="4">
        <v>0.0</v>
      </c>
      <c r="BV6" s="4">
        <v>12.0</v>
      </c>
      <c r="BW6" s="4">
        <v>0.0</v>
      </c>
      <c r="BX6" s="4">
        <v>1.0</v>
      </c>
      <c r="BY6" s="4">
        <v>1.0</v>
      </c>
      <c r="BZ6" s="4">
        <v>2.0</v>
      </c>
      <c r="CA6" s="6">
        <f t="shared" si="7"/>
        <v>42</v>
      </c>
      <c r="CB6" s="4">
        <v>1.0</v>
      </c>
      <c r="CC6" s="4">
        <v>9.0</v>
      </c>
      <c r="CD6" s="4">
        <v>6.0</v>
      </c>
      <c r="CE6" s="4">
        <v>4.0</v>
      </c>
      <c r="CF6" s="4">
        <v>0.0</v>
      </c>
      <c r="CG6" s="4">
        <v>0.0</v>
      </c>
      <c r="CH6" s="4">
        <v>1.0</v>
      </c>
      <c r="CI6" s="4">
        <v>23.0</v>
      </c>
      <c r="CJ6" s="4">
        <v>0.0</v>
      </c>
      <c r="CK6" s="4">
        <v>2.0</v>
      </c>
      <c r="CL6" s="4">
        <v>0.0</v>
      </c>
      <c r="CM6" s="4">
        <v>1.0</v>
      </c>
      <c r="CN6" s="4">
        <v>0.0</v>
      </c>
      <c r="CO6" s="4">
        <v>0.0</v>
      </c>
      <c r="CP6" s="4">
        <v>0.0</v>
      </c>
      <c r="CQ6" s="4">
        <v>0.0</v>
      </c>
      <c r="CR6" s="4">
        <v>2.0</v>
      </c>
      <c r="CS6" s="6">
        <f t="shared" si="8"/>
        <v>49</v>
      </c>
      <c r="CT6" s="4">
        <v>18.0</v>
      </c>
      <c r="CU6" s="4">
        <v>34.0</v>
      </c>
      <c r="CV6" s="4">
        <v>0.0</v>
      </c>
      <c r="CW6" s="4">
        <v>2.0</v>
      </c>
      <c r="CX6" s="4">
        <v>3.0</v>
      </c>
      <c r="CY6" s="4">
        <v>0.0</v>
      </c>
      <c r="CZ6" s="4">
        <v>4.0</v>
      </c>
      <c r="DA6" s="4">
        <v>3.0</v>
      </c>
      <c r="DB6" s="4">
        <v>6.0</v>
      </c>
      <c r="DC6" s="4">
        <v>1.0</v>
      </c>
      <c r="DD6" s="6">
        <f t="shared" si="9"/>
        <v>71</v>
      </c>
      <c r="DE6" s="14">
        <v>118.0</v>
      </c>
      <c r="DF6" s="4">
        <v>1.0</v>
      </c>
      <c r="DG6" s="4">
        <v>402.0</v>
      </c>
      <c r="DH6" s="4">
        <f t="shared" si="2"/>
        <v>521</v>
      </c>
      <c r="DI6" s="4">
        <v>1.0</v>
      </c>
      <c r="DJ6" s="4">
        <v>1.0</v>
      </c>
      <c r="DK6" s="4">
        <v>1.0</v>
      </c>
      <c r="DL6" s="4">
        <v>1.0</v>
      </c>
      <c r="DM6" s="4">
        <v>1.0</v>
      </c>
      <c r="DN6" s="4">
        <v>0.0</v>
      </c>
      <c r="DO6" s="4">
        <f t="shared" ref="DO6:DO25" si="10">sum(DI6:DM6)/6*100</f>
        <v>83.33333333</v>
      </c>
      <c r="DP6" s="48">
        <v>45231.0</v>
      </c>
      <c r="DQ6" s="4">
        <f t="shared" si="4"/>
        <v>276</v>
      </c>
      <c r="DR6" s="4">
        <v>2.0</v>
      </c>
      <c r="DS6" s="47">
        <v>45243.0</v>
      </c>
      <c r="DT6" s="4">
        <v>10.0</v>
      </c>
      <c r="DU6" s="4">
        <v>7.0</v>
      </c>
    </row>
    <row r="7">
      <c r="A7" s="40">
        <f t="shared" si="5"/>
        <v>6</v>
      </c>
      <c r="B7" s="4">
        <v>1.0</v>
      </c>
      <c r="C7" s="46">
        <v>0.004016203703703704</v>
      </c>
      <c r="D7" s="4">
        <v>6.76</v>
      </c>
      <c r="E7" s="4">
        <v>34.51</v>
      </c>
      <c r="F7" s="4">
        <v>47.1</v>
      </c>
      <c r="G7" s="4">
        <v>1.07</v>
      </c>
      <c r="H7" s="4">
        <v>4.35</v>
      </c>
      <c r="I7" s="4">
        <v>2.65</v>
      </c>
      <c r="J7" s="4">
        <v>44.18</v>
      </c>
      <c r="K7" s="4">
        <v>0.52</v>
      </c>
      <c r="L7" s="4">
        <v>0.11</v>
      </c>
      <c r="M7" s="9">
        <v>42.0</v>
      </c>
      <c r="N7" s="4">
        <v>59.48</v>
      </c>
      <c r="O7" s="4">
        <v>44.0</v>
      </c>
      <c r="P7" s="4">
        <v>3.51</v>
      </c>
      <c r="Q7" s="4">
        <v>9.0</v>
      </c>
      <c r="R7" s="4">
        <v>3.45</v>
      </c>
      <c r="S7" s="4">
        <v>18.0</v>
      </c>
      <c r="T7" s="4">
        <v>2.56</v>
      </c>
      <c r="U7" s="4">
        <v>20.0</v>
      </c>
      <c r="V7" s="4">
        <v>2.09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f t="shared" si="1"/>
        <v>0</v>
      </c>
      <c r="AL7" s="4">
        <v>0.0</v>
      </c>
      <c r="AM7" s="4">
        <v>0.0</v>
      </c>
      <c r="AN7" s="9">
        <v>0.0</v>
      </c>
      <c r="AO7" s="9">
        <v>0.0</v>
      </c>
      <c r="AP7" s="9">
        <v>0.0</v>
      </c>
      <c r="AQ7" s="9">
        <v>0.0</v>
      </c>
      <c r="AR7" s="4">
        <v>2.0</v>
      </c>
      <c r="AS7" s="9">
        <v>0.0</v>
      </c>
      <c r="AT7" s="9">
        <v>0.0</v>
      </c>
      <c r="AU7" s="9">
        <v>0.0</v>
      </c>
      <c r="AV7" s="9">
        <v>2.0</v>
      </c>
      <c r="AW7" s="9">
        <v>0.0</v>
      </c>
      <c r="AX7" s="4">
        <v>0.0</v>
      </c>
      <c r="AY7" s="9">
        <v>0.0</v>
      </c>
      <c r="AZ7" s="4">
        <v>0.0</v>
      </c>
      <c r="BA7" s="4">
        <v>0.0</v>
      </c>
      <c r="BB7" s="9">
        <v>0.0</v>
      </c>
      <c r="BC7" s="4">
        <v>0.0</v>
      </c>
      <c r="BD7" s="9">
        <v>0.0</v>
      </c>
      <c r="BE7" s="4">
        <v>0.0</v>
      </c>
      <c r="BF7" s="4">
        <v>1.0</v>
      </c>
      <c r="BG7" s="4">
        <v>0.0</v>
      </c>
      <c r="BH7" s="4">
        <v>1.0</v>
      </c>
      <c r="BI7" s="9">
        <v>0.0</v>
      </c>
      <c r="BJ7" s="9">
        <v>0.0</v>
      </c>
      <c r="BK7" s="9">
        <v>0.0</v>
      </c>
      <c r="BL7" s="4">
        <v>0.0</v>
      </c>
      <c r="BM7" s="4">
        <v>0.0</v>
      </c>
      <c r="BN7" s="9">
        <v>0.0</v>
      </c>
      <c r="BO7" s="6">
        <f t="shared" si="6"/>
        <v>6</v>
      </c>
      <c r="BP7" s="4">
        <v>6.0</v>
      </c>
      <c r="BQ7" s="4">
        <v>2.0</v>
      </c>
      <c r="BR7" s="4">
        <v>0.0</v>
      </c>
      <c r="BS7" s="4">
        <v>14.0</v>
      </c>
      <c r="BT7" s="4">
        <v>0.0</v>
      </c>
      <c r="BU7" s="4">
        <v>0.0</v>
      </c>
      <c r="BV7" s="4">
        <v>2.0</v>
      </c>
      <c r="BW7" s="4">
        <v>0.0</v>
      </c>
      <c r="BX7" s="4">
        <v>1.0</v>
      </c>
      <c r="BY7" s="4">
        <v>1.0</v>
      </c>
      <c r="BZ7" s="4">
        <v>2.0</v>
      </c>
      <c r="CA7" s="6">
        <f t="shared" si="7"/>
        <v>28</v>
      </c>
      <c r="CB7" s="4">
        <v>1.0</v>
      </c>
      <c r="CC7" s="4">
        <v>13.0</v>
      </c>
      <c r="CD7" s="4">
        <v>26.0</v>
      </c>
      <c r="CE7" s="4">
        <v>0.0</v>
      </c>
      <c r="CF7" s="4">
        <v>0.0</v>
      </c>
      <c r="CG7" s="4">
        <v>0.0</v>
      </c>
      <c r="CH7" s="4">
        <v>0.0</v>
      </c>
      <c r="CI7" s="4">
        <v>37.0</v>
      </c>
      <c r="CJ7" s="4">
        <v>0.0</v>
      </c>
      <c r="CK7" s="4">
        <v>0.0</v>
      </c>
      <c r="CL7" s="4">
        <v>0.0</v>
      </c>
      <c r="CM7" s="4">
        <v>4.0</v>
      </c>
      <c r="CN7" s="4">
        <v>0.0</v>
      </c>
      <c r="CO7" s="4">
        <v>1.0</v>
      </c>
      <c r="CP7" s="4">
        <v>1.0</v>
      </c>
      <c r="CQ7" s="4">
        <v>2.0</v>
      </c>
      <c r="CR7" s="4">
        <v>0.0</v>
      </c>
      <c r="CS7" s="6">
        <f t="shared" si="8"/>
        <v>85</v>
      </c>
      <c r="CT7" s="4">
        <v>1.0</v>
      </c>
      <c r="CU7" s="4">
        <v>17.0</v>
      </c>
      <c r="CV7" s="4">
        <v>0.0</v>
      </c>
      <c r="CW7" s="4">
        <v>7.0</v>
      </c>
      <c r="CX7" s="4">
        <v>1.0</v>
      </c>
      <c r="CY7" s="4">
        <v>0.0</v>
      </c>
      <c r="CZ7" s="4">
        <v>3.0</v>
      </c>
      <c r="DA7" s="4">
        <v>1.0</v>
      </c>
      <c r="DB7" s="4">
        <v>0.0</v>
      </c>
      <c r="DC7" s="4">
        <v>0.0</v>
      </c>
      <c r="DD7" s="6">
        <f t="shared" si="9"/>
        <v>30</v>
      </c>
      <c r="DE7" s="4">
        <v>7.0</v>
      </c>
      <c r="DF7" s="4">
        <v>0.0</v>
      </c>
      <c r="DG7" s="4">
        <v>407.0</v>
      </c>
      <c r="DH7" s="4">
        <f t="shared" si="2"/>
        <v>414</v>
      </c>
      <c r="DI7" s="4">
        <v>1.0</v>
      </c>
      <c r="DJ7" s="4">
        <v>1.0</v>
      </c>
      <c r="DK7" s="4">
        <v>1.0</v>
      </c>
      <c r="DL7" s="4">
        <v>1.0</v>
      </c>
      <c r="DM7" s="4">
        <v>1.0</v>
      </c>
      <c r="DN7" s="4">
        <v>0.0</v>
      </c>
      <c r="DO7" s="4">
        <f t="shared" si="10"/>
        <v>83.33333333</v>
      </c>
      <c r="DP7" s="48">
        <v>45495.0</v>
      </c>
      <c r="DQ7" s="4">
        <f t="shared" si="4"/>
        <v>12</v>
      </c>
      <c r="DR7" s="4">
        <v>0.0</v>
      </c>
      <c r="DS7" s="47">
        <v>44834.0</v>
      </c>
      <c r="DT7" s="4">
        <v>10.0</v>
      </c>
      <c r="DU7" s="4">
        <v>3.0</v>
      </c>
    </row>
    <row r="8">
      <c r="A8" s="40">
        <f t="shared" si="5"/>
        <v>7</v>
      </c>
      <c r="B8" s="4">
        <v>1.0</v>
      </c>
      <c r="C8" s="46">
        <v>0.004085648148148148</v>
      </c>
      <c r="D8" s="4">
        <v>6.1</v>
      </c>
      <c r="E8" s="4">
        <v>35.64</v>
      </c>
      <c r="F8" s="4">
        <v>50.68</v>
      </c>
      <c r="G8" s="4">
        <v>1.28</v>
      </c>
      <c r="H8" s="4">
        <v>2.37</v>
      </c>
      <c r="I8" s="4">
        <v>2.71</v>
      </c>
      <c r="J8" s="4">
        <v>41.36</v>
      </c>
      <c r="K8" s="4">
        <v>1.54</v>
      </c>
      <c r="L8" s="4">
        <v>0.07</v>
      </c>
      <c r="M8" s="9">
        <v>42.0</v>
      </c>
      <c r="N8" s="4">
        <v>68.19</v>
      </c>
      <c r="O8" s="4">
        <v>18.0</v>
      </c>
      <c r="P8" s="4">
        <v>5.06</v>
      </c>
      <c r="Q8" s="4">
        <v>9.0</v>
      </c>
      <c r="R8" s="4">
        <v>2.75</v>
      </c>
      <c r="S8" s="4">
        <v>40.0</v>
      </c>
      <c r="T8" s="4">
        <v>2.54</v>
      </c>
      <c r="U8" s="4">
        <v>44.0</v>
      </c>
      <c r="V8" s="4">
        <v>2.25</v>
      </c>
      <c r="W8" s="4">
        <v>1.0</v>
      </c>
      <c r="X8" s="4">
        <v>0.0</v>
      </c>
      <c r="Y8" s="4">
        <v>0.0</v>
      </c>
      <c r="Z8" s="4">
        <v>0.0</v>
      </c>
      <c r="AA8" s="4">
        <v>3.0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f t="shared" si="1"/>
        <v>4</v>
      </c>
      <c r="AL8" s="4">
        <v>0.0</v>
      </c>
      <c r="AM8" s="4">
        <v>3.0</v>
      </c>
      <c r="AN8" s="9">
        <v>0.0</v>
      </c>
      <c r="AO8" s="9">
        <v>0.0</v>
      </c>
      <c r="AP8" s="9">
        <v>0.0</v>
      </c>
      <c r="AQ8" s="9">
        <v>0.0</v>
      </c>
      <c r="AR8" s="4">
        <v>0.0</v>
      </c>
      <c r="AS8" s="9">
        <v>0.0</v>
      </c>
      <c r="AT8" s="9">
        <v>0.0</v>
      </c>
      <c r="AU8" s="9">
        <v>0.0</v>
      </c>
      <c r="AV8" s="9">
        <v>0.0</v>
      </c>
      <c r="AW8" s="9">
        <v>0.0</v>
      </c>
      <c r="AX8" s="4">
        <v>0.0</v>
      </c>
      <c r="AY8" s="4">
        <v>1.0</v>
      </c>
      <c r="AZ8" s="4">
        <v>0.0</v>
      </c>
      <c r="BA8" s="4">
        <v>1.0</v>
      </c>
      <c r="BB8" s="9">
        <v>0.0</v>
      </c>
      <c r="BC8" s="4">
        <v>0.0</v>
      </c>
      <c r="BD8" s="4">
        <v>2.0</v>
      </c>
      <c r="BE8" s="4">
        <v>0.0</v>
      </c>
      <c r="BF8" s="9">
        <v>0.0</v>
      </c>
      <c r="BG8" s="4">
        <v>0.0</v>
      </c>
      <c r="BH8" s="4">
        <v>5.0</v>
      </c>
      <c r="BI8" s="9">
        <v>0.0</v>
      </c>
      <c r="BJ8" s="9">
        <v>0.0</v>
      </c>
      <c r="BK8" s="9">
        <v>0.0</v>
      </c>
      <c r="BL8" s="4">
        <v>0.0</v>
      </c>
      <c r="BM8" s="4">
        <v>0.0</v>
      </c>
      <c r="BN8" s="9">
        <v>0.0</v>
      </c>
      <c r="BO8" s="6">
        <f t="shared" si="6"/>
        <v>12</v>
      </c>
      <c r="BP8" s="4">
        <v>9.0</v>
      </c>
      <c r="BQ8" s="4">
        <v>3.0</v>
      </c>
      <c r="BR8" s="4">
        <v>1.0</v>
      </c>
      <c r="BS8" s="4">
        <v>0.0</v>
      </c>
      <c r="BT8" s="4">
        <v>0.0</v>
      </c>
      <c r="BU8" s="4">
        <v>1.0</v>
      </c>
      <c r="BV8" s="4">
        <v>5.0</v>
      </c>
      <c r="BW8" s="4">
        <v>0.0</v>
      </c>
      <c r="BX8" s="4">
        <v>4.0</v>
      </c>
      <c r="BY8" s="4">
        <v>2.0</v>
      </c>
      <c r="BZ8" s="4">
        <v>1.0</v>
      </c>
      <c r="CA8" s="6">
        <f t="shared" si="7"/>
        <v>26</v>
      </c>
      <c r="CB8" s="4">
        <v>1.0</v>
      </c>
      <c r="CC8" s="4">
        <v>7.0</v>
      </c>
      <c r="CD8" s="4">
        <v>9.0</v>
      </c>
      <c r="CE8" s="4">
        <v>16.0</v>
      </c>
      <c r="CF8" s="4">
        <v>12.0</v>
      </c>
      <c r="CG8" s="4">
        <v>0.0</v>
      </c>
      <c r="CH8" s="4">
        <v>0.0</v>
      </c>
      <c r="CI8" s="4">
        <v>22.0</v>
      </c>
      <c r="CJ8" s="4">
        <v>0.0</v>
      </c>
      <c r="CK8" s="4">
        <v>2.0</v>
      </c>
      <c r="CL8" s="4">
        <v>1.0</v>
      </c>
      <c r="CM8" s="4">
        <v>5.0</v>
      </c>
      <c r="CN8" s="4">
        <v>3.0</v>
      </c>
      <c r="CO8" s="4">
        <v>0.0</v>
      </c>
      <c r="CP8" s="4">
        <v>1.0</v>
      </c>
      <c r="CQ8" s="4">
        <v>0.0</v>
      </c>
      <c r="CR8" s="4">
        <v>0.0</v>
      </c>
      <c r="CS8" s="6">
        <f t="shared" si="8"/>
        <v>79</v>
      </c>
      <c r="CT8" s="4">
        <v>29.0</v>
      </c>
      <c r="CU8" s="4">
        <v>18.0</v>
      </c>
      <c r="CV8" s="4">
        <v>0.0</v>
      </c>
      <c r="CW8" s="4">
        <v>5.0</v>
      </c>
      <c r="CX8" s="4">
        <v>0.0</v>
      </c>
      <c r="CY8" s="4">
        <v>0.0</v>
      </c>
      <c r="CZ8" s="4">
        <v>0.0</v>
      </c>
      <c r="DA8" s="4">
        <v>32.0</v>
      </c>
      <c r="DB8" s="4">
        <v>0.0</v>
      </c>
      <c r="DC8" s="4">
        <v>0.0</v>
      </c>
      <c r="DD8" s="6">
        <f t="shared" si="9"/>
        <v>84</v>
      </c>
      <c r="DE8" s="4">
        <v>5.0</v>
      </c>
      <c r="DF8" s="4">
        <v>0.0</v>
      </c>
      <c r="DG8" s="4">
        <v>470.0</v>
      </c>
      <c r="DH8" s="4">
        <f t="shared" si="2"/>
        <v>475</v>
      </c>
      <c r="DI8" s="4">
        <v>1.0</v>
      </c>
      <c r="DJ8" s="4">
        <v>1.0</v>
      </c>
      <c r="DK8" s="4">
        <v>1.0</v>
      </c>
      <c r="DL8" s="4">
        <v>1.0</v>
      </c>
      <c r="DM8" s="4">
        <v>1.0</v>
      </c>
      <c r="DN8" s="4">
        <v>1.0</v>
      </c>
      <c r="DO8" s="4">
        <f t="shared" si="10"/>
        <v>83.33333333</v>
      </c>
      <c r="DP8" s="48">
        <v>44757.0</v>
      </c>
      <c r="DQ8" s="4">
        <f t="shared" si="4"/>
        <v>750</v>
      </c>
      <c r="DR8" s="4">
        <v>4.0</v>
      </c>
      <c r="DS8" s="47">
        <v>44775.0</v>
      </c>
      <c r="DT8" s="4">
        <v>6.0</v>
      </c>
      <c r="DU8" s="4">
        <v>7.0</v>
      </c>
    </row>
    <row r="9">
      <c r="A9" s="40">
        <f t="shared" si="5"/>
        <v>8</v>
      </c>
      <c r="B9" s="4">
        <v>1.0</v>
      </c>
      <c r="C9" s="46">
        <v>0.004872685185185185</v>
      </c>
      <c r="D9" s="4">
        <v>6.15</v>
      </c>
      <c r="E9" s="4">
        <v>39.65</v>
      </c>
      <c r="F9" s="4">
        <v>39.95</v>
      </c>
      <c r="G9" s="4">
        <v>2.1</v>
      </c>
      <c r="H9" s="4">
        <v>3.04</v>
      </c>
      <c r="I9" s="4">
        <v>4.24</v>
      </c>
      <c r="J9" s="4">
        <v>50.12</v>
      </c>
      <c r="K9" s="4">
        <v>0.37</v>
      </c>
      <c r="L9" s="4">
        <v>0.18</v>
      </c>
      <c r="M9" s="9">
        <v>42.0</v>
      </c>
      <c r="N9" s="4">
        <v>64.67</v>
      </c>
      <c r="O9" s="4">
        <v>39.0</v>
      </c>
      <c r="P9" s="4">
        <v>3.34</v>
      </c>
      <c r="Q9" s="4">
        <v>21.0</v>
      </c>
      <c r="R9" s="4">
        <v>2.76</v>
      </c>
      <c r="S9" s="4">
        <v>18.0</v>
      </c>
      <c r="T9" s="4">
        <v>2.37</v>
      </c>
      <c r="U9" s="4">
        <v>4.0</v>
      </c>
      <c r="V9" s="4">
        <v>2.26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f t="shared" si="1"/>
        <v>0</v>
      </c>
      <c r="AL9" s="4">
        <v>7.0</v>
      </c>
      <c r="AM9" s="4">
        <v>0.0</v>
      </c>
      <c r="AN9" s="9">
        <v>0.0</v>
      </c>
      <c r="AO9" s="9">
        <v>0.0</v>
      </c>
      <c r="AP9" s="9">
        <v>0.0</v>
      </c>
      <c r="AQ9" s="9">
        <v>0.0</v>
      </c>
      <c r="AR9" s="4">
        <v>0.0</v>
      </c>
      <c r="AS9" s="9">
        <v>0.0</v>
      </c>
      <c r="AT9" s="9">
        <v>0.0</v>
      </c>
      <c r="AU9" s="9">
        <v>0.0</v>
      </c>
      <c r="AV9" s="9">
        <v>0.0</v>
      </c>
      <c r="AW9" s="9">
        <v>1.0</v>
      </c>
      <c r="AX9" s="4">
        <v>0.0</v>
      </c>
      <c r="AY9" s="9">
        <v>0.0</v>
      </c>
      <c r="AZ9" s="4">
        <v>0.0</v>
      </c>
      <c r="BA9" s="4">
        <v>4.0</v>
      </c>
      <c r="BB9" s="4">
        <v>1.0</v>
      </c>
      <c r="BC9" s="4">
        <v>0.0</v>
      </c>
      <c r="BD9" s="9">
        <v>0.0</v>
      </c>
      <c r="BE9" s="4">
        <v>0.0</v>
      </c>
      <c r="BF9" s="4">
        <v>2.0</v>
      </c>
      <c r="BG9" s="4">
        <v>0.0</v>
      </c>
      <c r="BH9" s="4">
        <v>1.0</v>
      </c>
      <c r="BI9" s="9">
        <v>0.0</v>
      </c>
      <c r="BJ9" s="9">
        <v>0.0</v>
      </c>
      <c r="BK9" s="9">
        <v>0.0</v>
      </c>
      <c r="BL9" s="4">
        <v>0.0</v>
      </c>
      <c r="BM9" s="4">
        <v>0.0</v>
      </c>
      <c r="BN9" s="9">
        <v>0.0</v>
      </c>
      <c r="BO9" s="6">
        <f t="shared" si="6"/>
        <v>9</v>
      </c>
      <c r="BP9" s="4">
        <v>1.0</v>
      </c>
      <c r="BQ9" s="4">
        <v>0.0</v>
      </c>
      <c r="BR9" s="4">
        <v>0.0</v>
      </c>
      <c r="BS9" s="4">
        <v>6.0</v>
      </c>
      <c r="BT9" s="4">
        <v>0.0</v>
      </c>
      <c r="BU9" s="4">
        <v>0.0</v>
      </c>
      <c r="BV9" s="4">
        <v>3.0</v>
      </c>
      <c r="BW9" s="4">
        <v>0.0</v>
      </c>
      <c r="BX9" s="4">
        <v>0.0</v>
      </c>
      <c r="BY9" s="4">
        <v>0.0</v>
      </c>
      <c r="BZ9" s="4">
        <v>1.0</v>
      </c>
      <c r="CA9" s="6">
        <f t="shared" si="7"/>
        <v>11</v>
      </c>
      <c r="CB9" s="4">
        <v>2.0</v>
      </c>
      <c r="CC9" s="4">
        <v>4.0</v>
      </c>
      <c r="CD9" s="4">
        <v>4.0</v>
      </c>
      <c r="CE9" s="4">
        <v>9.0</v>
      </c>
      <c r="CF9" s="4">
        <v>1.0</v>
      </c>
      <c r="CG9" s="4">
        <v>4.0</v>
      </c>
      <c r="CH9" s="4">
        <v>0.0</v>
      </c>
      <c r="CI9" s="4">
        <v>33.0</v>
      </c>
      <c r="CJ9" s="4">
        <v>0.0</v>
      </c>
      <c r="CK9" s="4">
        <v>0.0</v>
      </c>
      <c r="CL9" s="4">
        <v>2.0</v>
      </c>
      <c r="CM9" s="4">
        <v>1.0</v>
      </c>
      <c r="CN9" s="4">
        <v>0.0</v>
      </c>
      <c r="CO9" s="4">
        <v>0.0</v>
      </c>
      <c r="CP9" s="4">
        <v>1.0</v>
      </c>
      <c r="CQ9" s="4">
        <v>0.0</v>
      </c>
      <c r="CR9" s="4">
        <v>0.0</v>
      </c>
      <c r="CS9" s="6">
        <f t="shared" si="8"/>
        <v>61</v>
      </c>
      <c r="CT9" s="4">
        <v>396.0</v>
      </c>
      <c r="CU9" s="4">
        <v>38.0</v>
      </c>
      <c r="CV9" s="4">
        <v>0.0</v>
      </c>
      <c r="CW9" s="4">
        <v>22.0</v>
      </c>
      <c r="CX9" s="4">
        <v>1.0</v>
      </c>
      <c r="CY9" s="4">
        <v>8.0</v>
      </c>
      <c r="CZ9" s="4">
        <v>2.0</v>
      </c>
      <c r="DA9" s="4">
        <v>10.0</v>
      </c>
      <c r="DB9" s="4">
        <v>13.0</v>
      </c>
      <c r="DC9" s="4">
        <v>18.0</v>
      </c>
      <c r="DD9" s="6">
        <f t="shared" si="9"/>
        <v>508</v>
      </c>
      <c r="DE9" s="4">
        <v>16.0</v>
      </c>
      <c r="DF9" s="4">
        <v>0.0</v>
      </c>
      <c r="DG9" s="4">
        <v>374.0</v>
      </c>
      <c r="DH9" s="4">
        <f t="shared" si="2"/>
        <v>390</v>
      </c>
      <c r="DI9" s="4">
        <v>1.0</v>
      </c>
      <c r="DJ9" s="4">
        <v>1.0</v>
      </c>
      <c r="DK9" s="4">
        <v>1.0</v>
      </c>
      <c r="DL9" s="4">
        <v>1.0</v>
      </c>
      <c r="DM9" s="4">
        <v>1.0</v>
      </c>
      <c r="DN9" s="4">
        <v>0.0</v>
      </c>
      <c r="DO9" s="4">
        <f t="shared" si="10"/>
        <v>83.33333333</v>
      </c>
      <c r="DP9" s="48">
        <v>45495.0</v>
      </c>
      <c r="DQ9" s="4">
        <f t="shared" si="4"/>
        <v>12</v>
      </c>
      <c r="DR9" s="4">
        <v>0.0</v>
      </c>
      <c r="DS9" s="47">
        <v>45477.0</v>
      </c>
      <c r="DT9" s="4">
        <v>10.0</v>
      </c>
      <c r="DU9" s="4">
        <v>3.0</v>
      </c>
    </row>
    <row r="10">
      <c r="A10" s="40">
        <f t="shared" si="5"/>
        <v>9</v>
      </c>
      <c r="B10" s="4">
        <v>1.0</v>
      </c>
      <c r="C10" s="46">
        <v>0.002777777777777778</v>
      </c>
      <c r="D10" s="4">
        <v>3.66</v>
      </c>
      <c r="E10" s="4">
        <v>45.91</v>
      </c>
      <c r="F10" s="4">
        <v>39.97</v>
      </c>
      <c r="G10" s="4">
        <v>2.12</v>
      </c>
      <c r="H10" s="4">
        <v>3.02</v>
      </c>
      <c r="I10" s="4">
        <v>1.69</v>
      </c>
      <c r="J10" s="4">
        <v>52.23</v>
      </c>
      <c r="K10" s="4">
        <v>0.9</v>
      </c>
      <c r="L10" s="4">
        <v>0.07</v>
      </c>
      <c r="M10" s="9">
        <v>42.0</v>
      </c>
      <c r="N10" s="4">
        <v>59.1</v>
      </c>
      <c r="O10" s="4">
        <v>29.0</v>
      </c>
      <c r="P10" s="4">
        <v>5.22</v>
      </c>
      <c r="Q10" s="4">
        <v>28.0</v>
      </c>
      <c r="R10" s="4">
        <v>3.29</v>
      </c>
      <c r="S10" s="4">
        <v>18.0</v>
      </c>
      <c r="T10" s="4">
        <v>2.67</v>
      </c>
      <c r="U10" s="4">
        <v>1.0</v>
      </c>
      <c r="V10" s="4">
        <v>1.83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f t="shared" si="1"/>
        <v>0</v>
      </c>
      <c r="AL10" s="4">
        <v>2.0</v>
      </c>
      <c r="AM10" s="4">
        <v>7.0</v>
      </c>
      <c r="AN10" s="9">
        <v>0.0</v>
      </c>
      <c r="AO10" s="9">
        <v>0.0</v>
      </c>
      <c r="AP10" s="9">
        <v>0.0</v>
      </c>
      <c r="AQ10" s="9">
        <v>0.0</v>
      </c>
      <c r="AR10" s="4">
        <v>0.0</v>
      </c>
      <c r="AS10" s="9">
        <v>0.0</v>
      </c>
      <c r="AT10" s="9">
        <v>0.0</v>
      </c>
      <c r="AU10" s="9">
        <v>0.0</v>
      </c>
      <c r="AV10" s="9">
        <v>0.0</v>
      </c>
      <c r="AW10" s="9">
        <v>0.0</v>
      </c>
      <c r="AX10" s="4">
        <v>0.0</v>
      </c>
      <c r="AY10" s="9">
        <v>0.0</v>
      </c>
      <c r="AZ10" s="4">
        <v>0.0</v>
      </c>
      <c r="BA10" s="4">
        <v>1.0</v>
      </c>
      <c r="BB10" s="9">
        <v>0.0</v>
      </c>
      <c r="BC10" s="4">
        <v>1.0</v>
      </c>
      <c r="BD10" s="4">
        <v>37.0</v>
      </c>
      <c r="BE10" s="4">
        <v>0.0</v>
      </c>
      <c r="BF10" s="4">
        <v>7.0</v>
      </c>
      <c r="BG10" s="4">
        <v>0.0</v>
      </c>
      <c r="BH10" s="4">
        <v>1.0</v>
      </c>
      <c r="BI10" s="9">
        <v>0.0</v>
      </c>
      <c r="BJ10" s="9">
        <v>0.0</v>
      </c>
      <c r="BK10" s="9">
        <v>0.0</v>
      </c>
      <c r="BL10" s="4">
        <v>0.0</v>
      </c>
      <c r="BM10" s="4">
        <v>0.0</v>
      </c>
      <c r="BN10" s="9">
        <v>0.0</v>
      </c>
      <c r="BO10" s="49">
        <f t="shared" si="6"/>
        <v>54</v>
      </c>
      <c r="BP10" s="4">
        <v>2.0</v>
      </c>
      <c r="BQ10" s="4">
        <v>18.0</v>
      </c>
      <c r="BR10" s="4">
        <v>0.0</v>
      </c>
      <c r="BS10" s="4">
        <v>15.0</v>
      </c>
      <c r="BT10" s="4">
        <v>0.0</v>
      </c>
      <c r="BU10" s="4">
        <v>29.0</v>
      </c>
      <c r="BV10" s="4">
        <v>9.0</v>
      </c>
      <c r="BW10" s="4">
        <v>0.0</v>
      </c>
      <c r="BX10" s="4">
        <v>1.0</v>
      </c>
      <c r="BY10" s="4">
        <v>1.0</v>
      </c>
      <c r="BZ10" s="4">
        <v>2.0</v>
      </c>
      <c r="CA10" s="49">
        <f t="shared" si="7"/>
        <v>77</v>
      </c>
      <c r="CB10" s="4">
        <v>1.0</v>
      </c>
      <c r="CC10" s="4">
        <v>35.0</v>
      </c>
      <c r="CD10" s="4">
        <v>12.0</v>
      </c>
      <c r="CE10" s="4">
        <v>6.0</v>
      </c>
      <c r="CF10" s="4">
        <v>0.0</v>
      </c>
      <c r="CG10" s="4">
        <v>0.0</v>
      </c>
      <c r="CH10" s="4">
        <v>0.0</v>
      </c>
      <c r="CI10" s="4">
        <v>33.0</v>
      </c>
      <c r="CJ10" s="4">
        <v>0.0</v>
      </c>
      <c r="CK10" s="4">
        <v>1.0</v>
      </c>
      <c r="CL10" s="4">
        <v>1.0</v>
      </c>
      <c r="CM10" s="4">
        <v>4.0</v>
      </c>
      <c r="CN10" s="4">
        <v>1.0</v>
      </c>
      <c r="CO10" s="4">
        <v>1.0</v>
      </c>
      <c r="CP10" s="4">
        <v>1.0</v>
      </c>
      <c r="CQ10" s="4">
        <v>2.0</v>
      </c>
      <c r="CR10" s="4">
        <v>2.0</v>
      </c>
      <c r="CS10" s="49">
        <f t="shared" si="8"/>
        <v>100</v>
      </c>
      <c r="CT10" s="4">
        <v>41.0</v>
      </c>
      <c r="CU10" s="4">
        <v>32.0</v>
      </c>
      <c r="CV10" s="4">
        <v>0.0</v>
      </c>
      <c r="CW10" s="4">
        <v>6.0</v>
      </c>
      <c r="CX10" s="4">
        <v>2.0</v>
      </c>
      <c r="CY10" s="4">
        <v>0.0</v>
      </c>
      <c r="CZ10" s="4">
        <v>4.0</v>
      </c>
      <c r="DA10" s="4">
        <v>28.0</v>
      </c>
      <c r="DB10" s="4">
        <v>9.0</v>
      </c>
      <c r="DC10" s="4">
        <v>2.0</v>
      </c>
      <c r="DD10" s="6">
        <f t="shared" si="9"/>
        <v>124</v>
      </c>
      <c r="DE10" s="4">
        <v>28.0</v>
      </c>
      <c r="DF10" s="4">
        <v>0.0</v>
      </c>
      <c r="DG10" s="4">
        <v>423.0</v>
      </c>
      <c r="DH10" s="4">
        <f t="shared" si="2"/>
        <v>451</v>
      </c>
      <c r="DI10" s="4">
        <v>1.0</v>
      </c>
      <c r="DJ10" s="4">
        <v>1.0</v>
      </c>
      <c r="DK10" s="4">
        <v>1.0</v>
      </c>
      <c r="DL10" s="4">
        <v>1.0</v>
      </c>
      <c r="DM10" s="4">
        <v>1.0</v>
      </c>
      <c r="DN10" s="4">
        <v>0.0</v>
      </c>
      <c r="DO10" s="4">
        <f t="shared" si="10"/>
        <v>83.33333333</v>
      </c>
      <c r="DP10" s="48">
        <v>45170.0</v>
      </c>
      <c r="DQ10" s="4">
        <f t="shared" si="4"/>
        <v>337</v>
      </c>
      <c r="DR10" s="4">
        <v>2.0</v>
      </c>
      <c r="DS10" s="47">
        <v>45398.0</v>
      </c>
      <c r="DT10" s="4">
        <v>1.0</v>
      </c>
      <c r="DU10" s="4">
        <v>7.0</v>
      </c>
    </row>
    <row r="11">
      <c r="A11" s="40">
        <f t="shared" si="5"/>
        <v>10</v>
      </c>
      <c r="B11" s="4">
        <v>1.0</v>
      </c>
      <c r="C11" s="46">
        <v>0.003449074074074074</v>
      </c>
      <c r="D11" s="4">
        <v>4.46</v>
      </c>
      <c r="E11" s="4">
        <v>45.83</v>
      </c>
      <c r="F11" s="4">
        <v>37.93</v>
      </c>
      <c r="G11" s="4">
        <v>1.09</v>
      </c>
      <c r="H11" s="4">
        <v>3.39</v>
      </c>
      <c r="I11" s="4">
        <v>2.34</v>
      </c>
      <c r="J11" s="4">
        <v>54.99</v>
      </c>
      <c r="K11" s="4">
        <v>0.25</v>
      </c>
      <c r="L11" s="4">
        <v>0.02</v>
      </c>
      <c r="M11" s="9">
        <v>42.0</v>
      </c>
      <c r="N11" s="4">
        <v>58.48</v>
      </c>
      <c r="O11" s="4">
        <v>44.0</v>
      </c>
      <c r="P11" s="4">
        <v>6.29</v>
      </c>
      <c r="Q11" s="4">
        <v>18.0</v>
      </c>
      <c r="R11" s="4">
        <v>2.43</v>
      </c>
      <c r="S11" s="4">
        <v>17.0</v>
      </c>
      <c r="T11" s="4">
        <v>1.39</v>
      </c>
      <c r="U11" s="4">
        <v>2.0</v>
      </c>
      <c r="V11" s="4">
        <v>1.36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1.0</v>
      </c>
      <c r="AD11" s="4">
        <v>0.0</v>
      </c>
      <c r="AE11" s="4">
        <v>0.0</v>
      </c>
      <c r="AF11" s="4">
        <v>0.0</v>
      </c>
      <c r="AG11" s="4">
        <v>0.0</v>
      </c>
      <c r="AH11" s="4">
        <v>1.0</v>
      </c>
      <c r="AI11" s="4">
        <v>0.0</v>
      </c>
      <c r="AJ11" s="4">
        <v>0.0</v>
      </c>
      <c r="AK11" s="4">
        <f t="shared" si="1"/>
        <v>2</v>
      </c>
      <c r="AL11" s="14">
        <v>12.0</v>
      </c>
      <c r="AM11" s="4">
        <v>0.0</v>
      </c>
      <c r="AN11" s="9">
        <v>0.0</v>
      </c>
      <c r="AO11" s="9">
        <v>0.0</v>
      </c>
      <c r="AP11" s="9">
        <v>0.0</v>
      </c>
      <c r="AQ11" s="9">
        <v>0.0</v>
      </c>
      <c r="AR11" s="4">
        <v>0.0</v>
      </c>
      <c r="AS11" s="9">
        <v>0.0</v>
      </c>
      <c r="AT11" s="9">
        <v>0.0</v>
      </c>
      <c r="AU11" s="9">
        <v>0.0</v>
      </c>
      <c r="AV11" s="9">
        <v>0.0</v>
      </c>
      <c r="AW11" s="9">
        <v>0.0</v>
      </c>
      <c r="AX11" s="4">
        <v>1.0</v>
      </c>
      <c r="AY11" s="9">
        <v>0.0</v>
      </c>
      <c r="AZ11" s="4">
        <v>2.0</v>
      </c>
      <c r="BA11" s="9">
        <v>0.0</v>
      </c>
      <c r="BB11" s="9">
        <v>0.0</v>
      </c>
      <c r="BC11" s="4">
        <v>3.0</v>
      </c>
      <c r="BD11" s="9">
        <v>0.0</v>
      </c>
      <c r="BE11" s="4">
        <v>0.0</v>
      </c>
      <c r="BF11" s="4">
        <v>1.0</v>
      </c>
      <c r="BG11" s="4">
        <v>0.0</v>
      </c>
      <c r="BH11" s="4">
        <v>2.0</v>
      </c>
      <c r="BI11" s="9">
        <v>0.0</v>
      </c>
      <c r="BJ11" s="9">
        <v>0.0</v>
      </c>
      <c r="BK11" s="4">
        <v>4.0</v>
      </c>
      <c r="BL11" s="4">
        <v>0.0</v>
      </c>
      <c r="BM11" s="4">
        <v>3.0</v>
      </c>
      <c r="BN11" s="9">
        <v>0.0</v>
      </c>
      <c r="BO11" s="6">
        <f t="shared" si="6"/>
        <v>16</v>
      </c>
      <c r="BP11" s="4">
        <v>2.0</v>
      </c>
      <c r="BQ11" s="4">
        <v>19.0</v>
      </c>
      <c r="BR11" s="4">
        <v>0.0</v>
      </c>
      <c r="BS11" s="4">
        <v>2.0</v>
      </c>
      <c r="BT11" s="4">
        <v>0.0</v>
      </c>
      <c r="BU11" s="4">
        <v>4.0</v>
      </c>
      <c r="BV11" s="4">
        <v>13.0</v>
      </c>
      <c r="BW11" s="4">
        <v>1.0</v>
      </c>
      <c r="BX11" s="4">
        <v>0.0</v>
      </c>
      <c r="BY11" s="4">
        <v>0.0</v>
      </c>
      <c r="BZ11" s="4">
        <v>1.0</v>
      </c>
      <c r="CA11" s="6">
        <f t="shared" si="7"/>
        <v>42</v>
      </c>
      <c r="CB11" s="4">
        <v>1.0</v>
      </c>
      <c r="CC11" s="4">
        <v>14.0</v>
      </c>
      <c r="CD11" s="4">
        <v>20.0</v>
      </c>
      <c r="CE11" s="4">
        <v>1.0</v>
      </c>
      <c r="CF11" s="4">
        <v>0.0</v>
      </c>
      <c r="CG11" s="4">
        <v>0.0</v>
      </c>
      <c r="CH11" s="4">
        <v>0.0</v>
      </c>
      <c r="CI11" s="4">
        <v>19.0</v>
      </c>
      <c r="CJ11" s="4">
        <v>0.0</v>
      </c>
      <c r="CK11" s="4">
        <v>3.0</v>
      </c>
      <c r="CL11" s="4">
        <v>1.0</v>
      </c>
      <c r="CM11" s="4">
        <v>1.0</v>
      </c>
      <c r="CN11" s="4">
        <v>0.0</v>
      </c>
      <c r="CO11" s="4">
        <v>0.0</v>
      </c>
      <c r="CP11" s="4">
        <v>0.0</v>
      </c>
      <c r="CQ11" s="4">
        <v>0.0</v>
      </c>
      <c r="CR11" s="4">
        <v>0.0</v>
      </c>
      <c r="CS11" s="6">
        <f t="shared" si="8"/>
        <v>60</v>
      </c>
      <c r="CT11" s="4">
        <v>21.0</v>
      </c>
      <c r="CU11" s="4">
        <v>1.0</v>
      </c>
      <c r="CV11" s="4">
        <v>0.0</v>
      </c>
      <c r="CW11" s="4">
        <v>1.0</v>
      </c>
      <c r="CX11" s="4">
        <v>0.0</v>
      </c>
      <c r="CY11" s="4">
        <v>0.0</v>
      </c>
      <c r="CZ11" s="4">
        <v>0.0</v>
      </c>
      <c r="DA11" s="4">
        <v>17.0</v>
      </c>
      <c r="DB11" s="4">
        <v>0.0</v>
      </c>
      <c r="DC11" s="4">
        <v>2.0</v>
      </c>
      <c r="DD11" s="6">
        <f t="shared" si="9"/>
        <v>42</v>
      </c>
      <c r="DE11" s="4">
        <v>23.0</v>
      </c>
      <c r="DF11" s="4">
        <v>0.0</v>
      </c>
      <c r="DG11" s="4">
        <v>454.0</v>
      </c>
      <c r="DH11" s="4">
        <f t="shared" si="2"/>
        <v>477</v>
      </c>
      <c r="DI11" s="4">
        <v>1.0</v>
      </c>
      <c r="DJ11" s="4">
        <v>1.0</v>
      </c>
      <c r="DK11" s="4">
        <v>1.0</v>
      </c>
      <c r="DL11" s="4">
        <v>1.0</v>
      </c>
      <c r="DM11" s="4">
        <v>1.0</v>
      </c>
      <c r="DN11" s="4">
        <v>0.0</v>
      </c>
      <c r="DO11" s="4">
        <f t="shared" si="10"/>
        <v>83.33333333</v>
      </c>
      <c r="DP11" s="48">
        <v>45471.0</v>
      </c>
      <c r="DQ11" s="4">
        <f t="shared" si="4"/>
        <v>36</v>
      </c>
      <c r="DR11" s="4">
        <v>1.0</v>
      </c>
      <c r="DS11" s="47">
        <v>44631.0</v>
      </c>
      <c r="DT11" s="4">
        <v>13.0</v>
      </c>
      <c r="DU11" s="4">
        <v>7.0</v>
      </c>
    </row>
    <row r="12">
      <c r="A12" s="40">
        <f t="shared" si="5"/>
        <v>11</v>
      </c>
      <c r="B12" s="4">
        <v>1.0</v>
      </c>
      <c r="C12" s="46">
        <v>0.0032407407407407406</v>
      </c>
      <c r="D12" s="4">
        <v>5.69</v>
      </c>
      <c r="E12" s="4">
        <v>45.68</v>
      </c>
      <c r="F12" s="4">
        <v>42.25</v>
      </c>
      <c r="G12" s="4">
        <v>1.37</v>
      </c>
      <c r="H12" s="4">
        <v>3.63</v>
      </c>
      <c r="I12" s="4">
        <v>2.78</v>
      </c>
      <c r="J12" s="4">
        <v>49.15</v>
      </c>
      <c r="K12" s="4">
        <v>0.61</v>
      </c>
      <c r="L12" s="4">
        <v>0.21</v>
      </c>
      <c r="M12" s="9">
        <v>42.0</v>
      </c>
      <c r="N12" s="4">
        <v>53.31</v>
      </c>
      <c r="O12" s="4">
        <v>44.0</v>
      </c>
      <c r="P12" s="4">
        <v>5.72</v>
      </c>
      <c r="Q12" s="4">
        <v>18.0</v>
      </c>
      <c r="R12" s="4">
        <v>3.53</v>
      </c>
      <c r="S12" s="4">
        <v>9.0</v>
      </c>
      <c r="T12" s="4">
        <v>1.67</v>
      </c>
      <c r="U12" s="4">
        <v>2.0</v>
      </c>
      <c r="V12" s="4">
        <v>1.65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1.0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f t="shared" si="1"/>
        <v>1</v>
      </c>
      <c r="AL12" s="4">
        <v>2.0</v>
      </c>
      <c r="AM12" s="4">
        <v>0.0</v>
      </c>
      <c r="AN12" s="9">
        <v>0.0</v>
      </c>
      <c r="AO12" s="9">
        <v>0.0</v>
      </c>
      <c r="AP12" s="9">
        <v>0.0</v>
      </c>
      <c r="AQ12" s="9">
        <v>0.0</v>
      </c>
      <c r="AR12" s="4">
        <v>0.0</v>
      </c>
      <c r="AS12" s="9">
        <v>0.0</v>
      </c>
      <c r="AT12" s="9">
        <v>0.0</v>
      </c>
      <c r="AU12" s="9">
        <v>0.0</v>
      </c>
      <c r="AV12" s="9">
        <v>0.0</v>
      </c>
      <c r="AW12" s="9">
        <v>0.0</v>
      </c>
      <c r="AX12" s="4">
        <v>1.0</v>
      </c>
      <c r="AY12" s="4">
        <v>1.0</v>
      </c>
      <c r="AZ12" s="9">
        <v>0.0</v>
      </c>
      <c r="BA12" s="9">
        <v>0.0</v>
      </c>
      <c r="BB12" s="9">
        <v>0.0</v>
      </c>
      <c r="BC12" s="9">
        <v>0.0</v>
      </c>
      <c r="BD12" s="9">
        <v>0.0</v>
      </c>
      <c r="BE12" s="4">
        <v>1.0</v>
      </c>
      <c r="BF12" s="9">
        <v>0.0</v>
      </c>
      <c r="BG12" s="4">
        <v>0.0</v>
      </c>
      <c r="BH12" s="4">
        <v>1.0</v>
      </c>
      <c r="BI12" s="9">
        <v>0.0</v>
      </c>
      <c r="BJ12" s="9">
        <v>0.0</v>
      </c>
      <c r="BK12" s="4">
        <v>0.0</v>
      </c>
      <c r="BL12" s="4">
        <v>0.0</v>
      </c>
      <c r="BM12" s="4">
        <v>0.0</v>
      </c>
      <c r="BN12" s="9">
        <v>0.0</v>
      </c>
      <c r="BO12" s="6">
        <f t="shared" si="6"/>
        <v>4</v>
      </c>
      <c r="BP12" s="4">
        <v>11.0</v>
      </c>
      <c r="BQ12" s="4">
        <v>1.0</v>
      </c>
      <c r="BR12" s="4">
        <v>0.0</v>
      </c>
      <c r="BS12" s="4">
        <v>1.0</v>
      </c>
      <c r="BT12" s="4">
        <v>0.0</v>
      </c>
      <c r="BU12" s="4">
        <v>12.0</v>
      </c>
      <c r="BV12" s="4">
        <v>5.0</v>
      </c>
      <c r="BW12" s="4">
        <v>0.0</v>
      </c>
      <c r="BX12" s="4">
        <v>1.0</v>
      </c>
      <c r="BY12" s="4">
        <v>1.0</v>
      </c>
      <c r="BZ12" s="4">
        <v>1.0</v>
      </c>
      <c r="CA12" s="6">
        <f t="shared" si="7"/>
        <v>33</v>
      </c>
      <c r="CB12" s="4">
        <v>0.0</v>
      </c>
      <c r="CC12" s="4">
        <v>1.0</v>
      </c>
      <c r="CD12" s="4">
        <v>15.0</v>
      </c>
      <c r="CE12" s="4">
        <v>1.0</v>
      </c>
      <c r="CF12" s="4">
        <v>0.0</v>
      </c>
      <c r="CG12" s="4">
        <v>0.0</v>
      </c>
      <c r="CH12" s="4">
        <v>0.0</v>
      </c>
      <c r="CI12" s="4">
        <v>7.0</v>
      </c>
      <c r="CJ12" s="4">
        <v>0.0</v>
      </c>
      <c r="CK12" s="4">
        <v>0.0</v>
      </c>
      <c r="CL12" s="4">
        <v>0.0</v>
      </c>
      <c r="CM12" s="4">
        <v>1.0</v>
      </c>
      <c r="CN12" s="4">
        <v>1.0</v>
      </c>
      <c r="CO12" s="4">
        <v>0.0</v>
      </c>
      <c r="CP12" s="4">
        <v>1.0</v>
      </c>
      <c r="CQ12" s="4">
        <v>0.0</v>
      </c>
      <c r="CR12" s="4">
        <v>0.0</v>
      </c>
      <c r="CS12" s="6">
        <f t="shared" si="8"/>
        <v>27</v>
      </c>
      <c r="CT12" s="4">
        <v>4.0</v>
      </c>
      <c r="CU12" s="4">
        <v>4.0</v>
      </c>
      <c r="CV12" s="4">
        <v>1.0</v>
      </c>
      <c r="CW12" s="4">
        <v>1.0</v>
      </c>
      <c r="CX12" s="4">
        <v>1.0</v>
      </c>
      <c r="CY12" s="4">
        <v>0.0</v>
      </c>
      <c r="CZ12" s="4">
        <v>1.0</v>
      </c>
      <c r="DA12" s="4">
        <v>7.0</v>
      </c>
      <c r="DB12" s="4">
        <v>3.0</v>
      </c>
      <c r="DC12" s="4">
        <v>1.0</v>
      </c>
      <c r="DD12" s="6">
        <f t="shared" si="9"/>
        <v>23</v>
      </c>
      <c r="DE12" s="4">
        <v>13.0</v>
      </c>
      <c r="DF12" s="4">
        <v>0.0</v>
      </c>
      <c r="DG12" s="4">
        <v>253.0</v>
      </c>
      <c r="DH12" s="4">
        <f t="shared" si="2"/>
        <v>266</v>
      </c>
      <c r="DI12" s="4">
        <v>1.0</v>
      </c>
      <c r="DJ12" s="4">
        <v>1.0</v>
      </c>
      <c r="DK12" s="4">
        <v>1.0</v>
      </c>
      <c r="DL12" s="4">
        <v>1.0</v>
      </c>
      <c r="DM12" s="4">
        <v>1.0</v>
      </c>
      <c r="DN12" s="4">
        <v>0.0</v>
      </c>
      <c r="DO12" s="4">
        <f t="shared" si="10"/>
        <v>83.33333333</v>
      </c>
      <c r="DP12" s="50">
        <v>45323.0</v>
      </c>
      <c r="DQ12" s="4">
        <f t="shared" si="4"/>
        <v>184</v>
      </c>
      <c r="DR12" s="4">
        <v>3.0</v>
      </c>
      <c r="DS12" s="47">
        <v>45341.0</v>
      </c>
      <c r="DT12" s="4">
        <v>13.0</v>
      </c>
      <c r="DU12" s="4">
        <v>6.0</v>
      </c>
    </row>
    <row r="13">
      <c r="A13" s="40">
        <f t="shared" si="5"/>
        <v>12</v>
      </c>
      <c r="B13" s="4">
        <v>1.0</v>
      </c>
      <c r="C13" s="46">
        <v>0.0025578703703703705</v>
      </c>
      <c r="D13" s="4">
        <v>4.0</v>
      </c>
      <c r="E13" s="4">
        <v>45.97</v>
      </c>
      <c r="F13" s="4">
        <v>41.77</v>
      </c>
      <c r="G13" s="4">
        <v>1.16</v>
      </c>
      <c r="H13" s="4">
        <v>3.53</v>
      </c>
      <c r="I13" s="4">
        <v>2.56</v>
      </c>
      <c r="J13" s="4">
        <v>49.48</v>
      </c>
      <c r="K13" s="4">
        <v>0.89</v>
      </c>
      <c r="L13" s="4">
        <v>0.61</v>
      </c>
      <c r="M13" s="9">
        <v>42.0</v>
      </c>
      <c r="N13" s="4">
        <v>61.64</v>
      </c>
      <c r="O13" s="4">
        <v>44.0</v>
      </c>
      <c r="P13" s="4">
        <v>3.85</v>
      </c>
      <c r="Q13" s="4">
        <v>18.0</v>
      </c>
      <c r="R13" s="4">
        <v>3.08</v>
      </c>
      <c r="S13" s="4">
        <v>27.0</v>
      </c>
      <c r="T13" s="4">
        <v>2.79</v>
      </c>
      <c r="U13" s="4">
        <v>31.0</v>
      </c>
      <c r="V13" s="4">
        <v>1.52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f t="shared" si="1"/>
        <v>0</v>
      </c>
      <c r="AL13" s="4">
        <v>4.0</v>
      </c>
      <c r="AM13" s="4">
        <v>2.0</v>
      </c>
      <c r="AN13" s="9">
        <v>0.0</v>
      </c>
      <c r="AO13" s="9">
        <v>0.0</v>
      </c>
      <c r="AP13" s="9">
        <v>0.0</v>
      </c>
      <c r="AQ13" s="9">
        <v>0.0</v>
      </c>
      <c r="AR13" s="4">
        <v>0.0</v>
      </c>
      <c r="AS13" s="4">
        <v>1.0</v>
      </c>
      <c r="AT13" s="9">
        <v>0.0</v>
      </c>
      <c r="AU13" s="9">
        <v>0.0</v>
      </c>
      <c r="AV13" s="9">
        <v>0.0</v>
      </c>
      <c r="AW13" s="9">
        <v>0.0</v>
      </c>
      <c r="AX13" s="9">
        <v>0.0</v>
      </c>
      <c r="AY13" s="9">
        <v>0.0</v>
      </c>
      <c r="AZ13" s="9">
        <v>0.0</v>
      </c>
      <c r="BA13" s="9">
        <v>0.0</v>
      </c>
      <c r="BB13" s="9">
        <v>0.0</v>
      </c>
      <c r="BC13" s="9">
        <v>0.0</v>
      </c>
      <c r="BD13" s="4">
        <v>3.0</v>
      </c>
      <c r="BE13" s="9">
        <v>0.0</v>
      </c>
      <c r="BF13" s="4">
        <v>5.0</v>
      </c>
      <c r="BG13" s="4">
        <v>0.0</v>
      </c>
      <c r="BH13" s="4">
        <v>1.0</v>
      </c>
      <c r="BI13" s="9">
        <v>0.0</v>
      </c>
      <c r="BJ13" s="9">
        <v>0.0</v>
      </c>
      <c r="BK13" s="4">
        <v>0.0</v>
      </c>
      <c r="BL13" s="4">
        <v>0.0</v>
      </c>
      <c r="BM13" s="4">
        <v>0.0</v>
      </c>
      <c r="BN13" s="9">
        <v>0.0</v>
      </c>
      <c r="BO13" s="6">
        <f t="shared" si="6"/>
        <v>12</v>
      </c>
      <c r="BP13" s="4">
        <v>2.0</v>
      </c>
      <c r="BQ13" s="4">
        <v>27.0</v>
      </c>
      <c r="BR13" s="4">
        <v>0.0</v>
      </c>
      <c r="BS13" s="4">
        <v>3.0</v>
      </c>
      <c r="BT13" s="4">
        <v>0.0</v>
      </c>
      <c r="BU13" s="4">
        <v>0.0</v>
      </c>
      <c r="BV13" s="4">
        <v>9.0</v>
      </c>
      <c r="BW13" s="4">
        <v>0.0</v>
      </c>
      <c r="BX13" s="4">
        <v>2.0</v>
      </c>
      <c r="BY13" s="4">
        <v>2.0</v>
      </c>
      <c r="BZ13" s="4">
        <v>3.0</v>
      </c>
      <c r="CA13" s="6">
        <f t="shared" si="7"/>
        <v>48</v>
      </c>
      <c r="CB13" s="4">
        <v>3.0</v>
      </c>
      <c r="CC13" s="4">
        <v>13.0</v>
      </c>
      <c r="CD13" s="4">
        <v>24.0</v>
      </c>
      <c r="CE13" s="4">
        <v>5.0</v>
      </c>
      <c r="CF13" s="4">
        <v>0.0</v>
      </c>
      <c r="CG13" s="4">
        <v>0.0</v>
      </c>
      <c r="CH13" s="4">
        <v>0.0</v>
      </c>
      <c r="CI13" s="4">
        <v>48.0</v>
      </c>
      <c r="CJ13" s="4">
        <v>0.0</v>
      </c>
      <c r="CK13" s="4">
        <v>1.0</v>
      </c>
      <c r="CL13" s="4">
        <v>1.0</v>
      </c>
      <c r="CM13" s="4">
        <v>8.0</v>
      </c>
      <c r="CN13" s="4">
        <v>0.0</v>
      </c>
      <c r="CO13" s="4">
        <v>0.0</v>
      </c>
      <c r="CP13" s="4">
        <v>1.0</v>
      </c>
      <c r="CQ13" s="4">
        <v>0.0</v>
      </c>
      <c r="CR13" s="4">
        <v>2.0</v>
      </c>
      <c r="CS13" s="49">
        <f t="shared" si="8"/>
        <v>106</v>
      </c>
      <c r="CT13" s="4">
        <v>26.0</v>
      </c>
      <c r="CU13" s="4">
        <v>31.0</v>
      </c>
      <c r="CV13" s="4">
        <v>0.0</v>
      </c>
      <c r="CW13" s="4">
        <v>8.0</v>
      </c>
      <c r="CX13" s="4">
        <v>3.0</v>
      </c>
      <c r="CY13" s="4">
        <v>0.0</v>
      </c>
      <c r="CZ13" s="4">
        <v>0.0</v>
      </c>
      <c r="DA13" s="4">
        <v>4.0</v>
      </c>
      <c r="DB13" s="4">
        <v>9.0</v>
      </c>
      <c r="DC13" s="4">
        <v>1.0</v>
      </c>
      <c r="DD13" s="6">
        <f t="shared" si="9"/>
        <v>82</v>
      </c>
      <c r="DE13" s="4">
        <v>13.0</v>
      </c>
      <c r="DF13" s="4">
        <v>0.0</v>
      </c>
      <c r="DG13" s="4">
        <v>390.0</v>
      </c>
      <c r="DH13" s="4">
        <f t="shared" si="2"/>
        <v>403</v>
      </c>
      <c r="DI13" s="4">
        <v>1.0</v>
      </c>
      <c r="DJ13" s="4">
        <v>1.0</v>
      </c>
      <c r="DK13" s="4">
        <v>1.0</v>
      </c>
      <c r="DL13" s="4">
        <v>1.0</v>
      </c>
      <c r="DM13" s="4">
        <v>1.0</v>
      </c>
      <c r="DN13" s="4">
        <v>0.0</v>
      </c>
      <c r="DO13" s="4">
        <f t="shared" si="10"/>
        <v>83.33333333</v>
      </c>
      <c r="DP13" s="47">
        <v>44659.0</v>
      </c>
      <c r="DQ13" s="4">
        <f t="shared" si="4"/>
        <v>848</v>
      </c>
      <c r="DR13" s="4">
        <v>4.0</v>
      </c>
      <c r="DS13" s="47">
        <v>45429.0</v>
      </c>
      <c r="DT13" s="4">
        <v>13.0</v>
      </c>
      <c r="DU13" s="4">
        <v>7.0</v>
      </c>
    </row>
    <row r="14">
      <c r="A14" s="40">
        <f t="shared" si="5"/>
        <v>13</v>
      </c>
      <c r="B14" s="4">
        <v>1.0</v>
      </c>
      <c r="C14" s="46">
        <v>0.0038657407407407408</v>
      </c>
      <c r="D14" s="4">
        <v>5.24</v>
      </c>
      <c r="E14" s="4">
        <v>40.75</v>
      </c>
      <c r="F14" s="4">
        <v>48.83</v>
      </c>
      <c r="G14" s="4">
        <v>1.29</v>
      </c>
      <c r="H14" s="4">
        <v>3.55</v>
      </c>
      <c r="I14" s="4">
        <v>2.26</v>
      </c>
      <c r="J14" s="4">
        <v>43.11</v>
      </c>
      <c r="K14" s="4">
        <v>0.83</v>
      </c>
      <c r="L14" s="4">
        <v>0.13</v>
      </c>
      <c r="M14" s="9">
        <v>42.0</v>
      </c>
      <c r="N14" s="4">
        <v>64.24</v>
      </c>
      <c r="O14" s="4">
        <v>44.0</v>
      </c>
      <c r="P14" s="4">
        <v>4.6</v>
      </c>
      <c r="Q14" s="4">
        <v>18.0</v>
      </c>
      <c r="R14" s="4">
        <v>3.56</v>
      </c>
      <c r="S14" s="4">
        <v>9.0</v>
      </c>
      <c r="T14" s="4">
        <v>1.44</v>
      </c>
      <c r="U14" s="4">
        <v>17.0</v>
      </c>
      <c r="V14" s="4">
        <v>1.28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1.0</v>
      </c>
      <c r="AG14" s="4">
        <v>0.0</v>
      </c>
      <c r="AH14" s="4">
        <v>0.0</v>
      </c>
      <c r="AI14" s="4">
        <v>0.0</v>
      </c>
      <c r="AJ14" s="4">
        <v>0.0</v>
      </c>
      <c r="AK14" s="4">
        <f t="shared" si="1"/>
        <v>1</v>
      </c>
      <c r="AL14" s="4">
        <v>9.0</v>
      </c>
      <c r="AM14" s="4">
        <v>0.0</v>
      </c>
      <c r="AN14" s="9">
        <v>0.0</v>
      </c>
      <c r="AO14" s="9">
        <v>0.0</v>
      </c>
      <c r="AP14" s="9">
        <v>0.0</v>
      </c>
      <c r="AQ14" s="9">
        <v>0.0</v>
      </c>
      <c r="AR14" s="4">
        <v>0.0</v>
      </c>
      <c r="AS14" s="9">
        <v>0.0</v>
      </c>
      <c r="AT14" s="9">
        <v>0.0</v>
      </c>
      <c r="AU14" s="4">
        <v>89.0</v>
      </c>
      <c r="AV14" s="9">
        <v>0.0</v>
      </c>
      <c r="AW14" s="9">
        <v>0.0</v>
      </c>
      <c r="AX14" s="9">
        <v>0.0</v>
      </c>
      <c r="AY14" s="9">
        <v>0.0</v>
      </c>
      <c r="AZ14" s="9">
        <v>0.0</v>
      </c>
      <c r="BA14" s="4">
        <v>1.0</v>
      </c>
      <c r="BB14" s="9">
        <v>0.0</v>
      </c>
      <c r="BC14" s="9">
        <v>0.0</v>
      </c>
      <c r="BD14" s="9">
        <v>0.0</v>
      </c>
      <c r="BE14" s="9">
        <v>0.0</v>
      </c>
      <c r="BF14" s="4">
        <v>6.0</v>
      </c>
      <c r="BG14" s="4">
        <v>0.0</v>
      </c>
      <c r="BH14" s="4">
        <v>15.0</v>
      </c>
      <c r="BI14" s="4">
        <v>5.0</v>
      </c>
      <c r="BJ14" s="9">
        <v>0.0</v>
      </c>
      <c r="BK14" s="4">
        <v>0.0</v>
      </c>
      <c r="BL14" s="4">
        <v>0.0</v>
      </c>
      <c r="BM14" s="4">
        <v>0.0</v>
      </c>
      <c r="BN14" s="9">
        <v>0.0</v>
      </c>
      <c r="BO14" s="49">
        <f t="shared" si="6"/>
        <v>116</v>
      </c>
      <c r="BP14" s="4">
        <v>1.0</v>
      </c>
      <c r="BQ14" s="4">
        <v>4.0</v>
      </c>
      <c r="BR14" s="9">
        <v>0.0</v>
      </c>
      <c r="BS14" s="4">
        <v>6.0</v>
      </c>
      <c r="BT14" s="9">
        <v>0.0</v>
      </c>
      <c r="BU14" s="9">
        <v>0.0</v>
      </c>
      <c r="BV14" s="4">
        <v>2.0</v>
      </c>
      <c r="BW14" s="9">
        <v>0.0</v>
      </c>
      <c r="BX14" s="4">
        <v>1.0</v>
      </c>
      <c r="BY14" s="4">
        <v>1.0</v>
      </c>
      <c r="BZ14" s="4">
        <v>1.0</v>
      </c>
      <c r="CA14" s="6">
        <f t="shared" si="7"/>
        <v>16</v>
      </c>
      <c r="CB14" s="4">
        <v>9.0</v>
      </c>
      <c r="CC14" s="4">
        <v>4.0</v>
      </c>
      <c r="CD14" s="4">
        <v>13.0</v>
      </c>
      <c r="CE14" s="4">
        <v>7.0</v>
      </c>
      <c r="CF14" s="4">
        <v>5.0</v>
      </c>
      <c r="CG14" s="4">
        <v>0.0</v>
      </c>
      <c r="CH14" s="4">
        <v>0.0</v>
      </c>
      <c r="CI14" s="4">
        <v>17.0</v>
      </c>
      <c r="CJ14" s="4">
        <v>0.0</v>
      </c>
      <c r="CK14" s="4">
        <v>2.0</v>
      </c>
      <c r="CL14" s="4">
        <v>1.0</v>
      </c>
      <c r="CM14" s="4">
        <v>1.0</v>
      </c>
      <c r="CN14" s="4">
        <v>0.0</v>
      </c>
      <c r="CO14" s="4">
        <v>1.0</v>
      </c>
      <c r="CP14" s="4">
        <v>1.0</v>
      </c>
      <c r="CQ14" s="4">
        <v>0.0</v>
      </c>
      <c r="CR14" s="4">
        <v>1.0</v>
      </c>
      <c r="CS14" s="6">
        <f t="shared" si="8"/>
        <v>62</v>
      </c>
      <c r="CT14" s="4">
        <v>109.0</v>
      </c>
      <c r="CU14" s="4">
        <v>106.0</v>
      </c>
      <c r="CV14" s="4">
        <v>1.0</v>
      </c>
      <c r="CW14" s="4">
        <v>8.0</v>
      </c>
      <c r="CX14" s="4">
        <v>1.0</v>
      </c>
      <c r="CY14" s="4">
        <v>12.0</v>
      </c>
      <c r="CZ14" s="4">
        <v>0.0</v>
      </c>
      <c r="DA14" s="4">
        <v>4.0</v>
      </c>
      <c r="DB14" s="4">
        <v>0.0</v>
      </c>
      <c r="DC14" s="4">
        <v>0.0</v>
      </c>
      <c r="DD14" s="6">
        <f t="shared" si="9"/>
        <v>241</v>
      </c>
      <c r="DE14" s="4">
        <v>1.0</v>
      </c>
      <c r="DF14" s="4">
        <v>0.0</v>
      </c>
      <c r="DG14" s="4">
        <v>294.0</v>
      </c>
      <c r="DH14" s="4">
        <f t="shared" si="2"/>
        <v>295</v>
      </c>
      <c r="DI14" s="4">
        <v>1.0</v>
      </c>
      <c r="DJ14" s="4">
        <v>1.0</v>
      </c>
      <c r="DK14" s="4">
        <v>1.0</v>
      </c>
      <c r="DL14" s="4">
        <v>1.0</v>
      </c>
      <c r="DM14" s="4">
        <v>1.0</v>
      </c>
      <c r="DN14" s="4">
        <v>0.0</v>
      </c>
      <c r="DO14" s="4">
        <f t="shared" si="10"/>
        <v>83.33333333</v>
      </c>
      <c r="DP14" s="47">
        <v>45469.0</v>
      </c>
      <c r="DQ14" s="4">
        <f t="shared" si="4"/>
        <v>38</v>
      </c>
      <c r="DR14" s="4">
        <v>1.0</v>
      </c>
      <c r="DS14" s="47">
        <v>45481.0</v>
      </c>
      <c r="DT14" s="4">
        <v>10.0</v>
      </c>
      <c r="DU14" s="4">
        <v>7.0</v>
      </c>
    </row>
    <row r="15">
      <c r="A15" s="40">
        <f t="shared" si="5"/>
        <v>14</v>
      </c>
      <c r="B15" s="4">
        <v>1.0</v>
      </c>
      <c r="C15" s="51">
        <v>0.004074074074074074</v>
      </c>
      <c r="D15" s="4">
        <v>5.48</v>
      </c>
      <c r="E15" s="4">
        <v>43.81</v>
      </c>
      <c r="F15" s="4">
        <v>46.44</v>
      </c>
      <c r="G15" s="4">
        <v>2.33</v>
      </c>
      <c r="H15" s="4">
        <v>5.95</v>
      </c>
      <c r="I15" s="4">
        <v>5.55</v>
      </c>
      <c r="J15" s="4">
        <v>39.26</v>
      </c>
      <c r="K15" s="4">
        <v>0.37</v>
      </c>
      <c r="L15" s="4">
        <v>0.1</v>
      </c>
      <c r="M15" s="9">
        <v>42.0</v>
      </c>
      <c r="N15" s="4">
        <v>69.23</v>
      </c>
      <c r="O15" s="4">
        <v>18.0</v>
      </c>
      <c r="P15" s="4">
        <v>3.85</v>
      </c>
      <c r="Q15" s="4">
        <v>44.0</v>
      </c>
      <c r="R15" s="4">
        <v>2.36</v>
      </c>
      <c r="S15" s="4">
        <v>9.0</v>
      </c>
      <c r="T15" s="4">
        <v>2.15</v>
      </c>
      <c r="U15" s="4">
        <v>19.0</v>
      </c>
      <c r="V15" s="4">
        <v>1.5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f t="shared" si="1"/>
        <v>0</v>
      </c>
      <c r="AL15" s="4">
        <v>0.0</v>
      </c>
      <c r="AM15" s="4">
        <v>0.0</v>
      </c>
      <c r="AN15" s="9">
        <v>0.0</v>
      </c>
      <c r="AO15" s="9">
        <v>0.0</v>
      </c>
      <c r="AP15" s="9">
        <v>0.0</v>
      </c>
      <c r="AQ15" s="9">
        <v>0.0</v>
      </c>
      <c r="AR15" s="4">
        <v>0.0</v>
      </c>
      <c r="AS15" s="9">
        <v>0.0</v>
      </c>
      <c r="AT15" s="9">
        <v>0.0</v>
      </c>
      <c r="AU15" s="9">
        <v>0.0</v>
      </c>
      <c r="AV15" s="9">
        <v>0.0</v>
      </c>
      <c r="AW15" s="9">
        <v>0.0</v>
      </c>
      <c r="AX15" s="9">
        <v>0.0</v>
      </c>
      <c r="AY15" s="4">
        <v>1.0</v>
      </c>
      <c r="AZ15" s="9">
        <v>0.0</v>
      </c>
      <c r="BA15" s="9">
        <v>0.0</v>
      </c>
      <c r="BB15" s="9">
        <v>0.0</v>
      </c>
      <c r="BC15" s="9">
        <v>0.0</v>
      </c>
      <c r="BD15" s="9">
        <v>0.0</v>
      </c>
      <c r="BE15" s="9">
        <v>0.0</v>
      </c>
      <c r="BF15" s="4">
        <v>2.0</v>
      </c>
      <c r="BG15" s="4">
        <v>0.0</v>
      </c>
      <c r="BH15" s="9">
        <v>0.0</v>
      </c>
      <c r="BI15" s="9">
        <v>0.0</v>
      </c>
      <c r="BJ15" s="9">
        <v>0.0</v>
      </c>
      <c r="BK15" s="4">
        <v>0.0</v>
      </c>
      <c r="BL15" s="4">
        <v>0.0</v>
      </c>
      <c r="BM15" s="4">
        <v>0.0</v>
      </c>
      <c r="BN15" s="9">
        <v>0.0</v>
      </c>
      <c r="BO15" s="6">
        <f t="shared" si="6"/>
        <v>3</v>
      </c>
      <c r="BP15" s="4">
        <v>4.0</v>
      </c>
      <c r="BQ15" s="4">
        <v>0.0</v>
      </c>
      <c r="BR15" s="4">
        <v>0.0</v>
      </c>
      <c r="BS15" s="4">
        <v>0.0</v>
      </c>
      <c r="BT15" s="4">
        <v>0.0</v>
      </c>
      <c r="BU15" s="4">
        <v>2.0</v>
      </c>
      <c r="BV15" s="4">
        <v>6.0</v>
      </c>
      <c r="BW15" s="4">
        <v>0.0</v>
      </c>
      <c r="BX15" s="4">
        <v>1.0</v>
      </c>
      <c r="BY15" s="4">
        <v>1.0</v>
      </c>
      <c r="BZ15" s="4">
        <v>11.0</v>
      </c>
      <c r="CA15" s="6">
        <f t="shared" si="7"/>
        <v>25</v>
      </c>
      <c r="CB15" s="4">
        <v>1.0</v>
      </c>
      <c r="CC15" s="4">
        <v>11.0</v>
      </c>
      <c r="CD15" s="4">
        <v>18.0</v>
      </c>
      <c r="CE15" s="4">
        <v>0.0</v>
      </c>
      <c r="CF15" s="4">
        <v>0.0</v>
      </c>
      <c r="CG15" s="4">
        <v>0.0</v>
      </c>
      <c r="CH15" s="4">
        <v>0.0</v>
      </c>
      <c r="CI15" s="4">
        <v>14.0</v>
      </c>
      <c r="CJ15" s="4">
        <v>8.0</v>
      </c>
      <c r="CK15" s="4">
        <v>0.0</v>
      </c>
      <c r="CL15" s="4">
        <v>1.0</v>
      </c>
      <c r="CM15" s="4">
        <v>7.0</v>
      </c>
      <c r="CN15" s="4">
        <v>1.0</v>
      </c>
      <c r="CO15" s="4">
        <v>1.0</v>
      </c>
      <c r="CP15" s="4">
        <v>1.0</v>
      </c>
      <c r="CQ15" s="4">
        <v>0.0</v>
      </c>
      <c r="CR15" s="4">
        <v>0.0</v>
      </c>
      <c r="CS15" s="6">
        <f t="shared" si="8"/>
        <v>63</v>
      </c>
      <c r="CT15" s="4">
        <v>14.0</v>
      </c>
      <c r="CU15" s="4">
        <v>25.0</v>
      </c>
      <c r="CV15" s="4">
        <v>0.0</v>
      </c>
      <c r="CW15" s="4">
        <v>5.0</v>
      </c>
      <c r="CX15" s="4">
        <v>1.0</v>
      </c>
      <c r="CY15" s="4">
        <v>0.0</v>
      </c>
      <c r="CZ15" s="4">
        <v>0.0</v>
      </c>
      <c r="DA15" s="4">
        <v>16.0</v>
      </c>
      <c r="DB15" s="4">
        <v>7.0</v>
      </c>
      <c r="DC15" s="4">
        <v>0.0</v>
      </c>
      <c r="DD15" s="6">
        <f t="shared" si="9"/>
        <v>68</v>
      </c>
      <c r="DE15" s="4">
        <v>1.0</v>
      </c>
      <c r="DF15" s="4">
        <v>0.0</v>
      </c>
      <c r="DG15" s="4">
        <v>187.0</v>
      </c>
      <c r="DH15" s="4">
        <f t="shared" si="2"/>
        <v>188</v>
      </c>
      <c r="DI15" s="4">
        <v>1.0</v>
      </c>
      <c r="DJ15" s="4">
        <v>1.0</v>
      </c>
      <c r="DK15" s="4">
        <v>1.0</v>
      </c>
      <c r="DL15" s="4">
        <v>1.0</v>
      </c>
      <c r="DM15" s="4">
        <v>1.0</v>
      </c>
      <c r="DN15" s="4">
        <v>0.0</v>
      </c>
      <c r="DO15" s="4">
        <f t="shared" si="10"/>
        <v>83.33333333</v>
      </c>
      <c r="DP15" s="50">
        <v>45413.0</v>
      </c>
      <c r="DQ15" s="4">
        <f t="shared" si="4"/>
        <v>94</v>
      </c>
      <c r="DR15" s="4">
        <v>1.0</v>
      </c>
      <c r="DS15" s="47">
        <v>45463.0</v>
      </c>
      <c r="DT15" s="4">
        <v>13.0</v>
      </c>
      <c r="DU15" s="4">
        <v>7.0</v>
      </c>
    </row>
    <row r="16">
      <c r="A16" s="40">
        <f t="shared" si="5"/>
        <v>15</v>
      </c>
      <c r="B16" s="4">
        <v>1.0</v>
      </c>
      <c r="C16" s="46">
        <v>0.003935185185185185</v>
      </c>
      <c r="D16" s="4">
        <v>5.71</v>
      </c>
      <c r="E16" s="4">
        <v>36.29</v>
      </c>
      <c r="F16" s="4">
        <v>45.92</v>
      </c>
      <c r="G16" s="4">
        <v>0.66</v>
      </c>
      <c r="H16" s="4">
        <v>8.45</v>
      </c>
      <c r="I16" s="4">
        <v>1.91</v>
      </c>
      <c r="J16" s="52">
        <v>41.55</v>
      </c>
      <c r="K16" s="4">
        <v>1.25</v>
      </c>
      <c r="L16" s="4">
        <v>0.27</v>
      </c>
      <c r="M16" s="9">
        <v>42.0</v>
      </c>
      <c r="N16" s="4">
        <v>65.86</v>
      </c>
      <c r="O16" s="4">
        <v>9.0</v>
      </c>
      <c r="P16" s="4">
        <v>4.8</v>
      </c>
      <c r="Q16" s="4">
        <v>18.0</v>
      </c>
      <c r="R16" s="4">
        <v>3.31</v>
      </c>
      <c r="S16" s="4">
        <v>44.0</v>
      </c>
      <c r="T16" s="4">
        <v>2.35</v>
      </c>
      <c r="U16" s="4">
        <v>43.0</v>
      </c>
      <c r="V16" s="4">
        <v>1.69</v>
      </c>
      <c r="W16" s="4">
        <v>2.0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f t="shared" si="1"/>
        <v>2</v>
      </c>
      <c r="AL16" s="4">
        <v>1.0</v>
      </c>
      <c r="AM16" s="4">
        <v>0.0</v>
      </c>
      <c r="AN16" s="9">
        <v>0.0</v>
      </c>
      <c r="AO16" s="9">
        <v>0.0</v>
      </c>
      <c r="AP16" s="9">
        <v>0.0</v>
      </c>
      <c r="AQ16" s="9">
        <v>0.0</v>
      </c>
      <c r="AR16" s="4">
        <v>0.0</v>
      </c>
      <c r="AS16" s="9">
        <v>0.0</v>
      </c>
      <c r="AT16" s="4">
        <v>1.0</v>
      </c>
      <c r="AU16" s="4">
        <v>1.0</v>
      </c>
      <c r="AV16" s="9">
        <v>0.0</v>
      </c>
      <c r="AW16" s="4">
        <v>0.0</v>
      </c>
      <c r="AX16" s="4">
        <v>1.0</v>
      </c>
      <c r="AY16" s="4">
        <v>0.0</v>
      </c>
      <c r="AZ16" s="9">
        <v>0.0</v>
      </c>
      <c r="BA16" s="4">
        <v>0.0</v>
      </c>
      <c r="BB16" s="4">
        <v>0.0</v>
      </c>
      <c r="BC16" s="9">
        <v>0.0</v>
      </c>
      <c r="BD16" s="4">
        <v>2.0</v>
      </c>
      <c r="BE16" s="4">
        <v>2.0</v>
      </c>
      <c r="BF16" s="4">
        <v>8.0</v>
      </c>
      <c r="BG16" s="4">
        <v>1.0</v>
      </c>
      <c r="BH16" s="4">
        <v>3.0</v>
      </c>
      <c r="BI16" s="4">
        <v>1.0</v>
      </c>
      <c r="BJ16" s="9">
        <v>0.0</v>
      </c>
      <c r="BK16" s="4">
        <v>0.0</v>
      </c>
      <c r="BL16" s="4">
        <v>0.0</v>
      </c>
      <c r="BM16" s="4">
        <v>0.0</v>
      </c>
      <c r="BN16" s="9">
        <v>0.0</v>
      </c>
      <c r="BO16" s="6">
        <f>SUM(AM16:BJ16)</f>
        <v>20</v>
      </c>
      <c r="BP16" s="4">
        <v>1.0</v>
      </c>
      <c r="BQ16" s="4">
        <v>0.0</v>
      </c>
      <c r="BR16" s="4">
        <v>0.0</v>
      </c>
      <c r="BS16" s="4">
        <v>1.0</v>
      </c>
      <c r="BT16" s="4">
        <v>3.0</v>
      </c>
      <c r="BU16" s="4">
        <v>1.0</v>
      </c>
      <c r="BV16" s="4">
        <v>11.0</v>
      </c>
      <c r="BW16" s="4">
        <v>0.0</v>
      </c>
      <c r="BX16" s="4">
        <v>1.0</v>
      </c>
      <c r="BY16" s="4">
        <v>1.0</v>
      </c>
      <c r="BZ16" s="4">
        <v>1.0</v>
      </c>
      <c r="CA16" s="6">
        <f t="shared" si="7"/>
        <v>20</v>
      </c>
      <c r="CB16" s="4">
        <v>1.0</v>
      </c>
      <c r="CC16" s="4">
        <v>40.0</v>
      </c>
      <c r="CD16" s="4">
        <v>1.0</v>
      </c>
      <c r="CE16" s="4">
        <v>0.0</v>
      </c>
      <c r="CF16" s="4">
        <v>0.0</v>
      </c>
      <c r="CG16" s="4">
        <v>0.0</v>
      </c>
      <c r="CH16" s="4">
        <v>0.0</v>
      </c>
      <c r="CI16" s="4">
        <v>22.0</v>
      </c>
      <c r="CJ16" s="4">
        <v>0.0</v>
      </c>
      <c r="CK16" s="4">
        <v>2.0</v>
      </c>
      <c r="CL16" s="4">
        <v>2.0</v>
      </c>
      <c r="CM16" s="4">
        <v>4.0</v>
      </c>
      <c r="CN16" s="4">
        <v>0.0</v>
      </c>
      <c r="CO16" s="4">
        <v>0.0</v>
      </c>
      <c r="CP16" s="4">
        <v>2.0</v>
      </c>
      <c r="CQ16" s="4">
        <v>1.0</v>
      </c>
      <c r="CR16" s="4">
        <v>4.0</v>
      </c>
      <c r="CS16" s="6">
        <f t="shared" si="8"/>
        <v>79</v>
      </c>
      <c r="CT16" s="4">
        <v>14.0</v>
      </c>
      <c r="CU16" s="4">
        <v>9.0</v>
      </c>
      <c r="CV16" s="4">
        <v>0.0</v>
      </c>
      <c r="CW16" s="4">
        <v>7.0</v>
      </c>
      <c r="CX16" s="4">
        <v>2.0</v>
      </c>
      <c r="CY16" s="4">
        <v>0.0</v>
      </c>
      <c r="CZ16" s="4">
        <v>1.0</v>
      </c>
      <c r="DA16" s="4">
        <v>9.0</v>
      </c>
      <c r="DB16" s="4">
        <v>8.0</v>
      </c>
      <c r="DC16" s="4">
        <v>7.0</v>
      </c>
      <c r="DD16" s="6">
        <f t="shared" si="9"/>
        <v>57</v>
      </c>
      <c r="DE16" s="4">
        <v>10.0</v>
      </c>
      <c r="DF16" s="4">
        <v>0.0</v>
      </c>
      <c r="DG16" s="4">
        <v>377.0</v>
      </c>
      <c r="DH16" s="4">
        <f t="shared" si="2"/>
        <v>387</v>
      </c>
      <c r="DI16" s="4">
        <v>1.0</v>
      </c>
      <c r="DJ16" s="4">
        <v>1.0</v>
      </c>
      <c r="DK16" s="4">
        <v>1.0</v>
      </c>
      <c r="DL16" s="4">
        <v>1.0</v>
      </c>
      <c r="DM16" s="4">
        <v>1.0</v>
      </c>
      <c r="DN16" s="4">
        <v>0.0</v>
      </c>
      <c r="DO16" s="4">
        <f t="shared" si="10"/>
        <v>83.33333333</v>
      </c>
      <c r="DR16" s="4">
        <v>6.0</v>
      </c>
      <c r="DS16" s="47">
        <v>44938.0</v>
      </c>
      <c r="DT16" s="4">
        <v>8.0</v>
      </c>
      <c r="DU16" s="4">
        <v>7.0</v>
      </c>
    </row>
    <row r="17">
      <c r="A17" s="40">
        <f t="shared" si="5"/>
        <v>16</v>
      </c>
      <c r="B17" s="4">
        <v>1.0</v>
      </c>
      <c r="C17" s="46">
        <v>0.003275462962962963</v>
      </c>
      <c r="D17" s="4">
        <v>4.71</v>
      </c>
      <c r="E17" s="4">
        <v>48.93</v>
      </c>
      <c r="F17" s="4">
        <v>37.41</v>
      </c>
      <c r="G17" s="4">
        <v>1.06</v>
      </c>
      <c r="H17" s="4">
        <v>2.56</v>
      </c>
      <c r="I17" s="4">
        <v>2.8</v>
      </c>
      <c r="J17" s="4">
        <v>54.52</v>
      </c>
      <c r="K17" s="4">
        <v>1.36</v>
      </c>
      <c r="L17" s="4">
        <v>0.3</v>
      </c>
      <c r="M17" s="9">
        <v>42.0</v>
      </c>
      <c r="N17" s="4">
        <v>46.89</v>
      </c>
      <c r="O17" s="4">
        <v>44.0</v>
      </c>
      <c r="P17" s="4">
        <v>7.43</v>
      </c>
      <c r="Q17" s="4">
        <v>18.0</v>
      </c>
      <c r="R17" s="4">
        <v>3.61</v>
      </c>
      <c r="S17" s="9">
        <v>23.0</v>
      </c>
      <c r="T17" s="4">
        <v>1.68</v>
      </c>
      <c r="U17" s="4">
        <v>13.0</v>
      </c>
      <c r="V17" s="4">
        <v>1.57</v>
      </c>
      <c r="W17" s="4">
        <v>0.0</v>
      </c>
      <c r="X17" s="4">
        <v>0.0</v>
      </c>
      <c r="Y17" s="4">
        <v>0.0</v>
      </c>
      <c r="Z17" s="4">
        <v>0.0</v>
      </c>
      <c r="AA17" s="4">
        <v>2.0</v>
      </c>
      <c r="AB17" s="4">
        <v>0.0</v>
      </c>
      <c r="AC17" s="4">
        <v>2.0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>
        <f t="shared" si="1"/>
        <v>4</v>
      </c>
      <c r="AL17" s="4">
        <v>0.0</v>
      </c>
      <c r="AM17" s="4">
        <v>0.0</v>
      </c>
      <c r="AN17" s="9">
        <v>0.0</v>
      </c>
      <c r="AO17" s="9">
        <v>0.0</v>
      </c>
      <c r="AP17" s="9">
        <v>0.0</v>
      </c>
      <c r="AQ17" s="9">
        <v>0.0</v>
      </c>
      <c r="AR17" s="4">
        <v>0.0</v>
      </c>
      <c r="AS17" s="9">
        <v>0.0</v>
      </c>
      <c r="AT17" s="4">
        <v>0.0</v>
      </c>
      <c r="AU17" s="9">
        <v>0.0</v>
      </c>
      <c r="AV17" s="9">
        <v>0.0</v>
      </c>
      <c r="AW17" s="4">
        <v>0.0</v>
      </c>
      <c r="AX17" s="4">
        <v>1.0</v>
      </c>
      <c r="AY17" s="9">
        <v>0.0</v>
      </c>
      <c r="AZ17" s="9">
        <v>0.0</v>
      </c>
      <c r="BA17" s="4">
        <v>0.0</v>
      </c>
      <c r="BB17" s="4">
        <v>1.0</v>
      </c>
      <c r="BC17" s="9">
        <v>0.0</v>
      </c>
      <c r="BD17" s="4">
        <v>56.0</v>
      </c>
      <c r="BE17" s="9">
        <v>0.0</v>
      </c>
      <c r="BF17" s="9">
        <v>0.0</v>
      </c>
      <c r="BG17" s="9">
        <v>0.0</v>
      </c>
      <c r="BH17" s="4">
        <v>15.0</v>
      </c>
      <c r="BI17" s="9">
        <v>0.0</v>
      </c>
      <c r="BJ17" s="9">
        <v>0.0</v>
      </c>
      <c r="BK17" s="4">
        <v>0.0</v>
      </c>
      <c r="BL17" s="4">
        <v>1.0</v>
      </c>
      <c r="BM17" s="4">
        <v>2.0</v>
      </c>
      <c r="BN17" s="4">
        <v>0.0</v>
      </c>
      <c r="BO17" s="49">
        <f>SUM(AM17:BM17)</f>
        <v>76</v>
      </c>
      <c r="BP17" s="4">
        <v>0.0</v>
      </c>
      <c r="BQ17" s="4">
        <v>0.0</v>
      </c>
      <c r="BR17" s="4">
        <v>0.0</v>
      </c>
      <c r="BS17" s="4">
        <v>17.0</v>
      </c>
      <c r="BT17" s="9">
        <v>0.0</v>
      </c>
      <c r="BU17" s="9">
        <v>0.0</v>
      </c>
      <c r="BV17" s="4">
        <v>1.0</v>
      </c>
      <c r="BW17" s="9">
        <v>0.0</v>
      </c>
      <c r="BX17" s="4">
        <v>1.0</v>
      </c>
      <c r="BY17" s="4">
        <v>1.0</v>
      </c>
      <c r="BZ17" s="4">
        <v>1.0</v>
      </c>
      <c r="CA17" s="6">
        <f t="shared" si="7"/>
        <v>21</v>
      </c>
      <c r="CB17" s="4">
        <v>1.0</v>
      </c>
      <c r="CC17" s="4">
        <v>27.0</v>
      </c>
      <c r="CD17" s="9">
        <v>0.0</v>
      </c>
      <c r="CE17" s="9">
        <v>0.0</v>
      </c>
      <c r="CF17" s="9">
        <v>0.0</v>
      </c>
      <c r="CG17" s="4">
        <v>0.0</v>
      </c>
      <c r="CH17" s="4">
        <v>0.0</v>
      </c>
      <c r="CI17" s="4">
        <v>11.0</v>
      </c>
      <c r="CJ17" s="4">
        <v>12.0</v>
      </c>
      <c r="CK17" s="4">
        <v>3.0</v>
      </c>
      <c r="CL17" s="4">
        <v>2.0</v>
      </c>
      <c r="CM17" s="4">
        <v>4.0</v>
      </c>
      <c r="CN17" s="4">
        <v>0.0</v>
      </c>
      <c r="CO17" s="4">
        <v>0.0</v>
      </c>
      <c r="CP17" s="4">
        <v>1.0</v>
      </c>
      <c r="CQ17" s="4">
        <v>0.0</v>
      </c>
      <c r="CR17" s="4">
        <v>0.0</v>
      </c>
      <c r="CS17" s="6">
        <f t="shared" si="8"/>
        <v>61</v>
      </c>
      <c r="CT17" s="4">
        <v>0.0</v>
      </c>
      <c r="CU17" s="4">
        <v>0.0</v>
      </c>
      <c r="CV17" s="4">
        <v>0.0</v>
      </c>
      <c r="CW17" s="4">
        <v>1.0</v>
      </c>
      <c r="CX17" s="4">
        <v>0.0</v>
      </c>
      <c r="CY17" s="4">
        <v>0.0</v>
      </c>
      <c r="CZ17" s="4">
        <v>0.0</v>
      </c>
      <c r="DA17" s="4">
        <v>2.0</v>
      </c>
      <c r="DD17" s="6">
        <f t="shared" si="9"/>
        <v>3</v>
      </c>
      <c r="DE17" s="4">
        <v>10.0</v>
      </c>
      <c r="DF17" s="4">
        <v>3.0</v>
      </c>
      <c r="DG17" s="4">
        <v>286.0</v>
      </c>
      <c r="DH17" s="4">
        <f t="shared" si="2"/>
        <v>299</v>
      </c>
      <c r="DI17" s="4">
        <v>1.0</v>
      </c>
      <c r="DJ17" s="4">
        <v>1.0</v>
      </c>
      <c r="DK17" s="4">
        <v>1.0</v>
      </c>
      <c r="DL17" s="4">
        <v>0.0</v>
      </c>
      <c r="DM17" s="4">
        <v>1.0</v>
      </c>
      <c r="DN17" s="4">
        <v>0.0</v>
      </c>
      <c r="DO17" s="4">
        <f t="shared" si="10"/>
        <v>66.66666667</v>
      </c>
      <c r="DP17" s="47">
        <v>44788.0</v>
      </c>
      <c r="DQ17" s="4">
        <f>DAYS($DQ$76,DP17)</f>
        <v>719</v>
      </c>
      <c r="DR17" s="4">
        <v>3.0</v>
      </c>
      <c r="DS17" s="47">
        <v>44789.0</v>
      </c>
      <c r="DT17" s="4">
        <v>3.0</v>
      </c>
      <c r="DU17" s="4">
        <v>7.0</v>
      </c>
    </row>
    <row r="18">
      <c r="A18" s="40">
        <f t="shared" si="5"/>
        <v>17</v>
      </c>
      <c r="B18" s="4">
        <v>1.0</v>
      </c>
      <c r="C18" s="46">
        <v>0.004189814814814815</v>
      </c>
      <c r="D18" s="4">
        <v>5.72</v>
      </c>
      <c r="E18" s="4">
        <v>33.95</v>
      </c>
      <c r="F18" s="4">
        <v>47.54</v>
      </c>
      <c r="G18" s="4">
        <v>1.26</v>
      </c>
      <c r="H18" s="4">
        <v>3.48</v>
      </c>
      <c r="I18" s="4">
        <v>3.13</v>
      </c>
      <c r="J18" s="4">
        <v>43.71</v>
      </c>
      <c r="K18" s="4">
        <v>0.24</v>
      </c>
      <c r="L18" s="4">
        <v>0.63</v>
      </c>
      <c r="M18" s="9">
        <v>42.0</v>
      </c>
      <c r="N18" s="4">
        <v>71.93</v>
      </c>
      <c r="O18" s="4">
        <v>18.0</v>
      </c>
      <c r="P18" s="4">
        <v>3.15</v>
      </c>
      <c r="Q18" s="4">
        <v>44.0</v>
      </c>
      <c r="R18" s="4">
        <v>2.46</v>
      </c>
      <c r="S18" s="9">
        <v>9.0</v>
      </c>
      <c r="T18" s="4">
        <v>1.48</v>
      </c>
      <c r="U18" s="4">
        <v>19.0</v>
      </c>
      <c r="V18" s="4">
        <v>1.38</v>
      </c>
      <c r="W18" s="4">
        <v>0.0</v>
      </c>
      <c r="X18" s="4">
        <v>0.0</v>
      </c>
      <c r="Y18" s="4">
        <v>0.0</v>
      </c>
      <c r="Z18" s="4">
        <v>1.0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f t="shared" si="1"/>
        <v>1</v>
      </c>
      <c r="AL18" s="4">
        <v>2.0</v>
      </c>
      <c r="AM18" s="4">
        <v>1.0</v>
      </c>
      <c r="AN18" s="9">
        <v>0.0</v>
      </c>
      <c r="AO18" s="9">
        <v>0.0</v>
      </c>
      <c r="AP18" s="9">
        <v>0.0</v>
      </c>
      <c r="AQ18" s="9">
        <v>0.0</v>
      </c>
      <c r="AR18" s="4">
        <v>0.0</v>
      </c>
      <c r="AS18" s="9">
        <v>0.0</v>
      </c>
      <c r="AT18" s="4">
        <v>0.0</v>
      </c>
      <c r="AU18" s="9">
        <v>0.0</v>
      </c>
      <c r="AV18" s="4">
        <v>1.0</v>
      </c>
      <c r="AW18" s="9">
        <v>0.0</v>
      </c>
      <c r="AX18" s="9">
        <v>0.0</v>
      </c>
      <c r="AY18" s="9">
        <v>0.0</v>
      </c>
      <c r="AZ18" s="9">
        <v>0.0</v>
      </c>
      <c r="BA18" s="4">
        <v>0.0</v>
      </c>
      <c r="BB18" s="9">
        <v>0.0</v>
      </c>
      <c r="BC18" s="9">
        <v>0.0</v>
      </c>
      <c r="BD18" s="9">
        <v>0.0</v>
      </c>
      <c r="BE18" s="9">
        <v>0.0</v>
      </c>
      <c r="BF18" s="4">
        <v>2.0</v>
      </c>
      <c r="BG18" s="9">
        <v>0.0</v>
      </c>
      <c r="BH18" s="4">
        <v>44.0</v>
      </c>
      <c r="BI18" s="4">
        <v>0.0</v>
      </c>
      <c r="BJ18" s="9">
        <v>0.0</v>
      </c>
      <c r="BK18" s="4">
        <v>0.0</v>
      </c>
      <c r="BL18" s="4">
        <v>0.0</v>
      </c>
      <c r="BM18" s="4">
        <v>0.0</v>
      </c>
      <c r="BN18" s="4">
        <v>1.0</v>
      </c>
      <c r="BO18" s="6">
        <f>SUM(AM18:BN18)</f>
        <v>49</v>
      </c>
      <c r="BP18" s="4">
        <v>11.0</v>
      </c>
      <c r="BQ18" s="4">
        <v>5.0</v>
      </c>
      <c r="BR18" s="9">
        <v>0.0</v>
      </c>
      <c r="BS18" s="4">
        <v>33.0</v>
      </c>
      <c r="BT18" s="9">
        <v>0.0</v>
      </c>
      <c r="BU18" s="4">
        <v>20.0</v>
      </c>
      <c r="BV18" s="4">
        <v>11.0</v>
      </c>
      <c r="BW18" s="9">
        <v>0.0</v>
      </c>
      <c r="BX18" s="4">
        <v>3.0</v>
      </c>
      <c r="BY18" s="4">
        <v>3.0</v>
      </c>
      <c r="BZ18" s="4">
        <v>2.0</v>
      </c>
      <c r="CA18" s="6">
        <f t="shared" si="7"/>
        <v>88</v>
      </c>
      <c r="CB18" s="4">
        <v>1.0</v>
      </c>
      <c r="CC18" s="4">
        <v>16.0</v>
      </c>
      <c r="CD18" s="4">
        <v>46.0</v>
      </c>
      <c r="CE18" s="4">
        <v>5.0</v>
      </c>
      <c r="CF18" s="4">
        <v>0.0</v>
      </c>
      <c r="CG18" s="4">
        <v>0.0</v>
      </c>
      <c r="CH18" s="4">
        <v>0.0</v>
      </c>
      <c r="CI18" s="4">
        <v>19.0</v>
      </c>
      <c r="CJ18" s="4">
        <v>0.0</v>
      </c>
      <c r="CK18" s="4">
        <v>1.0</v>
      </c>
      <c r="CL18" s="4">
        <v>1.0</v>
      </c>
      <c r="CM18" s="4">
        <v>2.0</v>
      </c>
      <c r="CN18" s="4">
        <v>0.0</v>
      </c>
      <c r="CO18" s="4">
        <v>1.0</v>
      </c>
      <c r="CP18" s="4">
        <v>1.0</v>
      </c>
      <c r="CQ18" s="4">
        <v>0.0</v>
      </c>
      <c r="CR18" s="4">
        <v>5.0</v>
      </c>
      <c r="CS18" s="49">
        <f t="shared" si="8"/>
        <v>98</v>
      </c>
      <c r="CT18" s="4">
        <v>41.0</v>
      </c>
      <c r="CU18" s="4">
        <v>20.0</v>
      </c>
      <c r="CV18" s="4">
        <v>2.0</v>
      </c>
      <c r="CW18" s="4">
        <v>20.0</v>
      </c>
      <c r="CX18" s="4">
        <v>3.0</v>
      </c>
      <c r="CY18" s="4">
        <v>0.0</v>
      </c>
      <c r="CZ18" s="4">
        <v>5.0</v>
      </c>
      <c r="DA18" s="4">
        <v>8.0</v>
      </c>
      <c r="DB18" s="4">
        <v>13.0</v>
      </c>
      <c r="DC18" s="4">
        <v>1.0</v>
      </c>
      <c r="DD18" s="6">
        <f t="shared" si="9"/>
        <v>113</v>
      </c>
      <c r="DE18" s="4">
        <v>0.0</v>
      </c>
      <c r="DF18" s="4">
        <v>1.0</v>
      </c>
      <c r="DG18" s="14">
        <v>836.0</v>
      </c>
      <c r="DH18" s="4">
        <f t="shared" si="2"/>
        <v>837</v>
      </c>
      <c r="DI18" s="4">
        <v>1.0</v>
      </c>
      <c r="DJ18" s="4">
        <v>1.0</v>
      </c>
      <c r="DK18" s="4">
        <v>1.0</v>
      </c>
      <c r="DL18" s="4">
        <v>0.0</v>
      </c>
      <c r="DM18" s="4">
        <v>1.0</v>
      </c>
      <c r="DN18" s="4">
        <v>0.0</v>
      </c>
      <c r="DO18" s="4">
        <f t="shared" si="10"/>
        <v>66.66666667</v>
      </c>
      <c r="DR18" s="4">
        <v>6.0</v>
      </c>
      <c r="DS18" s="47">
        <v>44826.0</v>
      </c>
      <c r="DT18" s="4">
        <v>13.0</v>
      </c>
      <c r="DU18" s="4">
        <v>3.0</v>
      </c>
    </row>
    <row r="19">
      <c r="A19" s="40">
        <f t="shared" si="5"/>
        <v>18</v>
      </c>
      <c r="B19" s="4">
        <v>1.0</v>
      </c>
      <c r="C19" s="46">
        <v>0.0021412037037037038</v>
      </c>
      <c r="D19" s="4">
        <v>3.51</v>
      </c>
      <c r="E19" s="4">
        <v>52.9</v>
      </c>
      <c r="F19" s="4">
        <v>36.33</v>
      </c>
      <c r="G19" s="4">
        <v>0.42</v>
      </c>
      <c r="H19" s="4">
        <v>3.87</v>
      </c>
      <c r="I19" s="4">
        <v>2.36</v>
      </c>
      <c r="J19" s="4">
        <v>56.53</v>
      </c>
      <c r="K19" s="4">
        <v>0.44</v>
      </c>
      <c r="L19" s="4">
        <v>0.06</v>
      </c>
      <c r="M19" s="9">
        <v>42.0</v>
      </c>
      <c r="N19" s="4">
        <v>48.57</v>
      </c>
      <c r="O19" s="4">
        <v>44.0</v>
      </c>
      <c r="P19" s="4">
        <v>6.33</v>
      </c>
      <c r="Q19" s="4">
        <v>18.0</v>
      </c>
      <c r="R19" s="4">
        <v>6.02</v>
      </c>
      <c r="S19" s="4">
        <v>28.0</v>
      </c>
      <c r="T19" s="4">
        <v>3.61</v>
      </c>
      <c r="U19" s="4">
        <v>9.0</v>
      </c>
      <c r="V19" s="52">
        <v>3.41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1.0</v>
      </c>
      <c r="AJ19" s="4">
        <v>1.0</v>
      </c>
      <c r="AK19" s="4">
        <f t="shared" si="1"/>
        <v>2</v>
      </c>
      <c r="AL19" s="4">
        <v>8.0</v>
      </c>
      <c r="AM19" s="4">
        <v>0.0</v>
      </c>
      <c r="AN19" s="9">
        <v>0.0</v>
      </c>
      <c r="AO19" s="9">
        <v>0.0</v>
      </c>
      <c r="AP19" s="9">
        <v>0.0</v>
      </c>
      <c r="AQ19" s="9">
        <v>0.0</v>
      </c>
      <c r="AR19" s="4">
        <v>0.0</v>
      </c>
      <c r="AS19" s="9">
        <v>0.0</v>
      </c>
      <c r="AT19" s="4">
        <v>0.0</v>
      </c>
      <c r="AU19" s="9">
        <v>1.0</v>
      </c>
      <c r="AV19" s="4">
        <v>3.0</v>
      </c>
      <c r="AW19" s="4">
        <v>0.0</v>
      </c>
      <c r="AX19" s="4">
        <v>1.0</v>
      </c>
      <c r="AY19" s="4">
        <v>0.0</v>
      </c>
      <c r="AZ19" s="4">
        <v>2.0</v>
      </c>
      <c r="BA19" s="4">
        <v>3.0</v>
      </c>
      <c r="BB19" s="9">
        <v>0.0</v>
      </c>
      <c r="BC19" s="9">
        <v>0.0</v>
      </c>
      <c r="BD19" s="4">
        <v>0.0</v>
      </c>
      <c r="BE19" s="4">
        <v>0.0</v>
      </c>
      <c r="BF19" s="4">
        <v>8.0</v>
      </c>
      <c r="BG19" s="9">
        <v>0.0</v>
      </c>
      <c r="BH19" s="4">
        <v>1.0</v>
      </c>
      <c r="BI19" s="4">
        <v>0.0</v>
      </c>
      <c r="BJ19" s="4">
        <v>0.0</v>
      </c>
      <c r="BK19" s="4">
        <v>0.0</v>
      </c>
      <c r="BL19" s="4">
        <v>0.0</v>
      </c>
      <c r="BM19" s="4">
        <v>0.0</v>
      </c>
      <c r="BN19" s="4">
        <v>0.0</v>
      </c>
      <c r="BO19" s="6">
        <f>SUM(AM19:BJ19)</f>
        <v>19</v>
      </c>
      <c r="BP19" s="4">
        <v>1.0</v>
      </c>
      <c r="BQ19" s="4">
        <v>0.0</v>
      </c>
      <c r="BR19" s="4">
        <v>0.0</v>
      </c>
      <c r="BS19" s="4">
        <v>6.0</v>
      </c>
      <c r="BT19" s="4">
        <v>0.0</v>
      </c>
      <c r="BU19" s="9">
        <v>0.0</v>
      </c>
      <c r="BV19" s="4">
        <v>3.0</v>
      </c>
      <c r="BW19" s="4">
        <v>2.0</v>
      </c>
      <c r="BX19" s="4">
        <v>1.0</v>
      </c>
      <c r="BY19" s="4">
        <v>1.0</v>
      </c>
      <c r="BZ19" s="4">
        <v>1.0</v>
      </c>
      <c r="CA19" s="6">
        <f t="shared" si="7"/>
        <v>15</v>
      </c>
      <c r="CB19" s="4">
        <v>1.0</v>
      </c>
      <c r="CC19" s="4">
        <v>9.0</v>
      </c>
      <c r="CD19" s="4">
        <v>0.0</v>
      </c>
      <c r="CE19" s="4">
        <v>6.0</v>
      </c>
      <c r="CF19" s="4">
        <v>2.0</v>
      </c>
      <c r="CG19" s="4">
        <v>0.0</v>
      </c>
      <c r="CH19" s="4">
        <v>0.0</v>
      </c>
      <c r="CI19" s="4">
        <v>65.0</v>
      </c>
      <c r="CJ19" s="4">
        <v>0.0</v>
      </c>
      <c r="CK19" s="4">
        <v>2.0</v>
      </c>
      <c r="CL19" s="4">
        <v>1.0</v>
      </c>
      <c r="CM19" s="4">
        <v>0.0</v>
      </c>
      <c r="CN19" s="4">
        <v>0.0</v>
      </c>
      <c r="CO19" s="4">
        <v>1.0</v>
      </c>
      <c r="CP19" s="4">
        <v>1.0</v>
      </c>
      <c r="CQ19" s="4">
        <v>0.0</v>
      </c>
      <c r="CR19" s="4">
        <v>0.0</v>
      </c>
      <c r="CS19" s="6">
        <f t="shared" si="8"/>
        <v>88</v>
      </c>
      <c r="CT19" s="4">
        <v>6.0</v>
      </c>
      <c r="CU19" s="4">
        <v>4.0</v>
      </c>
      <c r="CV19" s="4">
        <v>0.0</v>
      </c>
      <c r="CW19" s="4">
        <v>7.0</v>
      </c>
      <c r="CX19" s="4">
        <v>0.0</v>
      </c>
      <c r="CY19" s="4">
        <v>0.0</v>
      </c>
      <c r="CZ19" s="4">
        <v>0.0</v>
      </c>
      <c r="DA19" s="4">
        <v>6.0</v>
      </c>
      <c r="DB19" s="4">
        <v>0.0</v>
      </c>
      <c r="DC19" s="4">
        <v>0.0</v>
      </c>
      <c r="DD19" s="6">
        <f t="shared" si="9"/>
        <v>23</v>
      </c>
      <c r="DE19" s="4">
        <v>5.0</v>
      </c>
      <c r="DF19" s="4">
        <v>0.0</v>
      </c>
      <c r="DG19" s="4">
        <v>544.0</v>
      </c>
      <c r="DH19" s="4">
        <f t="shared" si="2"/>
        <v>549</v>
      </c>
      <c r="DI19" s="4">
        <v>1.0</v>
      </c>
      <c r="DJ19" s="4">
        <v>1.0</v>
      </c>
      <c r="DK19" s="4">
        <v>1.0</v>
      </c>
      <c r="DL19" s="4">
        <v>1.0</v>
      </c>
      <c r="DM19" s="4">
        <v>1.0</v>
      </c>
      <c r="DN19" s="4">
        <v>0.0</v>
      </c>
      <c r="DO19" s="4">
        <f t="shared" si="10"/>
        <v>83.33333333</v>
      </c>
      <c r="DR19" s="4">
        <v>6.0</v>
      </c>
      <c r="DS19" s="47">
        <v>45005.0</v>
      </c>
      <c r="DT19" s="4">
        <v>8.0</v>
      </c>
      <c r="DU19" s="4">
        <v>3.0</v>
      </c>
    </row>
    <row r="20">
      <c r="A20" s="40">
        <f t="shared" si="5"/>
        <v>19</v>
      </c>
      <c r="B20" s="4">
        <v>1.0</v>
      </c>
      <c r="C20" s="46">
        <v>0.0038773148148148148</v>
      </c>
      <c r="D20" s="4">
        <v>5.3</v>
      </c>
      <c r="E20" s="4">
        <v>36.22</v>
      </c>
      <c r="F20" s="4">
        <v>52.29</v>
      </c>
      <c r="G20" s="4">
        <v>1.34</v>
      </c>
      <c r="H20" s="4">
        <v>1.92</v>
      </c>
      <c r="I20" s="4">
        <v>3.16</v>
      </c>
      <c r="J20" s="4">
        <v>40.08</v>
      </c>
      <c r="K20" s="4">
        <v>0.45</v>
      </c>
      <c r="L20" s="4">
        <v>0.77</v>
      </c>
      <c r="M20" s="9">
        <v>42.0</v>
      </c>
      <c r="N20" s="4">
        <v>69.44</v>
      </c>
      <c r="O20" s="4">
        <v>28.0</v>
      </c>
      <c r="P20" s="4">
        <v>5.37</v>
      </c>
      <c r="Q20" s="4">
        <v>9.0</v>
      </c>
      <c r="R20" s="4">
        <v>3.64</v>
      </c>
      <c r="S20" s="4">
        <v>44.0</v>
      </c>
      <c r="T20" s="4">
        <v>3.46</v>
      </c>
      <c r="U20" s="4">
        <v>18.0</v>
      </c>
      <c r="V20" s="4">
        <v>1.59</v>
      </c>
      <c r="W20" s="4">
        <v>0.0</v>
      </c>
      <c r="X20" s="4">
        <v>0.0</v>
      </c>
      <c r="Y20" s="4">
        <v>0.0</v>
      </c>
      <c r="Z20" s="4">
        <v>2.0</v>
      </c>
      <c r="AA20" s="4">
        <v>3.0</v>
      </c>
      <c r="AB20" s="4">
        <v>0.0</v>
      </c>
      <c r="AC20" s="4">
        <v>1.0</v>
      </c>
      <c r="AD20" s="4">
        <v>0.0</v>
      </c>
      <c r="AE20" s="4">
        <v>16.0</v>
      </c>
      <c r="AF20" s="4">
        <v>1.0</v>
      </c>
      <c r="AG20" s="4">
        <v>0.0</v>
      </c>
      <c r="AH20" s="4">
        <v>0.0</v>
      </c>
      <c r="AI20" s="4">
        <v>0.0</v>
      </c>
      <c r="AJ20" s="4">
        <v>0.0</v>
      </c>
      <c r="AK20" s="53">
        <f t="shared" si="1"/>
        <v>23</v>
      </c>
      <c r="AL20" s="4">
        <v>0.0</v>
      </c>
      <c r="AM20" s="4">
        <v>0.0</v>
      </c>
      <c r="AN20" s="9">
        <v>0.0</v>
      </c>
      <c r="AO20" s="9">
        <v>0.0</v>
      </c>
      <c r="AP20" s="9">
        <v>0.0</v>
      </c>
      <c r="AQ20" s="9">
        <v>0.0</v>
      </c>
      <c r="AR20" s="4">
        <v>0.0</v>
      </c>
      <c r="AS20" s="9">
        <v>0.0</v>
      </c>
      <c r="AT20" s="4">
        <v>0.0</v>
      </c>
      <c r="AU20" s="9">
        <v>0.0</v>
      </c>
      <c r="AV20" s="4">
        <v>4.0</v>
      </c>
      <c r="AW20" s="4">
        <v>11.0</v>
      </c>
      <c r="AX20" s="9">
        <v>0.0</v>
      </c>
      <c r="AY20" s="9">
        <v>0.0</v>
      </c>
      <c r="AZ20" s="9">
        <v>0.0</v>
      </c>
      <c r="BA20" s="4">
        <v>0.0</v>
      </c>
      <c r="BB20" s="9">
        <v>0.0</v>
      </c>
      <c r="BC20" s="9">
        <v>0.0</v>
      </c>
      <c r="BD20" s="4">
        <v>42.0</v>
      </c>
      <c r="BE20" s="4">
        <v>3.0</v>
      </c>
      <c r="BF20" s="9">
        <v>0.0</v>
      </c>
      <c r="BG20" s="9">
        <v>0.0</v>
      </c>
      <c r="BH20" s="4">
        <v>18.0</v>
      </c>
      <c r="BI20" s="4">
        <v>4.0</v>
      </c>
      <c r="BK20" s="4">
        <v>0.0</v>
      </c>
      <c r="BL20" s="4">
        <v>0.0</v>
      </c>
      <c r="BM20" s="4">
        <v>0.0</v>
      </c>
      <c r="BN20" s="4">
        <v>0.0</v>
      </c>
      <c r="BO20" s="49">
        <f>SUM(AM20:BM20)</f>
        <v>82</v>
      </c>
      <c r="BP20" s="4">
        <v>34.0</v>
      </c>
      <c r="BQ20" s="4">
        <v>0.0</v>
      </c>
      <c r="BR20" s="4">
        <v>1.0</v>
      </c>
      <c r="BS20" s="4">
        <v>3.0</v>
      </c>
      <c r="BT20" s="9">
        <v>0.0</v>
      </c>
      <c r="BU20" s="9">
        <v>0.0</v>
      </c>
      <c r="BV20" s="4">
        <v>3.0</v>
      </c>
      <c r="BW20" s="9">
        <v>0.0</v>
      </c>
      <c r="BX20" s="4">
        <v>2.0</v>
      </c>
      <c r="BY20" s="4">
        <v>1.0</v>
      </c>
      <c r="BZ20" s="4">
        <v>3.0</v>
      </c>
      <c r="CA20" s="6">
        <f t="shared" si="7"/>
        <v>47</v>
      </c>
      <c r="CB20" s="4">
        <v>1.0</v>
      </c>
      <c r="CC20" s="4">
        <v>12.0</v>
      </c>
      <c r="CD20" s="4">
        <v>17.0</v>
      </c>
      <c r="CE20" s="4">
        <v>8.0</v>
      </c>
      <c r="CF20" s="9">
        <v>0.0</v>
      </c>
      <c r="CG20" s="4">
        <v>0.0</v>
      </c>
      <c r="CH20" s="4">
        <v>0.0</v>
      </c>
      <c r="CI20" s="4">
        <v>38.0</v>
      </c>
      <c r="CJ20" s="9">
        <v>0.0</v>
      </c>
      <c r="CK20" s="4">
        <v>11.0</v>
      </c>
      <c r="CL20" s="4">
        <v>1.0</v>
      </c>
      <c r="CM20" s="4">
        <v>2.0</v>
      </c>
      <c r="CN20" s="9">
        <v>0.0</v>
      </c>
      <c r="CO20" s="9">
        <v>0.0</v>
      </c>
      <c r="CP20" s="4">
        <v>1.0</v>
      </c>
      <c r="CQ20" s="9">
        <v>0.0</v>
      </c>
      <c r="CR20" s="4">
        <v>1.0</v>
      </c>
      <c r="CS20" s="49">
        <f t="shared" si="8"/>
        <v>92</v>
      </c>
      <c r="CT20" s="4">
        <v>54.0</v>
      </c>
      <c r="CU20" s="4">
        <v>52.0</v>
      </c>
      <c r="CV20" s="4">
        <v>3.0</v>
      </c>
      <c r="CW20" s="4">
        <v>10.0</v>
      </c>
      <c r="CX20" s="4">
        <v>5.0</v>
      </c>
      <c r="CY20" s="4">
        <v>0.0</v>
      </c>
      <c r="CZ20" s="4">
        <v>15.0</v>
      </c>
      <c r="DA20" s="4">
        <v>25.0</v>
      </c>
      <c r="DB20" s="4">
        <v>28.0</v>
      </c>
      <c r="DC20" s="4">
        <v>2.0</v>
      </c>
      <c r="DD20" s="6">
        <f t="shared" si="9"/>
        <v>194</v>
      </c>
      <c r="DE20" s="4">
        <v>16.0</v>
      </c>
      <c r="DF20" s="4">
        <v>4.0</v>
      </c>
      <c r="DG20" s="4">
        <v>512.0</v>
      </c>
      <c r="DH20" s="4">
        <f t="shared" si="2"/>
        <v>532</v>
      </c>
      <c r="DI20" s="4">
        <v>1.0</v>
      </c>
      <c r="DJ20" s="4">
        <v>0.0</v>
      </c>
      <c r="DK20" s="4">
        <v>1.0</v>
      </c>
      <c r="DL20" s="4">
        <v>1.0</v>
      </c>
      <c r="DM20" s="4">
        <v>1.0</v>
      </c>
      <c r="DN20" s="4">
        <v>0.0</v>
      </c>
      <c r="DO20" s="4">
        <f t="shared" si="10"/>
        <v>66.66666667</v>
      </c>
      <c r="DP20" s="48">
        <v>44078.0</v>
      </c>
      <c r="DQ20" s="4">
        <f t="shared" ref="DQ20:DQ22" si="11">DAYS($DQ$76,DP20)</f>
        <v>1429</v>
      </c>
      <c r="DR20" s="4">
        <v>5.0</v>
      </c>
      <c r="DS20" s="48">
        <v>44864.0</v>
      </c>
      <c r="DT20" s="4">
        <v>6.0</v>
      </c>
      <c r="DU20" s="4">
        <v>7.0</v>
      </c>
    </row>
    <row r="21" ht="17.25" customHeight="1">
      <c r="A21" s="40">
        <f t="shared" si="5"/>
        <v>20</v>
      </c>
      <c r="B21" s="4">
        <v>1.0</v>
      </c>
      <c r="C21" s="46">
        <v>0.0019097222222222222</v>
      </c>
      <c r="D21" s="4">
        <v>3.73</v>
      </c>
      <c r="E21" s="4">
        <v>56.25</v>
      </c>
      <c r="F21" s="4">
        <v>27.93</v>
      </c>
      <c r="G21" s="4">
        <v>0.43</v>
      </c>
      <c r="H21" s="4">
        <v>5.2</v>
      </c>
      <c r="I21" s="4">
        <v>1.73</v>
      </c>
      <c r="J21" s="4">
        <v>63.23</v>
      </c>
      <c r="K21" s="4">
        <v>1.38</v>
      </c>
      <c r="L21" s="4">
        <v>0.1</v>
      </c>
      <c r="M21" s="9">
        <v>42.0</v>
      </c>
      <c r="N21" s="4">
        <v>51.58</v>
      </c>
      <c r="O21" s="4">
        <v>18.0</v>
      </c>
      <c r="P21" s="4">
        <v>6.65</v>
      </c>
      <c r="Q21" s="4">
        <v>19.0</v>
      </c>
      <c r="R21" s="4">
        <v>4.28</v>
      </c>
      <c r="S21" s="4">
        <v>44.0</v>
      </c>
      <c r="T21" s="4">
        <v>4.18</v>
      </c>
      <c r="U21" s="4">
        <v>40.0</v>
      </c>
      <c r="V21" s="4">
        <v>1.94</v>
      </c>
      <c r="W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9.0</v>
      </c>
      <c r="AG21" s="4">
        <v>5.0</v>
      </c>
      <c r="AH21" s="4">
        <v>4.0</v>
      </c>
      <c r="AI21" s="4">
        <v>0.0</v>
      </c>
      <c r="AJ21" s="4">
        <v>0.0</v>
      </c>
      <c r="AK21" s="53">
        <f t="shared" si="1"/>
        <v>18</v>
      </c>
      <c r="AL21" s="4">
        <v>1.0</v>
      </c>
      <c r="AM21" s="4">
        <v>0.0</v>
      </c>
      <c r="AN21" s="9">
        <v>0.0</v>
      </c>
      <c r="AO21" s="9">
        <v>0.0</v>
      </c>
      <c r="AP21" s="9">
        <v>0.0</v>
      </c>
      <c r="AQ21" s="9">
        <v>0.0</v>
      </c>
      <c r="AR21" s="4">
        <v>0.0</v>
      </c>
      <c r="AS21" s="9">
        <v>0.0</v>
      </c>
      <c r="AT21" s="4">
        <v>0.0</v>
      </c>
      <c r="AU21" s="9">
        <v>0.0</v>
      </c>
      <c r="AV21" s="4">
        <v>0.0</v>
      </c>
      <c r="AW21" s="9">
        <v>0.0</v>
      </c>
      <c r="AX21" s="9">
        <v>0.0</v>
      </c>
      <c r="AY21" s="4">
        <v>3.0</v>
      </c>
      <c r="AZ21" s="9">
        <v>0.0</v>
      </c>
      <c r="BA21" s="4">
        <v>1.0</v>
      </c>
      <c r="BB21" s="9">
        <v>0.0</v>
      </c>
      <c r="BC21" s="9">
        <v>0.0</v>
      </c>
      <c r="BD21" s="9">
        <v>0.0</v>
      </c>
      <c r="BE21" s="9">
        <v>0.0</v>
      </c>
      <c r="BF21" s="4">
        <v>11.0</v>
      </c>
      <c r="BG21" s="9">
        <v>0.0</v>
      </c>
      <c r="BH21" s="4">
        <v>1.0</v>
      </c>
      <c r="BI21" s="4">
        <v>5.0</v>
      </c>
      <c r="BJ21" s="4">
        <v>2.0</v>
      </c>
      <c r="BK21" s="4">
        <v>0.0</v>
      </c>
      <c r="BL21" s="4">
        <v>0.0</v>
      </c>
      <c r="BM21" s="4">
        <v>0.0</v>
      </c>
      <c r="BN21" s="4">
        <v>0.0</v>
      </c>
      <c r="BO21" s="6">
        <f>SUM(AM21:BN21)</f>
        <v>23</v>
      </c>
      <c r="BP21" s="4">
        <v>1.0</v>
      </c>
      <c r="BQ21" s="4">
        <v>1.0</v>
      </c>
      <c r="BR21" s="4">
        <v>0.0</v>
      </c>
      <c r="BS21" s="4">
        <v>5.0</v>
      </c>
      <c r="BT21" s="4">
        <v>0.0</v>
      </c>
      <c r="BU21" s="4">
        <v>10.0</v>
      </c>
      <c r="BV21" s="4">
        <v>4.0</v>
      </c>
      <c r="BW21" s="4">
        <v>2.0</v>
      </c>
      <c r="BX21" s="4">
        <v>1.0</v>
      </c>
      <c r="BY21" s="4">
        <v>1.0</v>
      </c>
      <c r="BZ21" s="4">
        <v>1.0</v>
      </c>
      <c r="CA21" s="6">
        <f t="shared" si="7"/>
        <v>26</v>
      </c>
      <c r="CB21" s="4">
        <v>1.0</v>
      </c>
      <c r="CC21" s="4">
        <v>8.0</v>
      </c>
      <c r="CD21" s="4">
        <v>9.0</v>
      </c>
      <c r="CE21" s="4">
        <v>0.0</v>
      </c>
      <c r="CF21" s="4">
        <v>0.0</v>
      </c>
      <c r="CG21" s="4">
        <v>0.0</v>
      </c>
      <c r="CH21" s="4">
        <v>0.0</v>
      </c>
      <c r="CI21" s="4">
        <v>110.0</v>
      </c>
      <c r="CJ21" s="4">
        <v>0.0</v>
      </c>
      <c r="CK21" s="4">
        <v>0.0</v>
      </c>
      <c r="CL21" s="4">
        <v>1.0</v>
      </c>
      <c r="CM21" s="4">
        <v>5.0</v>
      </c>
      <c r="CN21" s="4">
        <v>1.0</v>
      </c>
      <c r="CO21" s="4">
        <v>1.0</v>
      </c>
      <c r="CP21" s="4">
        <v>1.0</v>
      </c>
      <c r="CQ21" s="4">
        <v>0.0</v>
      </c>
      <c r="CR21" s="4">
        <v>0.0</v>
      </c>
      <c r="CS21" s="49">
        <f t="shared" si="8"/>
        <v>137</v>
      </c>
      <c r="CT21" s="4">
        <v>39.0</v>
      </c>
      <c r="CU21" s="4">
        <v>9.0</v>
      </c>
      <c r="CV21" s="4">
        <v>0.0</v>
      </c>
      <c r="CW21" s="4">
        <v>11.0</v>
      </c>
      <c r="CX21" s="4">
        <v>1.0</v>
      </c>
      <c r="CY21" s="4">
        <v>0.0</v>
      </c>
      <c r="CZ21" s="4">
        <v>5.0</v>
      </c>
      <c r="DA21" s="4">
        <v>73.0</v>
      </c>
      <c r="DB21" s="4">
        <v>7.0</v>
      </c>
      <c r="DC21" s="4">
        <v>6.0</v>
      </c>
      <c r="DD21" s="6">
        <f t="shared" si="9"/>
        <v>151</v>
      </c>
      <c r="DE21" s="4">
        <v>3.0</v>
      </c>
      <c r="DF21" s="4">
        <v>0.0</v>
      </c>
      <c r="DG21" s="14">
        <v>754.0</v>
      </c>
      <c r="DH21" s="4">
        <f t="shared" si="2"/>
        <v>757</v>
      </c>
      <c r="DI21" s="4">
        <v>1.0</v>
      </c>
      <c r="DJ21" s="4">
        <v>1.0</v>
      </c>
      <c r="DK21" s="4">
        <v>1.0</v>
      </c>
      <c r="DL21" s="4">
        <v>1.0</v>
      </c>
      <c r="DM21" s="4">
        <v>1.0</v>
      </c>
      <c r="DN21" s="4">
        <v>0.0</v>
      </c>
      <c r="DO21" s="4">
        <f t="shared" si="10"/>
        <v>83.33333333</v>
      </c>
      <c r="DP21" s="47">
        <v>44733.0</v>
      </c>
      <c r="DQ21" s="4">
        <f t="shared" si="11"/>
        <v>774</v>
      </c>
      <c r="DR21" s="4">
        <v>4.0</v>
      </c>
      <c r="DS21" s="48">
        <v>45257.0</v>
      </c>
      <c r="DT21" s="4">
        <v>13.0</v>
      </c>
      <c r="DU21" s="4">
        <v>7.0</v>
      </c>
    </row>
    <row r="22">
      <c r="A22" s="40">
        <f t="shared" si="5"/>
        <v>21</v>
      </c>
      <c r="B22" s="4">
        <v>1.0</v>
      </c>
      <c r="C22" s="46">
        <v>0.004166666666666667</v>
      </c>
      <c r="D22" s="4">
        <v>5.32</v>
      </c>
      <c r="E22" s="4">
        <v>34.1</v>
      </c>
      <c r="F22" s="4">
        <v>40.47</v>
      </c>
      <c r="G22" s="4">
        <v>1.61</v>
      </c>
      <c r="H22" s="4">
        <v>15.79</v>
      </c>
      <c r="I22" s="4">
        <v>1.89</v>
      </c>
      <c r="J22" s="4">
        <v>39.92</v>
      </c>
      <c r="K22" s="4">
        <v>0.24</v>
      </c>
      <c r="L22" s="4">
        <v>0.07</v>
      </c>
      <c r="M22" s="9">
        <v>42.0</v>
      </c>
      <c r="N22" s="4">
        <v>68.21</v>
      </c>
      <c r="O22" s="4">
        <v>18.0</v>
      </c>
      <c r="P22" s="4">
        <v>3.61</v>
      </c>
      <c r="Q22" s="4">
        <v>44.0</v>
      </c>
      <c r="R22" s="4">
        <v>3.48</v>
      </c>
      <c r="S22" s="4">
        <v>9.0</v>
      </c>
      <c r="T22" s="4">
        <v>1.08</v>
      </c>
      <c r="U22" s="4">
        <v>19.0</v>
      </c>
      <c r="V22" s="4">
        <v>1.05</v>
      </c>
      <c r="W22" s="4">
        <v>1.0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f t="shared" si="1"/>
        <v>1</v>
      </c>
      <c r="AL22" s="14">
        <v>14.0</v>
      </c>
      <c r="AM22" s="4">
        <v>0.0</v>
      </c>
      <c r="AN22" s="9">
        <v>0.0</v>
      </c>
      <c r="AO22" s="9">
        <v>0.0</v>
      </c>
      <c r="AP22" s="9">
        <v>0.0</v>
      </c>
      <c r="AQ22" s="9">
        <v>0.0</v>
      </c>
      <c r="AR22" s="4">
        <v>0.0</v>
      </c>
      <c r="AS22" s="9">
        <v>0.0</v>
      </c>
      <c r="AT22" s="4">
        <v>0.0</v>
      </c>
      <c r="AU22" s="4">
        <v>0.0</v>
      </c>
      <c r="AV22" s="4">
        <v>0.0</v>
      </c>
      <c r="AW22" s="4">
        <v>0.0</v>
      </c>
      <c r="AX22" s="9">
        <v>0.0</v>
      </c>
      <c r="AY22" s="4">
        <v>1.0</v>
      </c>
      <c r="AZ22" s="4">
        <v>1.0</v>
      </c>
      <c r="BA22" s="4">
        <v>0.0</v>
      </c>
      <c r="BB22" s="4">
        <v>0.0</v>
      </c>
      <c r="BC22" s="4">
        <v>2.0</v>
      </c>
      <c r="BD22" s="4">
        <v>1.0</v>
      </c>
      <c r="BE22" s="4">
        <v>0.0</v>
      </c>
      <c r="BF22" s="4">
        <v>0.0</v>
      </c>
      <c r="BG22" s="9">
        <v>0.0</v>
      </c>
      <c r="BH22" s="4">
        <v>0.0</v>
      </c>
      <c r="BI22" s="4">
        <v>0.0</v>
      </c>
      <c r="BJ22" s="4">
        <v>0.0</v>
      </c>
      <c r="BK22" s="4">
        <v>0.0</v>
      </c>
      <c r="BL22" s="4">
        <v>0.0</v>
      </c>
      <c r="BM22" s="4">
        <v>0.0</v>
      </c>
      <c r="BN22" s="4">
        <v>0.0</v>
      </c>
      <c r="BO22" s="6">
        <f>sum(AM22:BJ22)</f>
        <v>5</v>
      </c>
      <c r="BP22" s="4">
        <v>3.0</v>
      </c>
      <c r="BQ22" s="4">
        <v>8.0</v>
      </c>
      <c r="BR22" s="4">
        <v>1.0</v>
      </c>
      <c r="BS22" s="4">
        <v>2.0</v>
      </c>
      <c r="BT22" s="4">
        <v>0.0</v>
      </c>
      <c r="BU22" s="4">
        <v>0.0</v>
      </c>
      <c r="BV22" s="4">
        <v>8.0</v>
      </c>
      <c r="BW22" s="4">
        <v>1.0</v>
      </c>
      <c r="BX22" s="4">
        <v>2.0</v>
      </c>
      <c r="BY22" s="4">
        <v>2.0</v>
      </c>
      <c r="BZ22" s="4">
        <v>1.0</v>
      </c>
      <c r="CA22" s="6">
        <f t="shared" si="7"/>
        <v>28</v>
      </c>
      <c r="CB22" s="4">
        <v>2.0</v>
      </c>
      <c r="CC22" s="4">
        <v>6.0</v>
      </c>
      <c r="CD22" s="4">
        <v>11.0</v>
      </c>
      <c r="CE22" s="9">
        <v>0.0</v>
      </c>
      <c r="CF22" s="9">
        <v>0.0</v>
      </c>
      <c r="CG22" s="4">
        <v>0.0</v>
      </c>
      <c r="CH22" s="4">
        <v>0.0</v>
      </c>
      <c r="CI22" s="4">
        <v>16.0</v>
      </c>
      <c r="CJ22" s="4">
        <v>0.0</v>
      </c>
      <c r="CK22" s="4">
        <v>0.0</v>
      </c>
      <c r="CL22" s="4">
        <v>2.0</v>
      </c>
      <c r="CM22" s="4">
        <v>2.0</v>
      </c>
      <c r="CN22" s="4">
        <v>1.0</v>
      </c>
      <c r="CO22" s="4">
        <v>1.0</v>
      </c>
      <c r="CP22" s="4">
        <v>2.0</v>
      </c>
      <c r="CQ22" s="4">
        <v>2.0</v>
      </c>
      <c r="CR22" s="4">
        <v>0.0</v>
      </c>
      <c r="CS22" s="6">
        <f t="shared" si="8"/>
        <v>45</v>
      </c>
      <c r="CT22" s="4">
        <v>12.0</v>
      </c>
      <c r="CU22" s="4">
        <v>9.0</v>
      </c>
      <c r="CV22" s="4">
        <v>0.0</v>
      </c>
      <c r="CW22" s="4">
        <v>4.0</v>
      </c>
      <c r="CX22" s="4">
        <v>3.0</v>
      </c>
      <c r="CY22" s="4">
        <v>0.0</v>
      </c>
      <c r="CZ22" s="4">
        <v>0.0</v>
      </c>
      <c r="DA22" s="4">
        <v>30.0</v>
      </c>
      <c r="DB22" s="4">
        <v>3.0</v>
      </c>
      <c r="DC22" s="4">
        <v>2.0</v>
      </c>
      <c r="DD22" s="6">
        <f t="shared" si="9"/>
        <v>63</v>
      </c>
      <c r="DE22" s="14">
        <v>43.0</v>
      </c>
      <c r="DF22" s="4">
        <v>0.0</v>
      </c>
      <c r="DG22" s="4">
        <v>278.0</v>
      </c>
      <c r="DH22" s="4">
        <f t="shared" si="2"/>
        <v>321</v>
      </c>
      <c r="DI22" s="4">
        <v>1.0</v>
      </c>
      <c r="DJ22" s="4">
        <v>1.0</v>
      </c>
      <c r="DK22" s="4">
        <v>1.0</v>
      </c>
      <c r="DL22" s="4">
        <v>1.0</v>
      </c>
      <c r="DM22" s="4">
        <v>1.0</v>
      </c>
      <c r="DN22" s="4">
        <v>1.0</v>
      </c>
      <c r="DO22" s="4">
        <f t="shared" si="10"/>
        <v>83.33333333</v>
      </c>
      <c r="DP22" s="50">
        <v>43891.0</v>
      </c>
      <c r="DQ22" s="4">
        <f t="shared" si="11"/>
        <v>1616</v>
      </c>
      <c r="DR22" s="4">
        <v>5.0</v>
      </c>
      <c r="DS22" s="50">
        <v>43983.0</v>
      </c>
      <c r="DT22" s="4">
        <v>1.0</v>
      </c>
      <c r="DU22" s="4">
        <v>7.0</v>
      </c>
    </row>
    <row r="23">
      <c r="A23" s="40">
        <f t="shared" si="5"/>
        <v>22</v>
      </c>
      <c r="B23" s="4">
        <v>1.0</v>
      </c>
      <c r="C23" s="46">
        <v>0.0040625</v>
      </c>
      <c r="D23" s="4">
        <v>6.06</v>
      </c>
      <c r="E23" s="4">
        <v>41.94</v>
      </c>
      <c r="F23" s="4">
        <v>43.85</v>
      </c>
      <c r="G23" s="4">
        <v>2.79</v>
      </c>
      <c r="H23" s="4">
        <v>2.97</v>
      </c>
      <c r="I23" s="4">
        <v>3.22</v>
      </c>
      <c r="J23" s="4">
        <v>46.58</v>
      </c>
      <c r="K23" s="4">
        <v>0.53</v>
      </c>
      <c r="L23" s="4">
        <v>0.05</v>
      </c>
      <c r="M23" s="9">
        <v>42.0</v>
      </c>
      <c r="N23" s="4">
        <v>58.9</v>
      </c>
      <c r="O23" s="4">
        <v>44.0</v>
      </c>
      <c r="P23" s="4">
        <v>3.97</v>
      </c>
      <c r="Q23" s="4">
        <v>18.0</v>
      </c>
      <c r="R23" s="4">
        <v>3.03</v>
      </c>
      <c r="S23" s="4">
        <v>9.0</v>
      </c>
      <c r="T23" s="4">
        <v>3.02</v>
      </c>
      <c r="U23" s="4">
        <v>8.0</v>
      </c>
      <c r="V23" s="4">
        <v>2.17</v>
      </c>
      <c r="W23" s="4">
        <v>0.0</v>
      </c>
      <c r="X23" s="4">
        <v>0.0</v>
      </c>
      <c r="Y23" s="4">
        <v>0.0</v>
      </c>
      <c r="Z23" s="4">
        <v>0.0</v>
      </c>
      <c r="AA23" s="4">
        <v>2.0</v>
      </c>
      <c r="AB23" s="4">
        <v>0.0</v>
      </c>
      <c r="AC23" s="4">
        <v>0.0</v>
      </c>
      <c r="AD23" s="4">
        <v>1.0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f t="shared" si="1"/>
        <v>3</v>
      </c>
      <c r="AL23" s="4">
        <v>0.0</v>
      </c>
      <c r="AM23" s="4">
        <v>0.0</v>
      </c>
      <c r="AN23" s="9">
        <v>0.0</v>
      </c>
      <c r="AO23" s="9">
        <v>0.0</v>
      </c>
      <c r="AP23" s="9">
        <v>0.0</v>
      </c>
      <c r="AQ23" s="9">
        <v>0.0</v>
      </c>
      <c r="AR23" s="4">
        <v>0.0</v>
      </c>
      <c r="AS23" s="9">
        <v>0.0</v>
      </c>
      <c r="AT23" s="4">
        <v>0.0</v>
      </c>
      <c r="AU23" s="4">
        <v>0.0</v>
      </c>
      <c r="AV23" s="4">
        <v>0.0</v>
      </c>
      <c r="AW23" s="9">
        <v>0.0</v>
      </c>
      <c r="AX23" s="9">
        <v>0.0</v>
      </c>
      <c r="AY23" s="9">
        <v>0.0</v>
      </c>
      <c r="AZ23" s="4">
        <v>2.0</v>
      </c>
      <c r="BA23" s="4">
        <v>3.0</v>
      </c>
      <c r="BB23" s="4">
        <v>0.0</v>
      </c>
      <c r="BC23" s="9">
        <v>0.0</v>
      </c>
      <c r="BD23" s="9">
        <v>0.0</v>
      </c>
      <c r="BE23" s="9">
        <v>0.0</v>
      </c>
      <c r="BF23" s="9">
        <v>0.0</v>
      </c>
      <c r="BG23" s="9">
        <v>0.0</v>
      </c>
      <c r="BH23" s="4">
        <v>3.0</v>
      </c>
      <c r="BI23" s="4">
        <v>0.0</v>
      </c>
      <c r="BJ23" s="4">
        <v>0.0</v>
      </c>
      <c r="BK23" s="4">
        <v>0.0</v>
      </c>
      <c r="BL23" s="4">
        <v>0.0</v>
      </c>
      <c r="BM23" s="4">
        <v>0.0</v>
      </c>
      <c r="BN23" s="4">
        <v>0.0</v>
      </c>
      <c r="BO23" s="6">
        <f t="shared" ref="BO23:BO58" si="12">SUM(AM23:BN23)</f>
        <v>8</v>
      </c>
      <c r="BP23" s="4">
        <v>0.0</v>
      </c>
      <c r="BQ23" s="4">
        <v>16.0</v>
      </c>
      <c r="BR23" s="4">
        <v>0.0</v>
      </c>
      <c r="BS23" s="4">
        <v>1.0</v>
      </c>
      <c r="BT23" s="4">
        <v>0.0</v>
      </c>
      <c r="BU23" s="4">
        <v>10.0</v>
      </c>
      <c r="BV23" s="4">
        <v>3.0</v>
      </c>
      <c r="BW23" s="4">
        <v>1.0</v>
      </c>
      <c r="BX23" s="4">
        <v>1.0</v>
      </c>
      <c r="BY23" s="4">
        <v>1.0</v>
      </c>
      <c r="BZ23" s="4">
        <v>1.0</v>
      </c>
      <c r="CA23" s="6">
        <f t="shared" si="7"/>
        <v>34</v>
      </c>
      <c r="CB23" s="4">
        <v>0.0</v>
      </c>
      <c r="CC23" s="4">
        <v>7.0</v>
      </c>
      <c r="CD23" s="4">
        <v>12.0</v>
      </c>
      <c r="CE23" s="4">
        <v>16.0</v>
      </c>
      <c r="CF23" s="4">
        <v>0.0</v>
      </c>
      <c r="CG23" s="4">
        <v>0.0</v>
      </c>
      <c r="CH23" s="4">
        <v>0.0</v>
      </c>
      <c r="CI23" s="4">
        <v>15.0</v>
      </c>
      <c r="CJ23" s="4">
        <v>0.0</v>
      </c>
      <c r="CK23" s="4">
        <v>3.0</v>
      </c>
      <c r="CL23" s="4">
        <v>1.0</v>
      </c>
      <c r="CM23" s="4">
        <v>2.0</v>
      </c>
      <c r="CN23" s="4">
        <v>0.0</v>
      </c>
      <c r="CO23" s="4">
        <v>0.0</v>
      </c>
      <c r="CP23" s="4">
        <v>1.0</v>
      </c>
      <c r="CQ23" s="4">
        <v>0.0</v>
      </c>
      <c r="CR23" s="4">
        <v>0.0</v>
      </c>
      <c r="CS23" s="6">
        <f t="shared" si="8"/>
        <v>57</v>
      </c>
      <c r="CT23" s="4">
        <v>31.0</v>
      </c>
      <c r="CU23" s="4">
        <v>26.0</v>
      </c>
      <c r="CV23" s="4">
        <v>0.0</v>
      </c>
      <c r="CW23" s="4">
        <v>20.0</v>
      </c>
      <c r="CX23" s="4">
        <v>0.0</v>
      </c>
      <c r="CY23" s="4">
        <v>3.0</v>
      </c>
      <c r="CZ23" s="4">
        <v>3.0</v>
      </c>
      <c r="DA23" s="4">
        <v>12.0</v>
      </c>
      <c r="DB23" s="4">
        <v>2.0</v>
      </c>
      <c r="DC23" s="4">
        <v>5.0</v>
      </c>
      <c r="DD23" s="6">
        <f t="shared" si="9"/>
        <v>102</v>
      </c>
      <c r="DE23" s="14">
        <v>39.0</v>
      </c>
      <c r="DF23" s="4">
        <v>0.0</v>
      </c>
      <c r="DG23" s="4">
        <v>286.0</v>
      </c>
      <c r="DH23" s="4">
        <f t="shared" si="2"/>
        <v>325</v>
      </c>
      <c r="DI23" s="4">
        <v>1.0</v>
      </c>
      <c r="DJ23" s="4">
        <v>1.0</v>
      </c>
      <c r="DK23" s="4">
        <v>1.0</v>
      </c>
      <c r="DL23" s="4">
        <v>1.0</v>
      </c>
      <c r="DM23" s="4">
        <v>1.0</v>
      </c>
      <c r="DN23" s="4">
        <v>0.0</v>
      </c>
      <c r="DO23" s="4">
        <f t="shared" si="10"/>
        <v>83.33333333</v>
      </c>
      <c r="DR23" s="4">
        <v>6.0</v>
      </c>
      <c r="DS23" s="47">
        <v>44757.0</v>
      </c>
      <c r="DT23" s="4">
        <v>10.0</v>
      </c>
      <c r="DU23" s="4">
        <v>7.0</v>
      </c>
    </row>
    <row r="24">
      <c r="A24" s="40">
        <f t="shared" si="5"/>
        <v>23</v>
      </c>
      <c r="B24" s="4">
        <v>2.0</v>
      </c>
      <c r="C24" s="46">
        <v>0.0017592592592592592</v>
      </c>
      <c r="D24" s="4">
        <v>2.7</v>
      </c>
      <c r="E24" s="4">
        <v>53.52</v>
      </c>
      <c r="F24" s="4">
        <v>34.57</v>
      </c>
      <c r="G24" s="4">
        <v>0.83</v>
      </c>
      <c r="H24" s="4">
        <v>4.84</v>
      </c>
      <c r="I24" s="4">
        <v>1.4</v>
      </c>
      <c r="J24" s="4">
        <v>51.93</v>
      </c>
      <c r="K24" s="4">
        <v>6.22</v>
      </c>
      <c r="L24" s="4">
        <v>0.2</v>
      </c>
      <c r="M24" s="9">
        <v>42.0</v>
      </c>
      <c r="N24" s="4">
        <v>49.0</v>
      </c>
      <c r="O24" s="4">
        <v>22.0</v>
      </c>
      <c r="P24" s="4">
        <v>8.48</v>
      </c>
      <c r="Q24" s="4">
        <v>47.0</v>
      </c>
      <c r="R24" s="4">
        <v>4.54</v>
      </c>
      <c r="S24" s="4">
        <v>18.0</v>
      </c>
      <c r="T24" s="4">
        <v>4.22</v>
      </c>
      <c r="U24" s="4">
        <v>44.0</v>
      </c>
      <c r="V24" s="4">
        <v>3.75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>
        <f t="shared" si="1"/>
        <v>0</v>
      </c>
      <c r="AL24" s="4">
        <v>3.0</v>
      </c>
      <c r="AM24" s="4">
        <v>0.0</v>
      </c>
      <c r="AN24" s="9">
        <v>0.0</v>
      </c>
      <c r="AO24" s="9">
        <v>0.0</v>
      </c>
      <c r="AP24" s="9">
        <v>0.0</v>
      </c>
      <c r="AQ24" s="9">
        <v>0.0</v>
      </c>
      <c r="AR24" s="4">
        <v>0.0</v>
      </c>
      <c r="AS24" s="9">
        <v>0.0</v>
      </c>
      <c r="AT24" s="4">
        <v>0.0</v>
      </c>
      <c r="AU24" s="4">
        <v>0.0</v>
      </c>
      <c r="AV24" s="4">
        <v>0.0</v>
      </c>
      <c r="AW24" s="9">
        <v>0.0</v>
      </c>
      <c r="AX24" s="9">
        <v>0.0</v>
      </c>
      <c r="AY24" s="4">
        <v>1.0</v>
      </c>
      <c r="AZ24" s="9">
        <v>0.0</v>
      </c>
      <c r="BA24" s="4">
        <v>1.0</v>
      </c>
      <c r="BB24" s="4">
        <v>0.0</v>
      </c>
      <c r="BC24" s="9">
        <v>0.0</v>
      </c>
      <c r="BD24" s="9">
        <v>0.0</v>
      </c>
      <c r="BE24" s="4">
        <v>0.0</v>
      </c>
      <c r="BF24" s="4">
        <v>0.0</v>
      </c>
      <c r="BG24" s="9">
        <v>0.0</v>
      </c>
      <c r="BH24" s="4">
        <v>2.0</v>
      </c>
      <c r="BI24" s="4">
        <v>0.0</v>
      </c>
      <c r="BJ24" s="4">
        <v>0.0</v>
      </c>
      <c r="BK24" s="4">
        <v>0.0</v>
      </c>
      <c r="BL24" s="4">
        <v>0.0</v>
      </c>
      <c r="BM24" s="4">
        <v>0.0</v>
      </c>
      <c r="BN24" s="4">
        <v>0.0</v>
      </c>
      <c r="BO24" s="6">
        <f t="shared" si="12"/>
        <v>4</v>
      </c>
      <c r="BP24" s="4">
        <v>13.0</v>
      </c>
      <c r="BQ24" s="4">
        <v>6.0</v>
      </c>
      <c r="BR24" s="4">
        <v>0.0</v>
      </c>
      <c r="BS24" s="4">
        <v>0.0</v>
      </c>
      <c r="BT24" s="4">
        <v>0.0</v>
      </c>
      <c r="BU24" s="4">
        <v>0.0</v>
      </c>
      <c r="BV24" s="4">
        <v>4.0</v>
      </c>
      <c r="BW24" s="4">
        <v>1.0</v>
      </c>
      <c r="BX24" s="4">
        <v>2.0</v>
      </c>
      <c r="BY24" s="4">
        <v>2.0</v>
      </c>
      <c r="BZ24" s="4">
        <v>1.0</v>
      </c>
      <c r="CA24" s="6">
        <f t="shared" si="7"/>
        <v>29</v>
      </c>
      <c r="CB24" s="4">
        <v>2.0</v>
      </c>
      <c r="CC24" s="4">
        <v>12.0</v>
      </c>
      <c r="CD24" s="4">
        <v>35.0</v>
      </c>
      <c r="CE24" s="4">
        <v>0.0</v>
      </c>
      <c r="CF24" s="4">
        <v>0.0</v>
      </c>
      <c r="CG24" s="4">
        <v>0.0</v>
      </c>
      <c r="CH24" s="4">
        <v>0.0</v>
      </c>
      <c r="CI24" s="4">
        <v>34.0</v>
      </c>
      <c r="CJ24" s="4">
        <v>0.0</v>
      </c>
      <c r="CK24" s="4">
        <v>0.0</v>
      </c>
      <c r="CL24" s="4">
        <v>1.0</v>
      </c>
      <c r="CM24" s="4">
        <v>1.0</v>
      </c>
      <c r="CN24" s="4">
        <v>0.0</v>
      </c>
      <c r="CO24" s="4">
        <v>0.0</v>
      </c>
      <c r="CP24" s="4">
        <v>1.0</v>
      </c>
      <c r="CQ24" s="4">
        <v>0.0</v>
      </c>
      <c r="CR24" s="4">
        <v>0.0</v>
      </c>
      <c r="CS24" s="6">
        <f t="shared" si="8"/>
        <v>86</v>
      </c>
      <c r="CT24" s="4">
        <v>4.0</v>
      </c>
      <c r="CU24" s="4">
        <v>9.0</v>
      </c>
      <c r="CV24" s="4">
        <v>0.0</v>
      </c>
      <c r="CW24" s="4">
        <v>0.0</v>
      </c>
      <c r="CX24" s="4">
        <v>0.0</v>
      </c>
      <c r="CY24" s="4">
        <v>0.0</v>
      </c>
      <c r="CZ24" s="4">
        <v>0.0</v>
      </c>
      <c r="DA24" s="4">
        <v>52.0</v>
      </c>
      <c r="DB24" s="4">
        <v>11.0</v>
      </c>
      <c r="DC24" s="4">
        <v>0.0</v>
      </c>
      <c r="DD24" s="6">
        <f t="shared" si="9"/>
        <v>76</v>
      </c>
      <c r="DE24" s="4">
        <v>2.0</v>
      </c>
      <c r="DF24" s="4">
        <v>0.0</v>
      </c>
      <c r="DG24" s="14">
        <v>550.0</v>
      </c>
      <c r="DH24" s="4">
        <f t="shared" si="2"/>
        <v>552</v>
      </c>
      <c r="DI24" s="4">
        <v>1.0</v>
      </c>
      <c r="DJ24" s="4">
        <v>1.0</v>
      </c>
      <c r="DK24" s="4">
        <v>1.0</v>
      </c>
      <c r="DL24" s="4">
        <v>1.0</v>
      </c>
      <c r="DM24" s="4">
        <v>1.0</v>
      </c>
      <c r="DN24" s="4">
        <v>1.0</v>
      </c>
      <c r="DO24" s="4">
        <f t="shared" si="10"/>
        <v>83.33333333</v>
      </c>
      <c r="DR24" s="4">
        <v>6.0</v>
      </c>
      <c r="DS24" s="47">
        <v>45351.0</v>
      </c>
      <c r="DT24" s="4">
        <v>10.0</v>
      </c>
      <c r="DU24" s="4">
        <v>7.0</v>
      </c>
    </row>
    <row r="25">
      <c r="A25" s="40">
        <f t="shared" si="5"/>
        <v>24</v>
      </c>
      <c r="B25" s="4">
        <v>2.0</v>
      </c>
      <c r="C25" s="46">
        <v>0.0036342592592592594</v>
      </c>
      <c r="D25" s="4">
        <v>6.38</v>
      </c>
      <c r="E25" s="4">
        <v>31.46</v>
      </c>
      <c r="F25" s="4">
        <v>50.72</v>
      </c>
      <c r="G25" s="4">
        <v>1.38</v>
      </c>
      <c r="H25" s="4">
        <v>5.91</v>
      </c>
      <c r="I25" s="4">
        <v>5.03</v>
      </c>
      <c r="J25" s="4">
        <v>36.16</v>
      </c>
      <c r="K25" s="4">
        <v>0.73</v>
      </c>
      <c r="L25" s="4">
        <v>0.07</v>
      </c>
      <c r="M25" s="9">
        <v>42.0</v>
      </c>
      <c r="N25" s="4">
        <v>80.22</v>
      </c>
      <c r="O25" s="4">
        <v>44.0</v>
      </c>
      <c r="P25" s="4">
        <v>2.73</v>
      </c>
      <c r="Q25" s="4">
        <v>32.0</v>
      </c>
      <c r="R25" s="4">
        <v>1.45</v>
      </c>
      <c r="S25" s="4">
        <v>18.0</v>
      </c>
      <c r="T25" s="4">
        <v>1.11</v>
      </c>
      <c r="U25" s="4">
        <v>33.0</v>
      </c>
      <c r="V25" s="4">
        <v>0.91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f t="shared" si="1"/>
        <v>0</v>
      </c>
      <c r="AL25" s="4">
        <v>0.0</v>
      </c>
      <c r="AM25" s="4">
        <v>1.0</v>
      </c>
      <c r="AN25" s="9">
        <v>0.0</v>
      </c>
      <c r="AO25" s="9">
        <v>0.0</v>
      </c>
      <c r="AP25" s="9">
        <v>0.0</v>
      </c>
      <c r="AQ25" s="9">
        <v>0.0</v>
      </c>
      <c r="AR25" s="4">
        <v>0.0</v>
      </c>
      <c r="AS25" s="9">
        <v>0.0</v>
      </c>
      <c r="AT25" s="4">
        <v>0.0</v>
      </c>
      <c r="AU25" s="4">
        <v>0.0</v>
      </c>
      <c r="AV25" s="4">
        <v>0.0</v>
      </c>
      <c r="AW25" s="9">
        <v>7.0</v>
      </c>
      <c r="AX25" s="9">
        <v>0.0</v>
      </c>
      <c r="AY25" s="4">
        <v>1.0</v>
      </c>
      <c r="AZ25" s="9">
        <v>0.0</v>
      </c>
      <c r="BA25" s="9">
        <v>0.0</v>
      </c>
      <c r="BB25" s="4">
        <v>0.0</v>
      </c>
      <c r="BC25" s="9">
        <v>0.0</v>
      </c>
      <c r="BD25" s="4">
        <v>47.0</v>
      </c>
      <c r="BE25" s="4">
        <v>0.0</v>
      </c>
      <c r="BF25" s="9">
        <v>0.0</v>
      </c>
      <c r="BG25" s="9">
        <v>0.0</v>
      </c>
      <c r="BH25" s="9">
        <v>0.0</v>
      </c>
      <c r="BI25" s="4">
        <v>0.0</v>
      </c>
      <c r="BJ25" s="4">
        <v>0.0</v>
      </c>
      <c r="BK25" s="4">
        <v>0.0</v>
      </c>
      <c r="BL25" s="4">
        <v>0.0</v>
      </c>
      <c r="BM25" s="4">
        <v>0.0</v>
      </c>
      <c r="BN25" s="4">
        <v>0.0</v>
      </c>
      <c r="BO25" s="6">
        <f t="shared" si="12"/>
        <v>56</v>
      </c>
      <c r="BP25" s="4">
        <v>17.0</v>
      </c>
      <c r="BQ25" s="4">
        <v>1.0</v>
      </c>
      <c r="BR25" s="4">
        <v>0.0</v>
      </c>
      <c r="BS25" s="4">
        <v>22.0</v>
      </c>
      <c r="BT25" s="4">
        <v>1.0</v>
      </c>
      <c r="BU25" s="4">
        <v>0.0</v>
      </c>
      <c r="BV25" s="4">
        <v>2.0</v>
      </c>
      <c r="BW25" s="4">
        <v>0.0</v>
      </c>
      <c r="BX25" s="4">
        <v>2.0</v>
      </c>
      <c r="BY25" s="4">
        <v>2.0</v>
      </c>
      <c r="BZ25" s="4">
        <v>1.0</v>
      </c>
      <c r="CA25" s="6">
        <f t="shared" si="7"/>
        <v>48</v>
      </c>
      <c r="CB25" s="4">
        <v>1.0</v>
      </c>
      <c r="CC25" s="4">
        <v>18.0</v>
      </c>
      <c r="CD25" s="4">
        <v>4.0</v>
      </c>
      <c r="CE25" s="4">
        <v>0.0</v>
      </c>
      <c r="CF25" s="4">
        <v>0.0</v>
      </c>
      <c r="CG25" s="4">
        <v>0.0</v>
      </c>
      <c r="CH25" s="4">
        <v>0.0</v>
      </c>
      <c r="CI25" s="4">
        <v>20.0</v>
      </c>
      <c r="CJ25" s="4">
        <v>0.0</v>
      </c>
      <c r="CK25" s="4">
        <v>2.0</v>
      </c>
      <c r="CL25" s="4">
        <v>1.0</v>
      </c>
      <c r="CM25" s="4">
        <v>1.0</v>
      </c>
      <c r="CN25" s="4">
        <v>0.0</v>
      </c>
      <c r="CO25" s="4">
        <v>1.0</v>
      </c>
      <c r="CP25" s="4">
        <v>1.0</v>
      </c>
      <c r="CQ25" s="4">
        <v>0.0</v>
      </c>
      <c r="CR25" s="4">
        <v>0.0</v>
      </c>
      <c r="CS25" s="6">
        <f t="shared" si="8"/>
        <v>49</v>
      </c>
      <c r="CT25" s="4">
        <v>13.0</v>
      </c>
      <c r="CU25" s="4">
        <v>17.0</v>
      </c>
      <c r="CV25" s="4">
        <v>0.0</v>
      </c>
      <c r="CW25" s="4">
        <v>25.0</v>
      </c>
      <c r="CX25" s="4">
        <v>0.0</v>
      </c>
      <c r="CY25" s="4">
        <v>0.0</v>
      </c>
      <c r="CZ25" s="4">
        <v>0.0</v>
      </c>
      <c r="DA25" s="4">
        <v>8.0</v>
      </c>
      <c r="DB25" s="4">
        <v>0.0</v>
      </c>
      <c r="DC25" s="4">
        <v>0.0</v>
      </c>
      <c r="DD25" s="6">
        <f t="shared" si="9"/>
        <v>63</v>
      </c>
      <c r="DE25" s="4">
        <v>4.0</v>
      </c>
      <c r="DF25" s="4">
        <v>0.0</v>
      </c>
      <c r="DG25" s="4">
        <v>418.0</v>
      </c>
      <c r="DH25" s="4">
        <f t="shared" si="2"/>
        <v>422</v>
      </c>
      <c r="DI25" s="4">
        <v>1.0</v>
      </c>
      <c r="DJ25" s="4">
        <v>1.0</v>
      </c>
      <c r="DK25" s="4">
        <v>1.0</v>
      </c>
      <c r="DL25" s="4">
        <v>1.0</v>
      </c>
      <c r="DM25" s="4">
        <v>1.0</v>
      </c>
      <c r="DN25" s="4">
        <v>1.0</v>
      </c>
      <c r="DO25" s="4">
        <f t="shared" si="10"/>
        <v>83.33333333</v>
      </c>
      <c r="DP25" s="54">
        <v>45495.0</v>
      </c>
      <c r="DQ25" s="4">
        <f>DAYS($DQ$76,DP25)</f>
        <v>12</v>
      </c>
      <c r="DR25" s="4">
        <v>0.0</v>
      </c>
      <c r="DS25" s="47">
        <v>45499.0</v>
      </c>
      <c r="DT25" s="4">
        <v>8.0</v>
      </c>
      <c r="DU25" s="4">
        <v>3.0</v>
      </c>
    </row>
    <row r="26">
      <c r="A26" s="40">
        <f t="shared" si="5"/>
        <v>25</v>
      </c>
      <c r="B26" s="4">
        <v>2.0</v>
      </c>
      <c r="C26" s="46">
        <v>0.004884259259259259</v>
      </c>
      <c r="D26" s="4">
        <v>5.87</v>
      </c>
      <c r="E26" s="4">
        <v>31.66</v>
      </c>
      <c r="F26" s="4">
        <v>46.21</v>
      </c>
      <c r="G26" s="4">
        <v>1.55</v>
      </c>
      <c r="H26" s="4">
        <v>7.13</v>
      </c>
      <c r="I26" s="4">
        <v>5.53</v>
      </c>
      <c r="J26" s="4">
        <v>38.57</v>
      </c>
      <c r="K26" s="4">
        <v>0.44</v>
      </c>
      <c r="L26" s="4">
        <v>0.58</v>
      </c>
      <c r="M26" s="9">
        <v>42.0</v>
      </c>
      <c r="N26" s="4">
        <v>70.0</v>
      </c>
      <c r="O26" s="4">
        <v>41.0</v>
      </c>
      <c r="P26" s="4">
        <v>4.08</v>
      </c>
      <c r="Q26" s="4">
        <v>10.0</v>
      </c>
      <c r="R26" s="4">
        <v>3.4</v>
      </c>
      <c r="S26" s="4">
        <v>18.0</v>
      </c>
      <c r="T26" s="4">
        <v>2.91</v>
      </c>
      <c r="U26" s="4">
        <v>39.0</v>
      </c>
      <c r="V26" s="4">
        <v>2.75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f t="shared" si="1"/>
        <v>0</v>
      </c>
      <c r="AL26" s="4">
        <v>3.0</v>
      </c>
      <c r="AM26" s="4">
        <v>0.0</v>
      </c>
      <c r="AN26" s="9">
        <v>0.0</v>
      </c>
      <c r="AO26" s="9">
        <v>0.0</v>
      </c>
      <c r="AP26" s="9">
        <v>0.0</v>
      </c>
      <c r="AQ26" s="9">
        <v>0.0</v>
      </c>
      <c r="AR26" s="4">
        <v>0.0</v>
      </c>
      <c r="AS26" s="9">
        <v>0.0</v>
      </c>
      <c r="AT26" s="4">
        <v>0.0</v>
      </c>
      <c r="AU26" s="4">
        <v>0.0</v>
      </c>
      <c r="AV26" s="4">
        <v>0.0</v>
      </c>
      <c r="AW26" s="9">
        <v>0.0</v>
      </c>
      <c r="AX26" s="9">
        <v>0.0</v>
      </c>
      <c r="AY26" s="9">
        <v>0.0</v>
      </c>
      <c r="AZ26" s="9">
        <v>0.0</v>
      </c>
      <c r="BA26" s="9">
        <v>0.0</v>
      </c>
      <c r="BB26" s="4">
        <v>0.0</v>
      </c>
      <c r="BC26" s="9">
        <v>0.0</v>
      </c>
      <c r="BD26" s="9">
        <v>0.0</v>
      </c>
      <c r="BE26" s="4">
        <v>0.0</v>
      </c>
      <c r="BF26" s="4">
        <v>3.0</v>
      </c>
      <c r="BG26" s="9">
        <v>0.0</v>
      </c>
      <c r="BH26" s="4">
        <v>9.0</v>
      </c>
      <c r="BI26" s="4">
        <v>0.0</v>
      </c>
      <c r="BJ26" s="4">
        <v>0.0</v>
      </c>
      <c r="BK26" s="4">
        <v>0.0</v>
      </c>
      <c r="BL26" s="4">
        <v>0.0</v>
      </c>
      <c r="BM26" s="4">
        <v>0.0</v>
      </c>
      <c r="BN26" s="4">
        <v>0.0</v>
      </c>
      <c r="BO26" s="6">
        <f t="shared" si="12"/>
        <v>12</v>
      </c>
      <c r="BP26" s="4">
        <v>12.0</v>
      </c>
      <c r="BQ26" s="4">
        <v>7.0</v>
      </c>
      <c r="BR26" s="4">
        <v>0.0</v>
      </c>
      <c r="BS26" s="4">
        <v>1.0</v>
      </c>
      <c r="BT26" s="4">
        <v>0.0</v>
      </c>
      <c r="BU26" s="4">
        <v>0.0</v>
      </c>
      <c r="BV26" s="4">
        <v>3.0</v>
      </c>
      <c r="BW26" s="4">
        <v>0.0</v>
      </c>
      <c r="BX26" s="4">
        <v>1.0</v>
      </c>
      <c r="BY26" s="4">
        <v>1.0</v>
      </c>
      <c r="BZ26" s="4">
        <v>1.0</v>
      </c>
      <c r="CA26" s="6">
        <f t="shared" si="7"/>
        <v>26</v>
      </c>
      <c r="CB26" s="4">
        <v>1.0</v>
      </c>
      <c r="CC26" s="4">
        <v>9.0</v>
      </c>
      <c r="CD26" s="4">
        <v>0.0</v>
      </c>
      <c r="CE26" s="4">
        <v>0.0</v>
      </c>
      <c r="CF26" s="4">
        <v>0.0</v>
      </c>
      <c r="CG26" s="4">
        <v>0.0</v>
      </c>
      <c r="CH26" s="4">
        <v>0.0</v>
      </c>
      <c r="CI26" s="4">
        <v>19.0</v>
      </c>
      <c r="CJ26" s="4">
        <v>0.0</v>
      </c>
      <c r="CK26" s="4">
        <v>0.0</v>
      </c>
      <c r="CL26" s="4">
        <v>1.0</v>
      </c>
      <c r="CM26" s="4">
        <v>2.0</v>
      </c>
      <c r="CN26" s="4">
        <v>2.0</v>
      </c>
      <c r="CO26" s="4">
        <v>1.0</v>
      </c>
      <c r="CP26" s="4">
        <v>1.0</v>
      </c>
      <c r="CQ26" s="4">
        <v>0.0</v>
      </c>
      <c r="CR26" s="4">
        <v>2.0</v>
      </c>
      <c r="CS26" s="6">
        <f t="shared" si="8"/>
        <v>38</v>
      </c>
      <c r="CT26" s="4">
        <v>29.0</v>
      </c>
      <c r="CU26" s="4">
        <v>41.0</v>
      </c>
      <c r="CV26" s="4">
        <v>0.0</v>
      </c>
      <c r="CW26" s="4">
        <v>130.0</v>
      </c>
      <c r="CX26" s="4">
        <v>1.0</v>
      </c>
      <c r="CY26" s="4">
        <v>0.0</v>
      </c>
      <c r="CZ26" s="4">
        <v>0.0</v>
      </c>
      <c r="DA26" s="4">
        <v>85.0</v>
      </c>
      <c r="DB26" s="4">
        <v>10.0</v>
      </c>
      <c r="DC26" s="4"/>
      <c r="DD26" s="49">
        <f t="shared" si="9"/>
        <v>296</v>
      </c>
      <c r="DE26" s="4">
        <v>0.0</v>
      </c>
      <c r="DF26" s="4">
        <v>1.0</v>
      </c>
      <c r="DG26" s="4">
        <v>392.0</v>
      </c>
      <c r="DH26" s="4">
        <f t="shared" si="2"/>
        <v>393</v>
      </c>
      <c r="DI26" s="4">
        <v>1.0</v>
      </c>
      <c r="DJ26" s="4">
        <v>1.0</v>
      </c>
      <c r="DK26" s="4">
        <v>1.0</v>
      </c>
      <c r="DL26" s="4">
        <v>1.0</v>
      </c>
      <c r="DM26" s="4">
        <v>1.0</v>
      </c>
      <c r="DN26" s="4">
        <v>2.0</v>
      </c>
      <c r="DO26" s="4">
        <f>(sum(DI26:DM26)-1)/6*100</f>
        <v>66.66666667</v>
      </c>
      <c r="DR26" s="4">
        <v>6.0</v>
      </c>
      <c r="DS26" s="55">
        <v>45281.0</v>
      </c>
      <c r="DT26" s="56">
        <v>10.0</v>
      </c>
      <c r="DU26" s="56">
        <v>5.0</v>
      </c>
    </row>
    <row r="27">
      <c r="A27" s="40">
        <f t="shared" si="5"/>
        <v>26</v>
      </c>
      <c r="B27" s="4">
        <v>2.0</v>
      </c>
      <c r="C27" s="46">
        <v>0.005150462962962963</v>
      </c>
      <c r="D27" s="4">
        <v>8.62</v>
      </c>
      <c r="E27" s="4">
        <v>27.33</v>
      </c>
      <c r="F27" s="4">
        <v>49.6</v>
      </c>
      <c r="G27" s="4">
        <v>2.11</v>
      </c>
      <c r="H27" s="4">
        <v>11.32</v>
      </c>
      <c r="I27" s="4">
        <v>2.85</v>
      </c>
      <c r="J27" s="4">
        <v>31.86</v>
      </c>
      <c r="K27" s="4">
        <v>1.86</v>
      </c>
      <c r="L27" s="4">
        <v>0.4</v>
      </c>
      <c r="M27" s="9">
        <v>42.0</v>
      </c>
      <c r="N27" s="4">
        <v>70.71</v>
      </c>
      <c r="O27" s="4">
        <v>41.0</v>
      </c>
      <c r="P27" s="4">
        <v>5.96</v>
      </c>
      <c r="Q27" s="4">
        <v>39.0</v>
      </c>
      <c r="R27" s="4">
        <v>4.79</v>
      </c>
      <c r="S27" s="4">
        <v>44.0</v>
      </c>
      <c r="T27" s="4">
        <v>3.07</v>
      </c>
      <c r="U27" s="4">
        <v>18.0</v>
      </c>
      <c r="V27" s="4">
        <v>1.96</v>
      </c>
      <c r="W27" s="4">
        <v>0.0</v>
      </c>
      <c r="X27" s="4">
        <v>0.0</v>
      </c>
      <c r="Y27" s="4">
        <v>0.0</v>
      </c>
      <c r="Z27" s="4">
        <v>0.0</v>
      </c>
      <c r="AA27" s="4">
        <v>3.0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>
        <f t="shared" si="1"/>
        <v>3</v>
      </c>
      <c r="AL27" s="4">
        <v>2.0</v>
      </c>
      <c r="AM27" s="4">
        <v>1.0</v>
      </c>
      <c r="AN27" s="9">
        <v>0.0</v>
      </c>
      <c r="AO27" s="9">
        <v>0.0</v>
      </c>
      <c r="AP27" s="9">
        <v>0.0</v>
      </c>
      <c r="AQ27" s="9">
        <v>0.0</v>
      </c>
      <c r="AR27" s="4">
        <v>0.0</v>
      </c>
      <c r="AS27" s="9">
        <v>0.0</v>
      </c>
      <c r="AT27" s="4">
        <v>0.0</v>
      </c>
      <c r="AU27" s="4">
        <v>0.0</v>
      </c>
      <c r="AV27" s="4">
        <v>0.0</v>
      </c>
      <c r="AW27" s="9">
        <v>0.0</v>
      </c>
      <c r="AX27" s="9">
        <v>0.0</v>
      </c>
      <c r="AY27" s="9">
        <v>0.0</v>
      </c>
      <c r="AZ27" s="9">
        <v>0.0</v>
      </c>
      <c r="BA27" s="9">
        <v>0.0</v>
      </c>
      <c r="BB27" s="4">
        <v>0.0</v>
      </c>
      <c r="BC27" s="9">
        <v>0.0</v>
      </c>
      <c r="BD27" s="4">
        <v>1.0</v>
      </c>
      <c r="BE27" s="4">
        <v>0.0</v>
      </c>
      <c r="BF27" s="4">
        <v>2.0</v>
      </c>
      <c r="BG27" s="9">
        <v>0.0</v>
      </c>
      <c r="BH27" s="4">
        <v>4.0</v>
      </c>
      <c r="BI27" s="4">
        <v>0.0</v>
      </c>
      <c r="BJ27" s="4">
        <v>0.0</v>
      </c>
      <c r="BK27" s="4">
        <v>0.0</v>
      </c>
      <c r="BL27" s="4">
        <v>1.0</v>
      </c>
      <c r="BM27" s="4">
        <v>0.0</v>
      </c>
      <c r="BN27" s="4">
        <v>0.0</v>
      </c>
      <c r="BO27" s="6">
        <f t="shared" si="12"/>
        <v>9</v>
      </c>
      <c r="BP27" s="4">
        <v>3.0</v>
      </c>
      <c r="BQ27" s="4">
        <v>1.0</v>
      </c>
      <c r="BR27" s="4">
        <v>0.0</v>
      </c>
      <c r="BS27" s="4">
        <v>14.0</v>
      </c>
      <c r="BT27" s="4">
        <v>0.0</v>
      </c>
      <c r="BU27" s="4">
        <v>0.0</v>
      </c>
      <c r="BV27" s="4">
        <v>2.0</v>
      </c>
      <c r="BW27" s="4">
        <v>0.0</v>
      </c>
      <c r="BX27" s="4">
        <v>1.0</v>
      </c>
      <c r="BY27" s="4">
        <v>1.0</v>
      </c>
      <c r="BZ27" s="4">
        <v>1.0</v>
      </c>
      <c r="CA27" s="6">
        <f t="shared" si="7"/>
        <v>23</v>
      </c>
      <c r="CB27" s="4">
        <v>1.0</v>
      </c>
      <c r="CC27" s="4">
        <v>3.0</v>
      </c>
      <c r="CD27" s="4">
        <v>3.0</v>
      </c>
      <c r="CE27" s="4">
        <v>0.0</v>
      </c>
      <c r="CF27" s="4">
        <v>0.0</v>
      </c>
      <c r="CG27" s="4">
        <v>0.0</v>
      </c>
      <c r="CH27" s="4">
        <v>0.0</v>
      </c>
      <c r="CI27" s="4">
        <v>22.0</v>
      </c>
      <c r="CJ27" s="4">
        <v>0.0</v>
      </c>
      <c r="CK27" s="4">
        <v>8.0</v>
      </c>
      <c r="CL27" s="4">
        <v>1.0</v>
      </c>
      <c r="CM27" s="4">
        <v>1.0</v>
      </c>
      <c r="CN27" s="4">
        <v>1.0</v>
      </c>
      <c r="CO27" s="4">
        <v>1.0</v>
      </c>
      <c r="CP27" s="4">
        <v>1.0</v>
      </c>
      <c r="CQ27" s="4">
        <v>0.0</v>
      </c>
      <c r="CR27" s="4">
        <v>9.0</v>
      </c>
      <c r="CS27" s="6">
        <f t="shared" si="8"/>
        <v>51</v>
      </c>
      <c r="CT27" s="4">
        <v>16.0</v>
      </c>
      <c r="CU27" s="4">
        <v>34.0</v>
      </c>
      <c r="CV27" s="4">
        <v>0.0</v>
      </c>
      <c r="CW27" s="4">
        <v>11.0</v>
      </c>
      <c r="CX27" s="4">
        <v>0.0</v>
      </c>
      <c r="CY27" s="4">
        <v>0.0</v>
      </c>
      <c r="CZ27" s="4">
        <v>8.0</v>
      </c>
      <c r="DA27" s="4">
        <v>11.0</v>
      </c>
      <c r="DB27" s="4">
        <v>9.0</v>
      </c>
      <c r="DC27" s="4">
        <v>1.0</v>
      </c>
      <c r="DD27" s="6">
        <f t="shared" si="9"/>
        <v>90</v>
      </c>
      <c r="DE27" s="4">
        <v>0.0</v>
      </c>
      <c r="DF27" s="4">
        <v>1.0</v>
      </c>
      <c r="DG27" s="4">
        <v>371.0</v>
      </c>
      <c r="DH27" s="4">
        <f t="shared" si="2"/>
        <v>372</v>
      </c>
      <c r="DI27" s="4">
        <v>1.0</v>
      </c>
      <c r="DJ27" s="4">
        <v>1.0</v>
      </c>
      <c r="DK27" s="4">
        <v>1.0</v>
      </c>
      <c r="DL27" s="4">
        <v>1.0</v>
      </c>
      <c r="DM27" s="4">
        <v>1.0</v>
      </c>
      <c r="DN27" s="4">
        <v>0.0</v>
      </c>
      <c r="DO27" s="4">
        <f t="shared" ref="DO27:DO28" si="13">sum(DI27:DM27)/6*100</f>
        <v>83.33333333</v>
      </c>
      <c r="DP27" s="54">
        <v>45495.0</v>
      </c>
      <c r="DQ27" s="4">
        <f t="shared" ref="DQ27:DQ46" si="14">DAYS($DQ$76,DP27)</f>
        <v>12</v>
      </c>
      <c r="DR27" s="4">
        <v>0.0</v>
      </c>
      <c r="DS27" s="47">
        <v>44778.0</v>
      </c>
      <c r="DT27" s="4">
        <v>10.0</v>
      </c>
      <c r="DU27" s="4">
        <v>3.0</v>
      </c>
    </row>
    <row r="28">
      <c r="A28" s="40">
        <f t="shared" si="5"/>
        <v>27</v>
      </c>
      <c r="B28" s="4">
        <v>2.0</v>
      </c>
      <c r="C28" s="46">
        <v>0.0044907407407407405</v>
      </c>
      <c r="D28" s="4">
        <v>5.57</v>
      </c>
      <c r="E28" s="4">
        <v>36.89</v>
      </c>
      <c r="F28" s="4">
        <v>53.96</v>
      </c>
      <c r="G28" s="4">
        <v>1.04</v>
      </c>
      <c r="H28" s="4">
        <v>4.6</v>
      </c>
      <c r="I28" s="4">
        <v>2.38</v>
      </c>
      <c r="J28" s="4">
        <v>36.52</v>
      </c>
      <c r="K28" s="4">
        <v>1.29</v>
      </c>
      <c r="L28" s="4">
        <v>0.2</v>
      </c>
      <c r="M28" s="9">
        <v>42.0</v>
      </c>
      <c r="N28" s="4">
        <v>71.75</v>
      </c>
      <c r="O28" s="4">
        <v>18.0</v>
      </c>
      <c r="P28" s="4">
        <v>3.29</v>
      </c>
      <c r="Q28" s="4">
        <v>39.0</v>
      </c>
      <c r="R28" s="4">
        <v>2.55</v>
      </c>
      <c r="S28" s="4">
        <v>48.0</v>
      </c>
      <c r="T28" s="4">
        <v>2.42</v>
      </c>
      <c r="U28" s="4">
        <v>41.0</v>
      </c>
      <c r="V28" s="4">
        <v>1.78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f t="shared" si="1"/>
        <v>0</v>
      </c>
      <c r="AL28" s="4">
        <v>5.0</v>
      </c>
      <c r="AM28" s="4">
        <v>2.0</v>
      </c>
      <c r="AN28" s="9">
        <v>0.0</v>
      </c>
      <c r="AO28" s="9">
        <v>0.0</v>
      </c>
      <c r="AP28" s="9">
        <v>0.0</v>
      </c>
      <c r="AQ28" s="9">
        <v>0.0</v>
      </c>
      <c r="AR28" s="4">
        <v>0.0</v>
      </c>
      <c r="AS28" s="9">
        <v>0.0</v>
      </c>
      <c r="AT28" s="4">
        <v>0.0</v>
      </c>
      <c r="AU28" s="4">
        <v>0.0</v>
      </c>
      <c r="AV28" s="4">
        <v>0.0</v>
      </c>
      <c r="AW28" s="9">
        <v>0.0</v>
      </c>
      <c r="AX28" s="9">
        <v>0.0</v>
      </c>
      <c r="AY28" s="4">
        <v>9.0</v>
      </c>
      <c r="AZ28" s="9">
        <v>0.0</v>
      </c>
      <c r="BA28" s="9">
        <v>0.0</v>
      </c>
      <c r="BB28" s="4">
        <v>1.0</v>
      </c>
      <c r="BC28" s="4">
        <v>2.0</v>
      </c>
      <c r="BD28" s="4">
        <v>29.0</v>
      </c>
      <c r="BE28" s="4">
        <v>0.0</v>
      </c>
      <c r="BF28" s="4">
        <v>4.0</v>
      </c>
      <c r="BG28" s="9">
        <v>0.0</v>
      </c>
      <c r="BH28" s="4">
        <v>2.0</v>
      </c>
      <c r="BI28" s="4">
        <v>1.0</v>
      </c>
      <c r="BJ28" s="4">
        <v>0.0</v>
      </c>
      <c r="BK28" s="4">
        <v>0.0</v>
      </c>
      <c r="BL28" s="9">
        <v>0.0</v>
      </c>
      <c r="BM28" s="4">
        <v>0.0</v>
      </c>
      <c r="BN28" s="4">
        <v>1.0</v>
      </c>
      <c r="BO28" s="6">
        <f t="shared" si="12"/>
        <v>51</v>
      </c>
      <c r="BP28" s="4">
        <v>10.0</v>
      </c>
      <c r="BQ28" s="4">
        <v>0.0</v>
      </c>
      <c r="BR28" s="4">
        <v>0.0</v>
      </c>
      <c r="BS28" s="4">
        <v>1.0</v>
      </c>
      <c r="BT28" s="4">
        <v>0.0</v>
      </c>
      <c r="BU28" s="4">
        <v>0.0</v>
      </c>
      <c r="BV28" s="4">
        <v>11.0</v>
      </c>
      <c r="BW28" s="4">
        <v>3.0</v>
      </c>
      <c r="BX28" s="4">
        <v>1.0</v>
      </c>
      <c r="BY28" s="4">
        <v>1.0</v>
      </c>
      <c r="BZ28" s="4">
        <v>2.0</v>
      </c>
      <c r="CA28" s="6">
        <f t="shared" si="7"/>
        <v>29</v>
      </c>
      <c r="CB28" s="4">
        <v>1.0</v>
      </c>
      <c r="CC28" s="4">
        <v>9.0</v>
      </c>
      <c r="CD28" s="4">
        <v>18.0</v>
      </c>
      <c r="CE28" s="4">
        <v>4.0</v>
      </c>
      <c r="CF28" s="4">
        <v>0.0</v>
      </c>
      <c r="CG28" s="4">
        <v>0.0</v>
      </c>
      <c r="CH28" s="4">
        <v>1.0</v>
      </c>
      <c r="CI28" s="4">
        <v>9.0</v>
      </c>
      <c r="CJ28" s="4">
        <v>16.0</v>
      </c>
      <c r="CK28" s="4">
        <v>1.0</v>
      </c>
      <c r="CL28" s="4">
        <v>1.0</v>
      </c>
      <c r="CM28" s="4">
        <v>4.0</v>
      </c>
      <c r="CN28" s="4">
        <v>0.0</v>
      </c>
      <c r="CO28" s="4">
        <v>1.0</v>
      </c>
      <c r="CP28" s="4">
        <v>0.0</v>
      </c>
      <c r="CQ28" s="4">
        <v>0.0</v>
      </c>
      <c r="CR28" s="4">
        <v>2.0</v>
      </c>
      <c r="CS28" s="6">
        <f t="shared" si="8"/>
        <v>67</v>
      </c>
      <c r="CT28" s="4">
        <v>13.0</v>
      </c>
      <c r="CU28" s="4">
        <v>32.0</v>
      </c>
      <c r="CV28" s="4">
        <v>2.0</v>
      </c>
      <c r="CW28" s="4">
        <v>4.0</v>
      </c>
      <c r="CX28" s="4">
        <v>3.0</v>
      </c>
      <c r="CY28" s="4">
        <v>0.0</v>
      </c>
      <c r="CZ28" s="4">
        <v>0.0</v>
      </c>
      <c r="DA28" s="4">
        <v>4.0</v>
      </c>
      <c r="DB28" s="4">
        <v>4.0</v>
      </c>
      <c r="DC28" s="4">
        <v>1.0</v>
      </c>
      <c r="DD28" s="6">
        <f t="shared" si="9"/>
        <v>63</v>
      </c>
      <c r="DE28" s="4">
        <v>10.0</v>
      </c>
      <c r="DF28" s="4">
        <v>2.0</v>
      </c>
      <c r="DG28" s="4">
        <v>435.0</v>
      </c>
      <c r="DH28" s="4">
        <f t="shared" si="2"/>
        <v>447</v>
      </c>
      <c r="DI28" s="4">
        <v>1.0</v>
      </c>
      <c r="DJ28" s="4">
        <v>1.0</v>
      </c>
      <c r="DK28" s="4">
        <v>1.0</v>
      </c>
      <c r="DL28" s="4">
        <v>1.0</v>
      </c>
      <c r="DM28" s="4">
        <v>1.0</v>
      </c>
      <c r="DN28" s="4">
        <v>0.0</v>
      </c>
      <c r="DO28" s="4">
        <f t="shared" si="13"/>
        <v>83.33333333</v>
      </c>
      <c r="DP28" s="54">
        <v>45497.0</v>
      </c>
      <c r="DQ28" s="4">
        <f t="shared" si="14"/>
        <v>10</v>
      </c>
      <c r="DR28" s="4">
        <v>0.0</v>
      </c>
      <c r="DS28" s="47">
        <v>45497.0</v>
      </c>
      <c r="DT28" s="4">
        <v>8.0</v>
      </c>
      <c r="DU28" s="4">
        <v>7.0</v>
      </c>
    </row>
    <row r="29">
      <c r="A29" s="40">
        <f t="shared" si="5"/>
        <v>28</v>
      </c>
      <c r="B29" s="4">
        <v>2.0</v>
      </c>
      <c r="C29" s="46">
        <v>0.0034027777777777776</v>
      </c>
      <c r="D29" s="4">
        <v>6.91</v>
      </c>
      <c r="E29" s="4">
        <v>32.72</v>
      </c>
      <c r="F29" s="4">
        <v>45.61</v>
      </c>
      <c r="G29" s="4">
        <v>0.76</v>
      </c>
      <c r="H29" s="4">
        <v>2.24</v>
      </c>
      <c r="I29" s="4">
        <v>1.78</v>
      </c>
      <c r="J29" s="4">
        <v>48.59</v>
      </c>
      <c r="K29" s="4">
        <v>0.81</v>
      </c>
      <c r="L29" s="4">
        <v>0.21</v>
      </c>
      <c r="M29" s="9">
        <v>42.0</v>
      </c>
      <c r="N29" s="4">
        <v>63.11</v>
      </c>
      <c r="O29" s="4">
        <v>34.0</v>
      </c>
      <c r="P29" s="4">
        <v>5.42</v>
      </c>
      <c r="Q29" s="4">
        <v>40.0</v>
      </c>
      <c r="R29" s="4">
        <v>3.15</v>
      </c>
      <c r="S29" s="4">
        <v>44.0</v>
      </c>
      <c r="T29" s="4">
        <v>3.03</v>
      </c>
      <c r="U29" s="4">
        <v>39.0</v>
      </c>
      <c r="V29" s="4">
        <v>3.0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4.0</v>
      </c>
      <c r="AK29" s="4">
        <f t="shared" si="1"/>
        <v>4</v>
      </c>
      <c r="AL29" s="4">
        <v>10.0</v>
      </c>
      <c r="AM29" s="4">
        <v>0.0</v>
      </c>
      <c r="AN29" s="9">
        <v>0.0</v>
      </c>
      <c r="AO29" s="9">
        <v>0.0</v>
      </c>
      <c r="AP29" s="9">
        <v>0.0</v>
      </c>
      <c r="AQ29" s="9">
        <v>0.0</v>
      </c>
      <c r="AR29" s="4">
        <v>0.0</v>
      </c>
      <c r="AS29" s="9">
        <v>0.0</v>
      </c>
      <c r="AT29" s="4">
        <v>0.0</v>
      </c>
      <c r="AU29" s="4">
        <v>0.0</v>
      </c>
      <c r="AV29" s="4">
        <v>0.0</v>
      </c>
      <c r="AW29" s="9">
        <v>0.0</v>
      </c>
      <c r="AX29" s="9">
        <v>0.0</v>
      </c>
      <c r="AY29" s="9">
        <v>0.0</v>
      </c>
      <c r="AZ29" s="9">
        <v>0.0</v>
      </c>
      <c r="BA29" s="9">
        <v>0.0</v>
      </c>
      <c r="BB29" s="9">
        <v>0.0</v>
      </c>
      <c r="BC29" s="9">
        <v>0.0</v>
      </c>
      <c r="BD29" s="9">
        <v>0.0</v>
      </c>
      <c r="BE29" s="4">
        <v>0.0</v>
      </c>
      <c r="BF29" s="4">
        <v>3.0</v>
      </c>
      <c r="BG29" s="9">
        <v>0.0</v>
      </c>
      <c r="BH29" s="4">
        <v>3.0</v>
      </c>
      <c r="BI29" s="4">
        <v>0.0</v>
      </c>
      <c r="BJ29" s="4">
        <v>0.0</v>
      </c>
      <c r="BK29" s="4">
        <v>0.0</v>
      </c>
      <c r="BL29" s="9">
        <v>0.0</v>
      </c>
      <c r="BM29" s="4">
        <v>0.0</v>
      </c>
      <c r="BN29" s="9">
        <v>0.0</v>
      </c>
      <c r="BO29" s="6">
        <f t="shared" si="12"/>
        <v>6</v>
      </c>
      <c r="BP29" s="4">
        <v>1.0</v>
      </c>
      <c r="BQ29" s="4">
        <v>25.0</v>
      </c>
      <c r="BR29" s="4">
        <v>2.0</v>
      </c>
      <c r="BS29" s="4">
        <v>13.0</v>
      </c>
      <c r="BT29" s="4">
        <v>0.0</v>
      </c>
      <c r="BU29" s="4">
        <v>0.0</v>
      </c>
      <c r="BV29" s="4">
        <v>7.0</v>
      </c>
      <c r="BW29" s="4">
        <v>0.0</v>
      </c>
      <c r="BX29" s="4">
        <v>2.0</v>
      </c>
      <c r="BY29" s="4">
        <v>2.0</v>
      </c>
      <c r="BZ29" s="4">
        <v>2.0</v>
      </c>
      <c r="CA29" s="6">
        <f t="shared" si="7"/>
        <v>54</v>
      </c>
      <c r="CB29" s="4">
        <v>1.0</v>
      </c>
      <c r="CC29" s="4">
        <v>44.0</v>
      </c>
      <c r="CD29" s="4">
        <v>5.0</v>
      </c>
      <c r="CE29" s="4">
        <v>4.0</v>
      </c>
      <c r="CF29" s="4">
        <v>0.0</v>
      </c>
      <c r="CG29" s="4">
        <v>0.0</v>
      </c>
      <c r="CH29" s="4">
        <v>0.0</v>
      </c>
      <c r="CI29" s="4">
        <v>6.0</v>
      </c>
      <c r="CJ29" s="4">
        <v>0.0</v>
      </c>
      <c r="CK29" s="4">
        <v>5.0</v>
      </c>
      <c r="CL29" s="4">
        <v>1.0</v>
      </c>
      <c r="CM29" s="4">
        <v>2.0</v>
      </c>
      <c r="CN29" s="4">
        <v>0.0</v>
      </c>
      <c r="CO29" s="4">
        <v>1.0</v>
      </c>
      <c r="CP29" s="4">
        <v>1.0</v>
      </c>
      <c r="CQ29" s="4">
        <v>0.0</v>
      </c>
      <c r="CR29" s="4">
        <v>2.0</v>
      </c>
      <c r="CS29" s="6">
        <f t="shared" si="8"/>
        <v>72</v>
      </c>
      <c r="CT29" s="4">
        <v>13.0</v>
      </c>
      <c r="CU29" s="4">
        <v>74.0</v>
      </c>
      <c r="CV29" s="4">
        <v>0.0</v>
      </c>
      <c r="CW29" s="4">
        <v>110.0</v>
      </c>
      <c r="CX29" s="4">
        <v>1.0</v>
      </c>
      <c r="CY29" s="4">
        <v>0.0</v>
      </c>
      <c r="CZ29" s="4">
        <v>4.0</v>
      </c>
      <c r="DA29" s="4">
        <v>52.0</v>
      </c>
      <c r="DB29" s="4">
        <v>4.0</v>
      </c>
      <c r="DC29" s="4">
        <v>1.0</v>
      </c>
      <c r="DD29" s="49">
        <f t="shared" si="9"/>
        <v>259</v>
      </c>
      <c r="DE29" s="4">
        <v>9.0</v>
      </c>
      <c r="DF29" s="4">
        <v>0.0</v>
      </c>
      <c r="DG29" s="4">
        <v>443.0</v>
      </c>
      <c r="DH29" s="4">
        <f t="shared" si="2"/>
        <v>452</v>
      </c>
      <c r="DI29" s="4">
        <v>1.0</v>
      </c>
      <c r="DJ29" s="4">
        <v>1.0</v>
      </c>
      <c r="DK29" s="4">
        <v>1.0</v>
      </c>
      <c r="DL29" s="4">
        <v>1.0</v>
      </c>
      <c r="DM29" s="4">
        <v>1.0</v>
      </c>
      <c r="DN29" s="4">
        <v>2.0</v>
      </c>
      <c r="DO29" s="4">
        <f>(sum(DI29:DM29)-1)/6*100</f>
        <v>66.66666667</v>
      </c>
      <c r="DP29" s="54">
        <v>44967.0</v>
      </c>
      <c r="DQ29" s="4">
        <f t="shared" si="14"/>
        <v>540</v>
      </c>
      <c r="DR29" s="4">
        <v>3.0</v>
      </c>
      <c r="DS29" s="47">
        <v>44967.0</v>
      </c>
      <c r="DT29" s="4">
        <v>10.0</v>
      </c>
      <c r="DU29" s="4">
        <v>7.0</v>
      </c>
    </row>
    <row r="30">
      <c r="A30" s="40">
        <f t="shared" si="5"/>
        <v>29</v>
      </c>
      <c r="B30" s="4">
        <v>2.0</v>
      </c>
      <c r="C30" s="46">
        <v>0.0032175925925925926</v>
      </c>
      <c r="D30" s="4">
        <v>5.42</v>
      </c>
      <c r="E30" s="4">
        <v>34.7</v>
      </c>
      <c r="F30" s="4">
        <v>52.51</v>
      </c>
      <c r="G30" s="4">
        <v>1.4</v>
      </c>
      <c r="H30" s="4">
        <v>3.86</v>
      </c>
      <c r="I30" s="4">
        <v>2.44</v>
      </c>
      <c r="J30" s="4">
        <v>39.07</v>
      </c>
      <c r="K30" s="4">
        <v>0.48</v>
      </c>
      <c r="L30" s="4">
        <v>0.24</v>
      </c>
      <c r="M30" s="9">
        <v>42.0</v>
      </c>
      <c r="N30" s="4">
        <v>59.37</v>
      </c>
      <c r="O30" s="4">
        <v>21.0</v>
      </c>
      <c r="P30" s="4">
        <v>13.42</v>
      </c>
      <c r="Q30" s="4">
        <v>18.0</v>
      </c>
      <c r="R30" s="4">
        <v>3.41</v>
      </c>
      <c r="S30" s="4">
        <v>44.0</v>
      </c>
      <c r="T30" s="4">
        <v>2.91</v>
      </c>
      <c r="U30" s="4">
        <v>34.0</v>
      </c>
      <c r="V30" s="4">
        <v>2.62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1.0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1.0</v>
      </c>
      <c r="AJ30" s="4">
        <v>0.0</v>
      </c>
      <c r="AK30" s="4">
        <f t="shared" si="1"/>
        <v>2</v>
      </c>
      <c r="AL30" s="4">
        <v>0.0</v>
      </c>
      <c r="AM30" s="4">
        <v>14.0</v>
      </c>
      <c r="AN30" s="9">
        <v>0.0</v>
      </c>
      <c r="AO30" s="9">
        <v>0.0</v>
      </c>
      <c r="AP30" s="9">
        <v>0.0</v>
      </c>
      <c r="AQ30" s="9">
        <v>0.0</v>
      </c>
      <c r="AR30" s="4">
        <v>0.0</v>
      </c>
      <c r="AS30" s="9">
        <v>0.0</v>
      </c>
      <c r="AT30" s="4">
        <v>0.0</v>
      </c>
      <c r="AU30" s="4">
        <v>0.0</v>
      </c>
      <c r="AV30" s="4">
        <v>31.0</v>
      </c>
      <c r="AW30" s="9">
        <v>0.0</v>
      </c>
      <c r="AX30" s="9">
        <v>0.0</v>
      </c>
      <c r="AY30" s="4">
        <v>4.0</v>
      </c>
      <c r="AZ30" s="9">
        <v>0.0</v>
      </c>
      <c r="BA30" s="9">
        <v>0.0</v>
      </c>
      <c r="BB30" s="9">
        <v>0.0</v>
      </c>
      <c r="BC30" s="9">
        <v>0.0</v>
      </c>
      <c r="BD30" s="9">
        <v>0.0</v>
      </c>
      <c r="BE30" s="4">
        <v>0.0</v>
      </c>
      <c r="BF30" s="4">
        <v>2.0</v>
      </c>
      <c r="BG30" s="9">
        <v>0.0</v>
      </c>
      <c r="BH30" s="4">
        <v>2.0</v>
      </c>
      <c r="BI30" s="4">
        <v>0.0</v>
      </c>
      <c r="BJ30" s="4">
        <v>0.0</v>
      </c>
      <c r="BK30" s="4">
        <v>0.0</v>
      </c>
      <c r="BL30" s="9">
        <v>0.0</v>
      </c>
      <c r="BM30" s="4">
        <v>0.0</v>
      </c>
      <c r="BN30" s="9">
        <v>0.0</v>
      </c>
      <c r="BO30" s="6">
        <f t="shared" si="12"/>
        <v>53</v>
      </c>
      <c r="BP30" s="4">
        <v>0.0</v>
      </c>
      <c r="BQ30" s="4">
        <v>3.0</v>
      </c>
      <c r="BR30" s="4">
        <v>0.0</v>
      </c>
      <c r="BS30" s="4">
        <v>2.0</v>
      </c>
      <c r="BT30" s="4">
        <v>0.0</v>
      </c>
      <c r="BU30" s="4">
        <v>0.0</v>
      </c>
      <c r="BV30" s="4">
        <v>3.0</v>
      </c>
      <c r="BW30" s="4">
        <v>0.0</v>
      </c>
      <c r="BX30" s="4">
        <v>2.0</v>
      </c>
      <c r="BY30" s="4">
        <v>2.0</v>
      </c>
      <c r="BZ30" s="4">
        <v>1.0</v>
      </c>
      <c r="CA30" s="6">
        <f t="shared" si="7"/>
        <v>13</v>
      </c>
      <c r="CB30" s="4">
        <v>1.0</v>
      </c>
      <c r="CC30" s="4">
        <v>9.0</v>
      </c>
      <c r="CD30" s="4">
        <v>36.0</v>
      </c>
      <c r="CE30" s="4">
        <v>0.0</v>
      </c>
      <c r="CF30" s="4">
        <v>0.0</v>
      </c>
      <c r="CG30" s="4">
        <v>0.0</v>
      </c>
      <c r="CH30" s="4">
        <v>0.0</v>
      </c>
      <c r="CI30" s="4">
        <v>29.0</v>
      </c>
      <c r="CJ30" s="4">
        <v>0.0</v>
      </c>
      <c r="CK30" s="4">
        <v>3.0</v>
      </c>
      <c r="CL30" s="4">
        <v>0.0</v>
      </c>
      <c r="CM30" s="4">
        <v>4.0</v>
      </c>
      <c r="CN30" s="4">
        <v>3.0</v>
      </c>
      <c r="CO30" s="4">
        <v>1.0</v>
      </c>
      <c r="CP30" s="4">
        <v>1.0</v>
      </c>
      <c r="CQ30" s="4">
        <v>3.0</v>
      </c>
      <c r="CR30" s="4">
        <v>1.0</v>
      </c>
      <c r="CS30" s="6">
        <f t="shared" si="8"/>
        <v>91</v>
      </c>
      <c r="CT30" s="4">
        <v>17.0</v>
      </c>
      <c r="CU30" s="4">
        <v>50.0</v>
      </c>
      <c r="CV30" s="4">
        <v>0.0</v>
      </c>
      <c r="CW30" s="4">
        <v>5.0</v>
      </c>
      <c r="CX30" s="4">
        <v>0.0</v>
      </c>
      <c r="CY30" s="4">
        <v>0.0</v>
      </c>
      <c r="CZ30" s="4">
        <v>0.0</v>
      </c>
      <c r="DA30" s="4">
        <v>43.0</v>
      </c>
      <c r="DB30" s="4">
        <v>6.0</v>
      </c>
      <c r="DC30" s="4">
        <v>5.0</v>
      </c>
      <c r="DD30" s="6">
        <f t="shared" si="9"/>
        <v>126</v>
      </c>
      <c r="DE30" s="4">
        <v>0.0</v>
      </c>
      <c r="DF30" s="4">
        <v>0.0</v>
      </c>
      <c r="DG30" s="4">
        <v>218.0</v>
      </c>
      <c r="DH30" s="4">
        <f t="shared" si="2"/>
        <v>218</v>
      </c>
      <c r="DI30" s="4">
        <v>1.0</v>
      </c>
      <c r="DJ30" s="4">
        <v>1.0</v>
      </c>
      <c r="DK30" s="4">
        <v>1.0</v>
      </c>
      <c r="DL30" s="4">
        <v>1.0</v>
      </c>
      <c r="DM30" s="4">
        <v>1.0</v>
      </c>
      <c r="DN30" s="4">
        <v>0.0</v>
      </c>
      <c r="DO30" s="4">
        <f t="shared" ref="DO30:DO35" si="15">sum(DI30:DM30)/6*100</f>
        <v>83.33333333</v>
      </c>
      <c r="DP30" s="54">
        <v>45495.0</v>
      </c>
      <c r="DQ30" s="4">
        <f t="shared" si="14"/>
        <v>12</v>
      </c>
      <c r="DR30" s="4">
        <v>0.0</v>
      </c>
      <c r="DS30" s="47">
        <v>44797.0</v>
      </c>
      <c r="DT30" s="4">
        <v>5.0</v>
      </c>
      <c r="DU30" s="4">
        <v>1.0</v>
      </c>
    </row>
    <row r="31">
      <c r="A31" s="40">
        <f t="shared" si="5"/>
        <v>30</v>
      </c>
      <c r="B31" s="4">
        <v>2.0</v>
      </c>
      <c r="C31" s="46">
        <v>0.0034837962962962965</v>
      </c>
      <c r="D31" s="4">
        <v>4.65</v>
      </c>
      <c r="E31" s="4">
        <v>43.4</v>
      </c>
      <c r="F31" s="4">
        <v>42.04</v>
      </c>
      <c r="G31" s="4">
        <v>1.98</v>
      </c>
      <c r="H31" s="4">
        <v>6.09</v>
      </c>
      <c r="I31" s="4">
        <v>1.95</v>
      </c>
      <c r="J31" s="4">
        <v>46.3</v>
      </c>
      <c r="K31" s="4">
        <v>1.36</v>
      </c>
      <c r="L31" s="4">
        <v>0.28</v>
      </c>
      <c r="M31" s="9">
        <v>42.0</v>
      </c>
      <c r="N31" s="4">
        <v>63.65</v>
      </c>
      <c r="O31" s="4">
        <v>8.0</v>
      </c>
      <c r="P31" s="4">
        <v>2.56</v>
      </c>
      <c r="Q31" s="4">
        <v>18.0</v>
      </c>
      <c r="R31" s="4">
        <v>2.44</v>
      </c>
      <c r="S31" s="4">
        <v>2.0</v>
      </c>
      <c r="T31" s="4">
        <v>2.24</v>
      </c>
      <c r="U31" s="4">
        <v>44.0</v>
      </c>
      <c r="V31" s="4">
        <v>2.21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2.0</v>
      </c>
      <c r="AI31" s="4">
        <v>0.0</v>
      </c>
      <c r="AJ31" s="4">
        <v>0.0</v>
      </c>
      <c r="AK31" s="4">
        <f t="shared" si="1"/>
        <v>2</v>
      </c>
      <c r="AL31" s="4">
        <v>0.0</v>
      </c>
      <c r="AM31" s="4">
        <v>6.0</v>
      </c>
      <c r="AN31" s="9">
        <v>0.0</v>
      </c>
      <c r="AO31" s="4">
        <v>1.0</v>
      </c>
      <c r="AP31" s="9">
        <v>0.0</v>
      </c>
      <c r="AQ31" s="9">
        <v>0.0</v>
      </c>
      <c r="AR31" s="4">
        <v>0.0</v>
      </c>
      <c r="AS31" s="9">
        <v>0.0</v>
      </c>
      <c r="AT31" s="4">
        <v>0.0</v>
      </c>
      <c r="AU31" s="4">
        <v>0.0</v>
      </c>
      <c r="AV31" s="9">
        <v>0.0</v>
      </c>
      <c r="AW31" s="9">
        <v>0.0</v>
      </c>
      <c r="AX31" s="9">
        <v>0.0</v>
      </c>
      <c r="AY31" s="9">
        <v>0.0</v>
      </c>
      <c r="AZ31" s="9">
        <v>0.0</v>
      </c>
      <c r="BA31" s="9">
        <v>0.0</v>
      </c>
      <c r="BB31" s="9">
        <v>0.0</v>
      </c>
      <c r="BC31" s="9">
        <v>0.0</v>
      </c>
      <c r="BD31" s="4">
        <v>7.0</v>
      </c>
      <c r="BE31" s="4">
        <v>0.0</v>
      </c>
      <c r="BF31" s="4">
        <v>7.0</v>
      </c>
      <c r="BG31" s="9">
        <v>0.0</v>
      </c>
      <c r="BH31" s="4">
        <v>1.0</v>
      </c>
      <c r="BI31" s="4">
        <v>0.0</v>
      </c>
      <c r="BJ31" s="4">
        <v>0.0</v>
      </c>
      <c r="BK31" s="4">
        <v>0.0</v>
      </c>
      <c r="BL31" s="9">
        <v>0.0</v>
      </c>
      <c r="BM31" s="4">
        <v>0.0</v>
      </c>
      <c r="BN31" s="9">
        <v>0.0</v>
      </c>
      <c r="BO31" s="6">
        <f t="shared" si="12"/>
        <v>22</v>
      </c>
      <c r="BP31" s="4">
        <v>9.0</v>
      </c>
      <c r="BQ31" s="4">
        <v>0.0</v>
      </c>
      <c r="BR31" s="4">
        <v>0.0</v>
      </c>
      <c r="BS31" s="4">
        <v>12.0</v>
      </c>
      <c r="BT31" s="4">
        <v>0.0</v>
      </c>
      <c r="BU31" s="4">
        <v>15.0</v>
      </c>
      <c r="BV31" s="4">
        <v>13.0</v>
      </c>
      <c r="BW31" s="4">
        <v>0.0</v>
      </c>
      <c r="BX31" s="4">
        <v>1.0</v>
      </c>
      <c r="BY31" s="4">
        <v>1.0</v>
      </c>
      <c r="BZ31" s="4">
        <v>2.0</v>
      </c>
      <c r="CA31" s="6">
        <f t="shared" si="7"/>
        <v>53</v>
      </c>
      <c r="CB31" s="4">
        <v>1.0</v>
      </c>
      <c r="CC31" s="4">
        <v>15.0</v>
      </c>
      <c r="CD31" s="4">
        <v>8.0</v>
      </c>
      <c r="CE31" s="4">
        <v>10.0</v>
      </c>
      <c r="CF31" s="4">
        <v>0.0</v>
      </c>
      <c r="CG31" s="4">
        <v>0.0</v>
      </c>
      <c r="CH31" s="4">
        <v>0.0</v>
      </c>
      <c r="CI31" s="4">
        <v>14.0</v>
      </c>
      <c r="CJ31" s="4">
        <v>0.0</v>
      </c>
      <c r="CK31" s="4">
        <v>1.0</v>
      </c>
      <c r="CL31" s="4">
        <v>0.0</v>
      </c>
      <c r="CM31" s="4">
        <v>4.0</v>
      </c>
      <c r="CN31" s="4">
        <v>0.0</v>
      </c>
      <c r="CO31" s="4">
        <v>1.0</v>
      </c>
      <c r="CP31" s="4">
        <v>1.0</v>
      </c>
      <c r="CQ31" s="4">
        <v>1.0</v>
      </c>
      <c r="CR31" s="4">
        <v>2.0</v>
      </c>
      <c r="CS31" s="6">
        <f t="shared" si="8"/>
        <v>58</v>
      </c>
      <c r="CT31" s="4">
        <v>44.0</v>
      </c>
      <c r="CU31" s="4">
        <v>28.0</v>
      </c>
      <c r="CV31" s="4">
        <v>0.0</v>
      </c>
      <c r="CW31" s="4">
        <v>1.0</v>
      </c>
      <c r="CX31" s="4">
        <v>3.0</v>
      </c>
      <c r="CY31" s="4">
        <v>0.0</v>
      </c>
      <c r="CZ31" s="4">
        <v>0.0</v>
      </c>
      <c r="DA31" s="4">
        <v>27.0</v>
      </c>
      <c r="DB31" s="4">
        <v>6.0</v>
      </c>
      <c r="DC31" s="4">
        <v>4.0</v>
      </c>
      <c r="DD31" s="6">
        <f t="shared" si="9"/>
        <v>113</v>
      </c>
      <c r="DE31" s="4">
        <v>14.0</v>
      </c>
      <c r="DF31" s="4">
        <v>0.0</v>
      </c>
      <c r="DG31" s="4">
        <v>402.0</v>
      </c>
      <c r="DH31" s="4">
        <f t="shared" si="2"/>
        <v>416</v>
      </c>
      <c r="DI31" s="4">
        <v>1.0</v>
      </c>
      <c r="DJ31" s="4">
        <v>1.0</v>
      </c>
      <c r="DK31" s="4">
        <v>1.0</v>
      </c>
      <c r="DL31" s="4">
        <v>1.0</v>
      </c>
      <c r="DM31" s="4">
        <v>1.0</v>
      </c>
      <c r="DN31" s="4">
        <v>0.0</v>
      </c>
      <c r="DO31" s="4">
        <f t="shared" si="15"/>
        <v>83.33333333</v>
      </c>
      <c r="DP31" s="54">
        <v>45471.0</v>
      </c>
      <c r="DQ31" s="4">
        <f t="shared" si="14"/>
        <v>36</v>
      </c>
      <c r="DR31" s="4">
        <v>1.0</v>
      </c>
      <c r="DS31" s="47">
        <v>45476.0</v>
      </c>
      <c r="DT31" s="4">
        <v>10.0</v>
      </c>
      <c r="DU31" s="4">
        <v>3.0</v>
      </c>
    </row>
    <row r="32">
      <c r="A32" s="40">
        <f t="shared" si="5"/>
        <v>31</v>
      </c>
      <c r="B32" s="4">
        <v>2.0</v>
      </c>
      <c r="C32" s="46">
        <v>0.003564814814814815</v>
      </c>
      <c r="D32" s="4">
        <v>6.54</v>
      </c>
      <c r="E32" s="4">
        <v>32.16</v>
      </c>
      <c r="F32" s="4">
        <v>49.06</v>
      </c>
      <c r="G32" s="4">
        <v>1.02</v>
      </c>
      <c r="H32" s="4">
        <v>2.55</v>
      </c>
      <c r="I32" s="4">
        <v>1.87</v>
      </c>
      <c r="J32" s="4">
        <v>43.89</v>
      </c>
      <c r="K32" s="4">
        <v>0.84</v>
      </c>
      <c r="L32" s="4">
        <v>0.78</v>
      </c>
      <c r="M32" s="9">
        <v>42.0</v>
      </c>
      <c r="N32" s="4">
        <v>75.78</v>
      </c>
      <c r="O32" s="4">
        <v>18.0</v>
      </c>
      <c r="P32" s="4">
        <v>3.48</v>
      </c>
      <c r="Q32" s="4">
        <v>44.0</v>
      </c>
      <c r="R32" s="4">
        <v>2.24</v>
      </c>
      <c r="S32" s="4">
        <v>19.0</v>
      </c>
      <c r="T32" s="4">
        <v>1.19</v>
      </c>
      <c r="U32" s="4">
        <v>33.0</v>
      </c>
      <c r="V32" s="4">
        <v>1.17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0.0</v>
      </c>
      <c r="AK32" s="4">
        <f t="shared" si="1"/>
        <v>0</v>
      </c>
      <c r="AL32" s="4">
        <v>3.0</v>
      </c>
      <c r="AM32" s="4">
        <v>3.0</v>
      </c>
      <c r="AN32" s="9">
        <v>0.0</v>
      </c>
      <c r="AO32" s="4">
        <v>1.0</v>
      </c>
      <c r="AP32" s="9">
        <v>0.0</v>
      </c>
      <c r="AQ32" s="9">
        <v>0.0</v>
      </c>
      <c r="AR32" s="4">
        <v>0.0</v>
      </c>
      <c r="AS32" s="9">
        <v>0.0</v>
      </c>
      <c r="AT32" s="4">
        <v>0.0</v>
      </c>
      <c r="AU32" s="4">
        <v>0.0</v>
      </c>
      <c r="AV32" s="4">
        <v>2.0</v>
      </c>
      <c r="AW32" s="9">
        <v>0.0</v>
      </c>
      <c r="AX32" s="9">
        <v>0.0</v>
      </c>
      <c r="AY32" s="4">
        <v>7.0</v>
      </c>
      <c r="AZ32" s="9">
        <v>0.0</v>
      </c>
      <c r="BA32" s="4">
        <v>1.0</v>
      </c>
      <c r="BB32" s="9">
        <v>0.0</v>
      </c>
      <c r="BC32" s="9">
        <v>0.0</v>
      </c>
      <c r="BD32" s="9">
        <v>0.0</v>
      </c>
      <c r="BE32" s="4">
        <v>0.0</v>
      </c>
      <c r="BF32" s="9">
        <v>0.0</v>
      </c>
      <c r="BG32" s="9">
        <v>0.0</v>
      </c>
      <c r="BH32" s="4">
        <v>2.0</v>
      </c>
      <c r="BI32" s="4">
        <v>0.0</v>
      </c>
      <c r="BJ32" s="4">
        <v>0.0</v>
      </c>
      <c r="BK32" s="4">
        <v>0.0</v>
      </c>
      <c r="BL32" s="9">
        <v>0.0</v>
      </c>
      <c r="BM32" s="4">
        <v>0.0</v>
      </c>
      <c r="BN32" s="9">
        <v>0.0</v>
      </c>
      <c r="BO32" s="6">
        <f t="shared" si="12"/>
        <v>16</v>
      </c>
      <c r="BP32" s="4">
        <v>5.0</v>
      </c>
      <c r="BQ32" s="4">
        <v>1.0</v>
      </c>
      <c r="BR32" s="4">
        <v>0.0</v>
      </c>
      <c r="BS32" s="4">
        <v>10.0</v>
      </c>
      <c r="BT32" s="4">
        <v>0.0</v>
      </c>
      <c r="BU32" s="4">
        <v>1.0</v>
      </c>
      <c r="BV32" s="4">
        <v>1.0</v>
      </c>
      <c r="BW32" s="4">
        <v>0.0</v>
      </c>
      <c r="BX32" s="4">
        <v>1.0</v>
      </c>
      <c r="BY32" s="4">
        <v>1.0</v>
      </c>
      <c r="BZ32" s="4">
        <v>1.0</v>
      </c>
      <c r="CA32" s="6">
        <f t="shared" si="7"/>
        <v>21</v>
      </c>
      <c r="CB32" s="4">
        <v>1.0</v>
      </c>
      <c r="CC32" s="4">
        <v>9.0</v>
      </c>
      <c r="CD32" s="4">
        <v>18.0</v>
      </c>
      <c r="CE32" s="4">
        <v>2.0</v>
      </c>
      <c r="CF32" s="4">
        <v>0.0</v>
      </c>
      <c r="CG32" s="4">
        <v>0.0</v>
      </c>
      <c r="CH32" s="4">
        <v>0.0</v>
      </c>
      <c r="CI32" s="4">
        <v>18.0</v>
      </c>
      <c r="CJ32" s="4">
        <v>0.0</v>
      </c>
      <c r="CK32" s="4">
        <v>0.0</v>
      </c>
      <c r="CL32" s="4">
        <v>1.0</v>
      </c>
      <c r="CM32" s="4">
        <v>8.0</v>
      </c>
      <c r="CN32" s="4">
        <v>0.0</v>
      </c>
      <c r="CO32" s="4">
        <v>0.0</v>
      </c>
      <c r="CP32" s="4">
        <v>1.0</v>
      </c>
      <c r="CQ32" s="4">
        <v>0.0</v>
      </c>
      <c r="CR32" s="4">
        <v>0.0</v>
      </c>
      <c r="CS32" s="6">
        <f t="shared" si="8"/>
        <v>58</v>
      </c>
      <c r="CT32" s="4">
        <v>12.0</v>
      </c>
      <c r="CU32" s="4">
        <v>14.0</v>
      </c>
      <c r="CV32" s="4">
        <v>0.0</v>
      </c>
      <c r="CW32" s="4">
        <v>0.0</v>
      </c>
      <c r="CX32" s="4">
        <v>2.0</v>
      </c>
      <c r="CY32" s="4">
        <v>0.0</v>
      </c>
      <c r="CZ32" s="4">
        <v>0.0</v>
      </c>
      <c r="DA32" s="4">
        <v>1.0</v>
      </c>
      <c r="DB32" s="4">
        <v>1.0</v>
      </c>
      <c r="DC32" s="4">
        <v>0.0</v>
      </c>
      <c r="DD32" s="6">
        <f t="shared" si="9"/>
        <v>30</v>
      </c>
      <c r="DE32" s="4">
        <v>17.0</v>
      </c>
      <c r="DF32" s="4">
        <v>1.0</v>
      </c>
      <c r="DG32" s="4">
        <v>309.0</v>
      </c>
      <c r="DH32" s="4">
        <f t="shared" si="2"/>
        <v>327</v>
      </c>
      <c r="DI32" s="4">
        <v>1.0</v>
      </c>
      <c r="DJ32" s="4">
        <v>1.0</v>
      </c>
      <c r="DK32" s="4">
        <v>1.0</v>
      </c>
      <c r="DL32" s="4">
        <v>1.0</v>
      </c>
      <c r="DM32" s="4">
        <v>1.0</v>
      </c>
      <c r="DN32" s="4">
        <v>0.0</v>
      </c>
      <c r="DO32" s="4">
        <f t="shared" si="15"/>
        <v>83.33333333</v>
      </c>
      <c r="DP32" s="54">
        <v>45495.0</v>
      </c>
      <c r="DQ32" s="4">
        <f t="shared" si="14"/>
        <v>12</v>
      </c>
      <c r="DR32" s="4">
        <v>0.0</v>
      </c>
      <c r="DS32" s="47">
        <v>45181.0</v>
      </c>
      <c r="DT32" s="4">
        <v>8.0</v>
      </c>
      <c r="DU32" s="4">
        <v>2.0</v>
      </c>
    </row>
    <row r="33">
      <c r="A33" s="40">
        <f t="shared" si="5"/>
        <v>32</v>
      </c>
      <c r="B33" s="4">
        <v>2.0</v>
      </c>
      <c r="C33" s="46">
        <v>0.0036805555555555554</v>
      </c>
      <c r="D33" s="4">
        <v>5.44</v>
      </c>
      <c r="E33" s="4">
        <v>41.77</v>
      </c>
      <c r="F33" s="4">
        <v>47.94</v>
      </c>
      <c r="G33" s="4">
        <v>2.32</v>
      </c>
      <c r="H33" s="4">
        <v>6.2</v>
      </c>
      <c r="I33" s="4">
        <v>7.69</v>
      </c>
      <c r="J33" s="4">
        <v>35.56</v>
      </c>
      <c r="K33" s="4">
        <v>0.17</v>
      </c>
      <c r="L33" s="4">
        <v>0.12</v>
      </c>
      <c r="M33" s="9">
        <v>42.0</v>
      </c>
      <c r="N33" s="4">
        <v>71.86</v>
      </c>
      <c r="O33" s="4">
        <v>8.0</v>
      </c>
      <c r="P33" s="4">
        <v>2.99</v>
      </c>
      <c r="Q33" s="4">
        <v>36.0</v>
      </c>
      <c r="R33" s="4">
        <v>2.65</v>
      </c>
      <c r="S33" s="4">
        <v>44.0</v>
      </c>
      <c r="T33" s="4">
        <v>2.45</v>
      </c>
      <c r="U33" s="4">
        <v>18.0</v>
      </c>
      <c r="V33" s="4">
        <v>1.95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2.0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4">
        <v>0.0</v>
      </c>
      <c r="AJ33" s="4">
        <v>0.0</v>
      </c>
      <c r="AK33" s="4">
        <f t="shared" si="1"/>
        <v>2</v>
      </c>
      <c r="AL33" s="4">
        <v>0.0</v>
      </c>
      <c r="AM33" s="4">
        <v>0.0</v>
      </c>
      <c r="AN33" s="9">
        <v>0.0</v>
      </c>
      <c r="AO33" s="9">
        <v>0.0</v>
      </c>
      <c r="AP33" s="9">
        <v>0.0</v>
      </c>
      <c r="AQ33" s="9">
        <v>0.0</v>
      </c>
      <c r="AR33" s="4">
        <v>0.0</v>
      </c>
      <c r="AS33" s="9">
        <v>0.0</v>
      </c>
      <c r="AT33" s="4">
        <v>0.0</v>
      </c>
      <c r="AU33" s="4">
        <v>0.0</v>
      </c>
      <c r="AV33" s="9">
        <v>0.0</v>
      </c>
      <c r="AW33" s="9">
        <v>0.0</v>
      </c>
      <c r="AX33" s="9">
        <v>0.0</v>
      </c>
      <c r="AY33" s="4">
        <v>1.0</v>
      </c>
      <c r="AZ33" s="9">
        <v>0.0</v>
      </c>
      <c r="BA33" s="4">
        <v>1.0</v>
      </c>
      <c r="BB33" s="9">
        <v>0.0</v>
      </c>
      <c r="BC33" s="9">
        <v>0.0</v>
      </c>
      <c r="BD33" s="9">
        <v>0.0</v>
      </c>
      <c r="BE33" s="4">
        <v>0.0</v>
      </c>
      <c r="BF33" s="4">
        <v>44.0</v>
      </c>
      <c r="BG33" s="9">
        <v>0.0</v>
      </c>
      <c r="BH33" s="4">
        <v>1.0</v>
      </c>
      <c r="BI33" s="4">
        <v>2.0</v>
      </c>
      <c r="BJ33" s="4">
        <v>0.0</v>
      </c>
      <c r="BK33" s="4">
        <v>0.0</v>
      </c>
      <c r="BL33" s="9">
        <v>0.0</v>
      </c>
      <c r="BM33" s="4">
        <v>0.0</v>
      </c>
      <c r="BN33" s="9">
        <v>0.0</v>
      </c>
      <c r="BO33" s="6">
        <f t="shared" si="12"/>
        <v>49</v>
      </c>
      <c r="BP33" s="4">
        <v>4.0</v>
      </c>
      <c r="BQ33" s="4">
        <v>3.0</v>
      </c>
      <c r="BR33" s="4">
        <v>0.0</v>
      </c>
      <c r="BS33" s="4">
        <v>8.0</v>
      </c>
      <c r="BT33" s="4">
        <v>0.0</v>
      </c>
      <c r="BU33" s="4">
        <v>23.0</v>
      </c>
      <c r="BV33" s="4">
        <v>4.0</v>
      </c>
      <c r="BW33" s="4">
        <v>1.0</v>
      </c>
      <c r="BX33" s="4">
        <v>1.0</v>
      </c>
      <c r="BY33" s="4">
        <v>1.0</v>
      </c>
      <c r="BZ33" s="4">
        <v>1.0</v>
      </c>
      <c r="CA33" s="6">
        <f t="shared" si="7"/>
        <v>46</v>
      </c>
      <c r="CB33" s="4">
        <v>1.0</v>
      </c>
      <c r="CC33" s="4">
        <v>14.0</v>
      </c>
      <c r="CD33" s="4">
        <v>60.0</v>
      </c>
      <c r="CE33" s="4">
        <v>0.0</v>
      </c>
      <c r="CF33" s="4">
        <v>0.0</v>
      </c>
      <c r="CG33" s="4">
        <v>1.0</v>
      </c>
      <c r="CH33" s="4">
        <v>0.0</v>
      </c>
      <c r="CI33" s="4">
        <v>55.0</v>
      </c>
      <c r="CJ33" s="4">
        <v>0.0</v>
      </c>
      <c r="CK33" s="4">
        <v>0.0</v>
      </c>
      <c r="CL33" s="4">
        <v>2.0</v>
      </c>
      <c r="CM33" s="4">
        <v>1.0</v>
      </c>
      <c r="CN33" s="4">
        <v>0.0</v>
      </c>
      <c r="CO33" s="4">
        <v>1.0</v>
      </c>
      <c r="CP33" s="4">
        <v>2.0</v>
      </c>
      <c r="CQ33" s="4">
        <v>0.0</v>
      </c>
      <c r="CR33" s="4">
        <v>0.0</v>
      </c>
      <c r="CS33" s="49">
        <f t="shared" si="8"/>
        <v>137</v>
      </c>
      <c r="CT33" s="4">
        <v>8.0</v>
      </c>
      <c r="CU33" s="4">
        <v>17.0</v>
      </c>
      <c r="CV33" s="4">
        <v>1.0</v>
      </c>
      <c r="CW33" s="4">
        <v>4.0</v>
      </c>
      <c r="CX33" s="4">
        <v>2.0</v>
      </c>
      <c r="CY33" s="4">
        <v>0.0</v>
      </c>
      <c r="CZ33" s="4">
        <v>0.0</v>
      </c>
      <c r="DA33" s="4">
        <v>2.0</v>
      </c>
      <c r="DB33" s="4">
        <v>0.0</v>
      </c>
      <c r="DC33" s="4">
        <v>0.0</v>
      </c>
      <c r="DD33" s="6">
        <f t="shared" si="9"/>
        <v>34</v>
      </c>
      <c r="DE33" s="4">
        <v>10.0</v>
      </c>
      <c r="DF33" s="4">
        <v>0.0</v>
      </c>
      <c r="DG33" s="4">
        <v>483.0</v>
      </c>
      <c r="DH33" s="4">
        <f t="shared" si="2"/>
        <v>493</v>
      </c>
      <c r="DI33" s="4">
        <v>1.0</v>
      </c>
      <c r="DJ33" s="4">
        <v>1.0</v>
      </c>
      <c r="DK33" s="4">
        <v>1.0</v>
      </c>
      <c r="DL33" s="4">
        <v>1.0</v>
      </c>
      <c r="DM33" s="4">
        <v>1.0</v>
      </c>
      <c r="DN33" s="4">
        <v>1.0</v>
      </c>
      <c r="DO33" s="4">
        <f t="shared" si="15"/>
        <v>83.33333333</v>
      </c>
      <c r="DP33" s="54">
        <v>44317.0</v>
      </c>
      <c r="DQ33" s="4">
        <f t="shared" si="14"/>
        <v>1190</v>
      </c>
      <c r="DR33" s="4">
        <v>5.0</v>
      </c>
      <c r="DS33" s="47">
        <v>45181.0</v>
      </c>
      <c r="DT33" s="4">
        <v>10.0</v>
      </c>
      <c r="DU33" s="4">
        <v>7.0</v>
      </c>
    </row>
    <row r="34" ht="15.0" customHeight="1">
      <c r="A34" s="40">
        <f t="shared" si="5"/>
        <v>33</v>
      </c>
      <c r="B34" s="4">
        <v>2.0</v>
      </c>
      <c r="C34" s="46">
        <v>0.00400462962962963</v>
      </c>
      <c r="D34" s="4">
        <v>6.49</v>
      </c>
      <c r="E34" s="4">
        <v>36.43</v>
      </c>
      <c r="F34" s="4">
        <v>47.27</v>
      </c>
      <c r="G34" s="4">
        <v>2.67</v>
      </c>
      <c r="H34" s="4">
        <v>3.0</v>
      </c>
      <c r="I34" s="4">
        <v>3.22</v>
      </c>
      <c r="J34" s="4">
        <v>39.42</v>
      </c>
      <c r="K34" s="4">
        <v>4.02</v>
      </c>
      <c r="L34" s="4">
        <v>0.39</v>
      </c>
      <c r="M34" s="9">
        <v>42.0</v>
      </c>
      <c r="N34" s="4">
        <v>57.51</v>
      </c>
      <c r="O34" s="4">
        <v>20.0</v>
      </c>
      <c r="P34" s="4">
        <v>18.46</v>
      </c>
      <c r="Q34" s="4">
        <v>18.0</v>
      </c>
      <c r="R34" s="4">
        <v>4.82</v>
      </c>
      <c r="S34" s="4">
        <v>7.0</v>
      </c>
      <c r="T34" s="4">
        <v>2.44</v>
      </c>
      <c r="U34" s="4">
        <v>33.0</v>
      </c>
      <c r="V34" s="4">
        <v>2.02</v>
      </c>
      <c r="W34" s="4">
        <v>0.0</v>
      </c>
      <c r="X34" s="4">
        <v>0.0</v>
      </c>
      <c r="Y34" s="4">
        <v>0.0</v>
      </c>
      <c r="Z34" s="4">
        <v>1.0</v>
      </c>
      <c r="AA34" s="4">
        <v>3.0</v>
      </c>
      <c r="AB34" s="4">
        <v>0.0</v>
      </c>
      <c r="AC34" s="4">
        <v>1.0</v>
      </c>
      <c r="AD34" s="4">
        <v>0.0</v>
      </c>
      <c r="AE34" s="4">
        <v>0.0</v>
      </c>
      <c r="AF34" s="4">
        <v>0.0</v>
      </c>
      <c r="AG34" s="4">
        <v>0.0</v>
      </c>
      <c r="AH34" s="4">
        <v>1.0</v>
      </c>
      <c r="AI34" s="4">
        <v>0.0</v>
      </c>
      <c r="AJ34" s="4">
        <v>0.0</v>
      </c>
      <c r="AK34" s="4">
        <f t="shared" si="1"/>
        <v>6</v>
      </c>
      <c r="AL34" s="4">
        <v>7.0</v>
      </c>
      <c r="AM34" s="4">
        <v>12.0</v>
      </c>
      <c r="AN34" s="9">
        <v>0.0</v>
      </c>
      <c r="AO34" s="9">
        <v>0.0</v>
      </c>
      <c r="AP34" s="9">
        <v>0.0</v>
      </c>
      <c r="AQ34" s="9">
        <v>0.0</v>
      </c>
      <c r="AR34" s="4">
        <v>0.0</v>
      </c>
      <c r="AS34" s="4">
        <v>1.0</v>
      </c>
      <c r="AT34" s="4">
        <v>0.0</v>
      </c>
      <c r="AU34" s="4">
        <v>46.0</v>
      </c>
      <c r="AV34" s="9">
        <v>0.0</v>
      </c>
      <c r="AW34" s="9">
        <v>0.0</v>
      </c>
      <c r="AX34" s="9">
        <v>0.0</v>
      </c>
      <c r="AY34" s="4">
        <v>3.0</v>
      </c>
      <c r="AZ34" s="9">
        <v>0.0</v>
      </c>
      <c r="BA34" s="9">
        <v>0.0</v>
      </c>
      <c r="BB34" s="9">
        <v>0.0</v>
      </c>
      <c r="BC34" s="4">
        <v>16.0</v>
      </c>
      <c r="BD34" s="9">
        <v>0.0</v>
      </c>
      <c r="BE34" s="4">
        <v>0.0</v>
      </c>
      <c r="BF34" s="4">
        <v>1.0</v>
      </c>
      <c r="BG34" s="9">
        <v>0.0</v>
      </c>
      <c r="BH34" s="4">
        <v>4.0</v>
      </c>
      <c r="BI34" s="4">
        <v>0.0</v>
      </c>
      <c r="BJ34" s="4">
        <v>0.0</v>
      </c>
      <c r="BK34" s="4">
        <v>0.0</v>
      </c>
      <c r="BL34" s="9">
        <v>0.0</v>
      </c>
      <c r="BM34" s="4">
        <v>0.0</v>
      </c>
      <c r="BN34" s="9">
        <v>0.0</v>
      </c>
      <c r="BO34" s="6">
        <f t="shared" si="12"/>
        <v>83</v>
      </c>
      <c r="BP34" s="4">
        <v>5.0</v>
      </c>
      <c r="BQ34" s="4">
        <v>4.0</v>
      </c>
      <c r="BR34" s="4">
        <v>0.0</v>
      </c>
      <c r="BS34" s="4">
        <v>4.0</v>
      </c>
      <c r="BT34" s="4">
        <v>0.0</v>
      </c>
      <c r="BU34" s="4">
        <v>0.0</v>
      </c>
      <c r="BV34" s="4">
        <v>3.0</v>
      </c>
      <c r="BW34" s="4">
        <v>0.0</v>
      </c>
      <c r="BX34" s="4">
        <v>1.0</v>
      </c>
      <c r="BY34" s="4">
        <v>1.0</v>
      </c>
      <c r="BZ34" s="4">
        <v>1.0</v>
      </c>
      <c r="CA34" s="6">
        <f t="shared" si="7"/>
        <v>19</v>
      </c>
      <c r="CB34" s="4">
        <v>2.0</v>
      </c>
      <c r="CC34" s="4">
        <v>16.0</v>
      </c>
      <c r="CD34" s="4">
        <v>8.0</v>
      </c>
      <c r="CE34" s="4">
        <v>0.0</v>
      </c>
      <c r="CF34" s="4">
        <v>0.0</v>
      </c>
      <c r="CG34" s="4">
        <v>0.0</v>
      </c>
      <c r="CH34" s="4">
        <v>0.0</v>
      </c>
      <c r="CI34" s="4">
        <v>23.0</v>
      </c>
      <c r="CJ34" s="4">
        <v>0.0</v>
      </c>
      <c r="CK34" s="4">
        <v>0.0</v>
      </c>
      <c r="CL34" s="4">
        <v>1.0</v>
      </c>
      <c r="CM34" s="4">
        <v>3.0</v>
      </c>
      <c r="CN34" s="4">
        <v>0.0</v>
      </c>
      <c r="CO34" s="4">
        <v>0.0</v>
      </c>
      <c r="CP34" s="4">
        <v>1.0</v>
      </c>
      <c r="CQ34" s="4">
        <v>0.0</v>
      </c>
      <c r="CR34" s="4">
        <v>0.0</v>
      </c>
      <c r="CS34" s="6">
        <f t="shared" si="8"/>
        <v>54</v>
      </c>
      <c r="CT34" s="4">
        <v>1.0</v>
      </c>
      <c r="CU34" s="4">
        <v>6.0</v>
      </c>
      <c r="CV34" s="4">
        <v>1.0</v>
      </c>
      <c r="CW34" s="4">
        <v>20.0</v>
      </c>
      <c r="CX34" s="4">
        <v>1.0</v>
      </c>
      <c r="CY34" s="4">
        <v>0.0</v>
      </c>
      <c r="CZ34" s="4">
        <v>3.0</v>
      </c>
      <c r="DA34" s="4">
        <v>40.0</v>
      </c>
      <c r="DB34" s="4">
        <v>0.0</v>
      </c>
      <c r="DC34" s="4">
        <v>0.0</v>
      </c>
      <c r="DD34" s="6">
        <f t="shared" si="9"/>
        <v>72</v>
      </c>
      <c r="DE34" s="14">
        <v>40.0</v>
      </c>
      <c r="DF34" s="4">
        <v>6.0</v>
      </c>
      <c r="DG34" s="4">
        <v>384.0</v>
      </c>
      <c r="DH34" s="4">
        <f t="shared" si="2"/>
        <v>430</v>
      </c>
      <c r="DI34" s="4">
        <v>1.0</v>
      </c>
      <c r="DJ34" s="4">
        <v>1.0</v>
      </c>
      <c r="DK34" s="4">
        <v>1.0</v>
      </c>
      <c r="DL34" s="4">
        <v>0.0</v>
      </c>
      <c r="DM34" s="4">
        <v>1.0</v>
      </c>
      <c r="DN34" s="4">
        <v>0.0</v>
      </c>
      <c r="DO34" s="4">
        <f t="shared" si="15"/>
        <v>66.66666667</v>
      </c>
      <c r="DP34" s="54">
        <v>44562.0</v>
      </c>
      <c r="DQ34" s="4">
        <f t="shared" si="14"/>
        <v>945</v>
      </c>
      <c r="DR34" s="4">
        <v>4.0</v>
      </c>
      <c r="DS34" s="47">
        <v>45103.0</v>
      </c>
      <c r="DT34" s="4">
        <v>1.0</v>
      </c>
      <c r="DU34" s="4">
        <v>7.0</v>
      </c>
    </row>
    <row r="35" ht="15.0" customHeight="1">
      <c r="A35" s="40">
        <f t="shared" si="5"/>
        <v>34</v>
      </c>
      <c r="B35" s="4">
        <v>2.0</v>
      </c>
      <c r="C35" s="46">
        <v>0.003703703703703704</v>
      </c>
      <c r="D35" s="4">
        <v>6.15</v>
      </c>
      <c r="E35" s="4">
        <v>34.91</v>
      </c>
      <c r="F35" s="4">
        <v>52.81</v>
      </c>
      <c r="G35" s="4">
        <v>1.08</v>
      </c>
      <c r="H35" s="4">
        <v>5.9</v>
      </c>
      <c r="I35" s="4">
        <v>2.41</v>
      </c>
      <c r="J35" s="4">
        <v>36.37</v>
      </c>
      <c r="K35" s="4">
        <v>1.26</v>
      </c>
      <c r="L35" s="4">
        <v>0.16</v>
      </c>
      <c r="M35" s="9">
        <v>42.0</v>
      </c>
      <c r="N35" s="4">
        <v>59.35</v>
      </c>
      <c r="O35" s="4">
        <v>45.0</v>
      </c>
      <c r="P35" s="4">
        <v>6.21</v>
      </c>
      <c r="Q35" s="4">
        <v>18.0</v>
      </c>
      <c r="R35" s="4">
        <v>3.75</v>
      </c>
      <c r="S35" s="4">
        <v>44.0</v>
      </c>
      <c r="T35" s="4">
        <v>3.61</v>
      </c>
      <c r="U35" s="4">
        <v>47.0</v>
      </c>
      <c r="V35" s="4">
        <v>2.85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3.0</v>
      </c>
      <c r="AC35" s="4">
        <v>0.0</v>
      </c>
      <c r="AD35" s="4">
        <v>0.0</v>
      </c>
      <c r="AE35" s="4">
        <v>0.0</v>
      </c>
      <c r="AF35" s="4">
        <v>1.0</v>
      </c>
      <c r="AG35" s="4">
        <v>0.0</v>
      </c>
      <c r="AH35" s="4">
        <v>0.0</v>
      </c>
      <c r="AI35" s="4">
        <v>0.0</v>
      </c>
      <c r="AJ35" s="4">
        <v>2.0</v>
      </c>
      <c r="AK35" s="4">
        <f t="shared" si="1"/>
        <v>6</v>
      </c>
      <c r="AL35" s="4">
        <v>0.0</v>
      </c>
      <c r="AM35" s="4">
        <v>2.0</v>
      </c>
      <c r="AN35" s="9">
        <v>0.0</v>
      </c>
      <c r="AO35" s="9">
        <v>0.0</v>
      </c>
      <c r="AP35" s="9">
        <v>0.0</v>
      </c>
      <c r="AQ35" s="9">
        <v>0.0</v>
      </c>
      <c r="AR35" s="4">
        <v>0.0</v>
      </c>
      <c r="AS35" s="9">
        <v>0.0</v>
      </c>
      <c r="AT35" s="4">
        <v>0.0</v>
      </c>
      <c r="AU35" s="9">
        <v>0.0</v>
      </c>
      <c r="AV35" s="9">
        <v>0.0</v>
      </c>
      <c r="AW35" s="9">
        <v>0.0</v>
      </c>
      <c r="AX35" s="9">
        <v>0.0</v>
      </c>
      <c r="AY35" s="9">
        <v>0.0</v>
      </c>
      <c r="AZ35" s="9">
        <v>0.0</v>
      </c>
      <c r="BA35" s="4">
        <v>5.0</v>
      </c>
      <c r="BB35" s="9">
        <v>0.0</v>
      </c>
      <c r="BC35" s="9">
        <v>0.0</v>
      </c>
      <c r="BD35" s="4">
        <v>3.0</v>
      </c>
      <c r="BE35" s="4">
        <v>0.0</v>
      </c>
      <c r="BF35" s="9">
        <v>0.0</v>
      </c>
      <c r="BG35" s="9">
        <v>0.0</v>
      </c>
      <c r="BH35" s="4">
        <v>1.0</v>
      </c>
      <c r="BI35" s="4">
        <v>0.0</v>
      </c>
      <c r="BJ35" s="4">
        <v>0.0</v>
      </c>
      <c r="BK35" s="4">
        <v>0.0</v>
      </c>
      <c r="BL35" s="9">
        <v>0.0</v>
      </c>
      <c r="BM35" s="4">
        <v>0.0</v>
      </c>
      <c r="BN35" s="9">
        <v>0.0</v>
      </c>
      <c r="BO35" s="6">
        <f t="shared" si="12"/>
        <v>11</v>
      </c>
      <c r="BP35" s="4">
        <v>3.0</v>
      </c>
      <c r="BQ35" s="4">
        <v>16.0</v>
      </c>
      <c r="BR35" s="4">
        <v>0.0</v>
      </c>
      <c r="BS35" s="4">
        <v>5.0</v>
      </c>
      <c r="BT35" s="4">
        <v>0.0</v>
      </c>
      <c r="BU35" s="4">
        <v>0.0</v>
      </c>
      <c r="BV35" s="4">
        <v>1.0</v>
      </c>
      <c r="BW35" s="4">
        <v>0.0</v>
      </c>
      <c r="BX35" s="4">
        <v>1.0</v>
      </c>
      <c r="BY35" s="4">
        <v>1.0</v>
      </c>
      <c r="BZ35" s="4">
        <v>1.0</v>
      </c>
      <c r="CA35" s="6">
        <f t="shared" si="7"/>
        <v>28</v>
      </c>
      <c r="CB35" s="4">
        <v>2.0</v>
      </c>
      <c r="CC35" s="4">
        <v>14.0</v>
      </c>
      <c r="CD35" s="4">
        <v>3.0</v>
      </c>
      <c r="CE35" s="4">
        <v>33.0</v>
      </c>
      <c r="CF35" s="4">
        <v>3.0</v>
      </c>
      <c r="CG35" s="4">
        <v>0.0</v>
      </c>
      <c r="CH35" s="4">
        <v>0.0</v>
      </c>
      <c r="CI35" s="4">
        <v>30.0</v>
      </c>
      <c r="CJ35" s="4">
        <v>0.0</v>
      </c>
      <c r="CK35" s="4">
        <v>3.0</v>
      </c>
      <c r="CL35" s="4">
        <v>0.0</v>
      </c>
      <c r="CM35" s="4">
        <v>2.0</v>
      </c>
      <c r="CN35" s="4">
        <v>0.0</v>
      </c>
      <c r="CO35" s="4">
        <v>1.0</v>
      </c>
      <c r="CP35" s="4">
        <v>1.0</v>
      </c>
      <c r="CQ35" s="4">
        <v>0.0</v>
      </c>
      <c r="CR35" s="4">
        <v>1.0</v>
      </c>
      <c r="CS35" s="6">
        <f t="shared" si="8"/>
        <v>93</v>
      </c>
      <c r="CT35" s="4">
        <v>119.0</v>
      </c>
      <c r="CU35" s="4">
        <v>28.0</v>
      </c>
      <c r="CV35" s="4">
        <v>1.0</v>
      </c>
      <c r="CW35" s="4">
        <v>20.0</v>
      </c>
      <c r="CX35" s="4">
        <v>4.0</v>
      </c>
      <c r="CY35" s="4">
        <v>0.0</v>
      </c>
      <c r="CZ35" s="4">
        <v>0.0</v>
      </c>
      <c r="DA35" s="4">
        <v>35.0</v>
      </c>
      <c r="DB35" s="4">
        <v>7.0</v>
      </c>
      <c r="DC35" s="4">
        <v>7.0</v>
      </c>
      <c r="DD35" s="49">
        <f t="shared" si="9"/>
        <v>221</v>
      </c>
      <c r="DE35" s="14">
        <v>48.0</v>
      </c>
      <c r="DF35" s="4">
        <v>0.0</v>
      </c>
      <c r="DG35" s="4">
        <v>454.0</v>
      </c>
      <c r="DH35" s="4">
        <f t="shared" si="2"/>
        <v>502</v>
      </c>
      <c r="DI35" s="4">
        <v>1.0</v>
      </c>
      <c r="DJ35" s="4">
        <v>1.0</v>
      </c>
      <c r="DK35" s="4">
        <v>1.0</v>
      </c>
      <c r="DL35" s="4">
        <v>1.0</v>
      </c>
      <c r="DM35" s="4">
        <v>1.0</v>
      </c>
      <c r="DN35" s="4">
        <v>1.0</v>
      </c>
      <c r="DO35" s="4">
        <f t="shared" si="15"/>
        <v>83.33333333</v>
      </c>
      <c r="DP35" s="54">
        <v>44866.0</v>
      </c>
      <c r="DQ35" s="4">
        <f t="shared" si="14"/>
        <v>641</v>
      </c>
      <c r="DR35" s="4">
        <v>3.0</v>
      </c>
      <c r="DS35" s="47">
        <v>44888.0</v>
      </c>
      <c r="DT35" s="4">
        <v>10.0</v>
      </c>
      <c r="DU35" s="4">
        <v>7.0</v>
      </c>
    </row>
    <row r="36" ht="15.0" customHeight="1">
      <c r="A36" s="40">
        <f t="shared" si="5"/>
        <v>35</v>
      </c>
      <c r="B36" s="4">
        <v>2.0</v>
      </c>
      <c r="C36" s="46">
        <v>0.0027430555555555554</v>
      </c>
      <c r="D36" s="4">
        <v>4.46</v>
      </c>
      <c r="E36" s="4">
        <v>38.27</v>
      </c>
      <c r="F36" s="4">
        <v>42.7</v>
      </c>
      <c r="G36" s="4">
        <v>1.39</v>
      </c>
      <c r="H36" s="4">
        <v>8.93</v>
      </c>
      <c r="I36" s="4">
        <v>1.89</v>
      </c>
      <c r="J36" s="4">
        <v>43.21</v>
      </c>
      <c r="K36" s="4">
        <v>1.81</v>
      </c>
      <c r="L36" s="4">
        <v>0.08</v>
      </c>
      <c r="M36" s="9">
        <v>42.0</v>
      </c>
      <c r="N36" s="4">
        <v>58.75</v>
      </c>
      <c r="O36" s="4">
        <v>35.0</v>
      </c>
      <c r="P36" s="4">
        <v>5.23</v>
      </c>
      <c r="Q36" s="4">
        <v>18.0</v>
      </c>
      <c r="R36" s="4">
        <v>3.98</v>
      </c>
      <c r="S36" s="4">
        <v>19.0</v>
      </c>
      <c r="T36" s="4">
        <v>2.94</v>
      </c>
      <c r="U36" s="4">
        <v>12.0</v>
      </c>
      <c r="V36" s="4">
        <v>2.58</v>
      </c>
      <c r="W36" s="4">
        <v>0.0</v>
      </c>
      <c r="X36" s="4">
        <v>0.0</v>
      </c>
      <c r="Y36" s="4">
        <v>0.0</v>
      </c>
      <c r="Z36" s="4">
        <v>1.0</v>
      </c>
      <c r="AA36" s="4">
        <v>4.0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f t="shared" si="1"/>
        <v>5</v>
      </c>
      <c r="AL36" s="4">
        <v>5.0</v>
      </c>
      <c r="AM36" s="4">
        <v>0.0</v>
      </c>
      <c r="AN36" s="9">
        <v>0.0</v>
      </c>
      <c r="AO36" s="4">
        <v>1.0</v>
      </c>
      <c r="AP36" s="9">
        <v>0.0</v>
      </c>
      <c r="AQ36" s="4">
        <v>1.0</v>
      </c>
      <c r="AR36" s="4">
        <v>1.0</v>
      </c>
      <c r="AS36" s="4">
        <v>9.0</v>
      </c>
      <c r="AT36" s="4">
        <v>0.0</v>
      </c>
      <c r="AU36" s="9">
        <v>1.0</v>
      </c>
      <c r="AV36" s="9">
        <v>0.0</v>
      </c>
      <c r="AW36" s="4">
        <v>1.0</v>
      </c>
      <c r="AX36" s="9">
        <v>0.0</v>
      </c>
      <c r="AY36" s="9">
        <v>0.0</v>
      </c>
      <c r="AZ36" s="4">
        <v>1.0</v>
      </c>
      <c r="BA36" s="9">
        <v>0.0</v>
      </c>
      <c r="BB36" s="9">
        <v>0.0</v>
      </c>
      <c r="BC36" s="9">
        <v>0.0</v>
      </c>
      <c r="BD36" s="9">
        <v>0.0</v>
      </c>
      <c r="BE36" s="4">
        <v>0.0</v>
      </c>
      <c r="BF36" s="4">
        <v>6.0</v>
      </c>
      <c r="BG36" s="9">
        <v>0.0</v>
      </c>
      <c r="BH36" s="4">
        <v>5.0</v>
      </c>
      <c r="BI36" s="4">
        <v>0.0</v>
      </c>
      <c r="BJ36" s="4">
        <v>0.0</v>
      </c>
      <c r="BK36" s="4">
        <v>0.0</v>
      </c>
      <c r="BL36" s="9">
        <v>0.0</v>
      </c>
      <c r="BM36" s="4">
        <v>0.0</v>
      </c>
      <c r="BN36" s="9">
        <v>0.0</v>
      </c>
      <c r="BO36" s="6">
        <f t="shared" si="12"/>
        <v>26</v>
      </c>
      <c r="BP36" s="4">
        <v>13.0</v>
      </c>
      <c r="BQ36" s="4">
        <v>2.0</v>
      </c>
      <c r="BR36" s="4">
        <v>1.0</v>
      </c>
      <c r="BS36" s="4">
        <v>11.0</v>
      </c>
      <c r="BT36" s="4">
        <v>0.0</v>
      </c>
      <c r="BU36" s="4">
        <v>0.0</v>
      </c>
      <c r="BV36" s="4">
        <v>9.0</v>
      </c>
      <c r="BW36" s="4">
        <v>1.0</v>
      </c>
      <c r="BX36" s="4">
        <v>0.0</v>
      </c>
      <c r="BY36" s="4">
        <v>0.0</v>
      </c>
      <c r="BZ36" s="4">
        <v>2.0</v>
      </c>
      <c r="CA36" s="6">
        <f t="shared" si="7"/>
        <v>39</v>
      </c>
      <c r="CB36" s="4">
        <v>1.0</v>
      </c>
      <c r="CC36" s="4">
        <v>27.0</v>
      </c>
      <c r="CD36" s="4">
        <v>10.0</v>
      </c>
      <c r="CE36" s="4">
        <v>6.0</v>
      </c>
      <c r="CF36" s="4">
        <v>0.0</v>
      </c>
      <c r="CG36" s="4">
        <v>0.0</v>
      </c>
      <c r="CH36" s="4">
        <v>0.0</v>
      </c>
      <c r="CI36" s="4">
        <v>12.0</v>
      </c>
      <c r="CJ36" s="4">
        <v>0.0</v>
      </c>
      <c r="CK36" s="4">
        <v>8.0</v>
      </c>
      <c r="CL36" s="4">
        <v>1.0</v>
      </c>
      <c r="CM36" s="4">
        <v>2.0</v>
      </c>
      <c r="CN36" s="4">
        <v>0.0</v>
      </c>
      <c r="CO36" s="4">
        <v>1.0</v>
      </c>
      <c r="CP36" s="4">
        <v>1.0</v>
      </c>
      <c r="CQ36" s="4">
        <v>0.0</v>
      </c>
      <c r="CR36" s="4">
        <v>2.0</v>
      </c>
      <c r="CS36" s="6">
        <f t="shared" si="8"/>
        <v>71</v>
      </c>
      <c r="CT36" s="4">
        <v>49.0</v>
      </c>
      <c r="CU36" s="4">
        <v>32.0</v>
      </c>
      <c r="CV36" s="4">
        <v>3.0</v>
      </c>
      <c r="CW36" s="4">
        <v>42.0</v>
      </c>
      <c r="CX36" s="4">
        <v>4.0</v>
      </c>
      <c r="CY36" s="4">
        <v>0.0</v>
      </c>
      <c r="CZ36" s="4">
        <v>0.0</v>
      </c>
      <c r="DA36" s="4">
        <v>17.0</v>
      </c>
      <c r="DB36" s="4">
        <v>1.0</v>
      </c>
      <c r="DC36" s="4">
        <v>1.0</v>
      </c>
      <c r="DD36" s="6">
        <f t="shared" si="9"/>
        <v>149</v>
      </c>
      <c r="DE36" s="4">
        <v>8.0</v>
      </c>
      <c r="DF36" s="4">
        <v>0.0</v>
      </c>
      <c r="DG36" s="4">
        <v>323.0</v>
      </c>
      <c r="DH36" s="4">
        <f t="shared" si="2"/>
        <v>331</v>
      </c>
      <c r="DI36" s="4">
        <v>1.0</v>
      </c>
      <c r="DJ36" s="4">
        <v>1.0</v>
      </c>
      <c r="DK36" s="4">
        <v>1.0</v>
      </c>
      <c r="DL36" s="4">
        <v>1.0</v>
      </c>
      <c r="DM36" s="4">
        <v>1.0</v>
      </c>
      <c r="DN36" s="4">
        <v>2.0</v>
      </c>
      <c r="DO36" s="4">
        <f>(sum(DI36:DM36)-1)/6*100</f>
        <v>66.66666667</v>
      </c>
      <c r="DP36" s="54">
        <v>44805.0</v>
      </c>
      <c r="DQ36" s="4">
        <f t="shared" si="14"/>
        <v>702</v>
      </c>
      <c r="DR36" s="4">
        <v>3.0</v>
      </c>
      <c r="DS36" s="47">
        <v>44812.0</v>
      </c>
      <c r="DT36" s="4">
        <v>13.0</v>
      </c>
      <c r="DU36" s="4">
        <v>7.0</v>
      </c>
    </row>
    <row r="37" ht="15.0" customHeight="1">
      <c r="A37" s="40">
        <f t="shared" si="5"/>
        <v>36</v>
      </c>
      <c r="B37" s="4">
        <v>2.0</v>
      </c>
      <c r="C37" s="46">
        <v>0.0032060185185185186</v>
      </c>
      <c r="D37" s="4">
        <v>5.28</v>
      </c>
      <c r="E37" s="4">
        <v>39.12</v>
      </c>
      <c r="F37" s="4">
        <v>47.06</v>
      </c>
      <c r="G37" s="4">
        <v>0.6</v>
      </c>
      <c r="H37" s="4">
        <v>4.45</v>
      </c>
      <c r="I37" s="4">
        <v>4.5</v>
      </c>
      <c r="J37" s="4">
        <v>39.38</v>
      </c>
      <c r="K37" s="4">
        <v>3.83</v>
      </c>
      <c r="L37" s="4">
        <v>0.17</v>
      </c>
      <c r="M37" s="9">
        <v>42.0</v>
      </c>
      <c r="N37" s="4">
        <v>81.05</v>
      </c>
      <c r="O37" s="4">
        <v>44.0</v>
      </c>
      <c r="P37" s="4">
        <v>2.21</v>
      </c>
      <c r="Q37" s="4">
        <v>16.0</v>
      </c>
      <c r="R37" s="4">
        <v>1.69</v>
      </c>
      <c r="S37" s="4">
        <v>34.0</v>
      </c>
      <c r="T37" s="4">
        <v>1.61</v>
      </c>
      <c r="U37" s="4">
        <v>46.0</v>
      </c>
      <c r="V37" s="4">
        <v>1.43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1.0</v>
      </c>
      <c r="AG37" s="4">
        <v>0.0</v>
      </c>
      <c r="AH37" s="4">
        <v>0.0</v>
      </c>
      <c r="AI37" s="4">
        <v>0.0</v>
      </c>
      <c r="AJ37" s="4">
        <v>0.0</v>
      </c>
      <c r="AK37" s="4">
        <f t="shared" si="1"/>
        <v>1</v>
      </c>
      <c r="AL37" s="4">
        <v>2.0</v>
      </c>
      <c r="AM37" s="4">
        <v>0.0</v>
      </c>
      <c r="AN37" s="9">
        <v>0.0</v>
      </c>
      <c r="AO37" s="4">
        <v>3.0</v>
      </c>
      <c r="AP37" s="9">
        <v>0.0</v>
      </c>
      <c r="AQ37" s="9">
        <v>0.0</v>
      </c>
      <c r="AR37" s="9">
        <v>0.0</v>
      </c>
      <c r="AS37" s="4">
        <v>0.0</v>
      </c>
      <c r="AT37" s="4">
        <v>0.0</v>
      </c>
      <c r="AU37" s="9">
        <v>0.0</v>
      </c>
      <c r="AV37" s="4">
        <v>3.0</v>
      </c>
      <c r="AW37" s="9">
        <v>0.0</v>
      </c>
      <c r="AX37" s="9">
        <v>0.0</v>
      </c>
      <c r="AY37" s="9">
        <v>0.0</v>
      </c>
      <c r="AZ37" s="9">
        <v>0.0</v>
      </c>
      <c r="BA37" s="9">
        <v>0.0</v>
      </c>
      <c r="BB37" s="4">
        <v>1.0</v>
      </c>
      <c r="BC37" s="9">
        <v>0.0</v>
      </c>
      <c r="BD37" s="9">
        <v>0.0</v>
      </c>
      <c r="BE37" s="4">
        <v>0.0</v>
      </c>
      <c r="BF37" s="9">
        <v>0.0</v>
      </c>
      <c r="BG37" s="9">
        <v>0.0</v>
      </c>
      <c r="BH37" s="4">
        <v>1.0</v>
      </c>
      <c r="BI37" s="4">
        <v>0.0</v>
      </c>
      <c r="BJ37" s="4">
        <v>0.0</v>
      </c>
      <c r="BK37" s="4">
        <v>0.0</v>
      </c>
      <c r="BL37" s="9">
        <v>0.0</v>
      </c>
      <c r="BM37" s="4">
        <v>0.0</v>
      </c>
      <c r="BN37" s="9">
        <v>0.0</v>
      </c>
      <c r="BO37" s="6">
        <f t="shared" si="12"/>
        <v>8</v>
      </c>
      <c r="BP37" s="4">
        <v>4.0</v>
      </c>
      <c r="BQ37" s="4">
        <v>1.0</v>
      </c>
      <c r="BR37" s="4">
        <v>0.0</v>
      </c>
      <c r="BS37" s="4">
        <v>2.0</v>
      </c>
      <c r="BT37" s="4">
        <v>0.0</v>
      </c>
      <c r="BU37" s="4">
        <v>0.0</v>
      </c>
      <c r="BV37" s="4">
        <v>0.0</v>
      </c>
      <c r="BW37" s="4">
        <v>0.0</v>
      </c>
      <c r="BX37" s="4">
        <v>1.0</v>
      </c>
      <c r="BY37" s="4">
        <v>1.0</v>
      </c>
      <c r="BZ37" s="4">
        <v>1.0</v>
      </c>
      <c r="CA37" s="6">
        <f t="shared" si="7"/>
        <v>10</v>
      </c>
      <c r="CB37" s="4">
        <v>1.0</v>
      </c>
      <c r="CC37" s="4">
        <v>12.0</v>
      </c>
      <c r="CD37" s="4">
        <v>0.0</v>
      </c>
      <c r="CE37" s="4">
        <v>0.0</v>
      </c>
      <c r="CF37" s="4">
        <v>0.0</v>
      </c>
      <c r="CG37" s="4">
        <v>0.0</v>
      </c>
      <c r="CH37" s="4">
        <v>0.0</v>
      </c>
      <c r="CI37" s="4">
        <v>7.0</v>
      </c>
      <c r="CJ37" s="4">
        <v>0.0</v>
      </c>
      <c r="CK37" s="4">
        <v>0.0</v>
      </c>
      <c r="CL37" s="4">
        <v>0.0</v>
      </c>
      <c r="CM37" s="4">
        <v>2.0</v>
      </c>
      <c r="CN37" s="4">
        <v>0.0</v>
      </c>
      <c r="CO37" s="4">
        <v>1.0</v>
      </c>
      <c r="CP37" s="4">
        <v>1.0</v>
      </c>
      <c r="CQ37" s="4">
        <v>0.0</v>
      </c>
      <c r="CR37" s="4">
        <v>0.0</v>
      </c>
      <c r="CS37" s="6">
        <f t="shared" si="8"/>
        <v>24</v>
      </c>
      <c r="CT37" s="4">
        <v>21.0</v>
      </c>
      <c r="CU37" s="4">
        <v>21.0</v>
      </c>
      <c r="CV37" s="4">
        <v>0.0</v>
      </c>
      <c r="CW37" s="4">
        <v>1.0</v>
      </c>
      <c r="CX37" s="4">
        <v>0.0</v>
      </c>
      <c r="CY37" s="4">
        <v>0.0</v>
      </c>
      <c r="CZ37" s="4">
        <v>0.0</v>
      </c>
      <c r="DA37" s="4">
        <v>19.0</v>
      </c>
      <c r="DB37" s="4">
        <v>1.0</v>
      </c>
      <c r="DC37" s="4">
        <v>0.0</v>
      </c>
      <c r="DD37" s="6">
        <f t="shared" si="9"/>
        <v>63</v>
      </c>
      <c r="DE37" s="4">
        <v>2.0</v>
      </c>
      <c r="DF37" s="4">
        <v>0.0</v>
      </c>
      <c r="DG37" s="4">
        <v>9.0</v>
      </c>
      <c r="DH37" s="4">
        <f t="shared" si="2"/>
        <v>11</v>
      </c>
      <c r="DI37" s="4">
        <v>1.0</v>
      </c>
      <c r="DJ37" s="4">
        <v>1.0</v>
      </c>
      <c r="DK37" s="4">
        <v>1.0</v>
      </c>
      <c r="DL37" s="4">
        <v>1.0</v>
      </c>
      <c r="DM37" s="4">
        <v>1.0</v>
      </c>
      <c r="DN37" s="4">
        <v>0.0</v>
      </c>
      <c r="DO37" s="4">
        <f t="shared" ref="DO37:DO41" si="16">sum(DI37:DM37)/6*100</f>
        <v>83.33333333</v>
      </c>
      <c r="DP37" s="54">
        <v>44013.0</v>
      </c>
      <c r="DQ37" s="4">
        <f t="shared" si="14"/>
        <v>1494</v>
      </c>
      <c r="DR37" s="4">
        <v>5.0</v>
      </c>
      <c r="DS37" s="47">
        <v>44749.0</v>
      </c>
      <c r="DT37" s="4">
        <v>13.0</v>
      </c>
      <c r="DU37" s="4">
        <v>7.0</v>
      </c>
    </row>
    <row r="38" ht="15.0" customHeight="1">
      <c r="A38" s="40">
        <f t="shared" si="5"/>
        <v>37</v>
      </c>
      <c r="B38" s="4">
        <v>2.0</v>
      </c>
      <c r="C38" s="46">
        <v>0.004131944444444444</v>
      </c>
      <c r="D38" s="4">
        <v>6.29</v>
      </c>
      <c r="E38" s="4">
        <v>30.11</v>
      </c>
      <c r="F38" s="4">
        <v>52.62</v>
      </c>
      <c r="G38" s="4">
        <v>1.48</v>
      </c>
      <c r="H38" s="4">
        <v>3.53</v>
      </c>
      <c r="I38" s="4">
        <v>4.01</v>
      </c>
      <c r="J38" s="4">
        <v>32.26</v>
      </c>
      <c r="K38" s="4">
        <v>5.89</v>
      </c>
      <c r="L38" s="4">
        <v>0.22</v>
      </c>
      <c r="M38" s="9">
        <v>42.0</v>
      </c>
      <c r="N38" s="4">
        <v>70.63</v>
      </c>
      <c r="O38" s="4">
        <v>18.0</v>
      </c>
      <c r="P38" s="4">
        <v>3.85</v>
      </c>
      <c r="Q38" s="4">
        <v>44.0</v>
      </c>
      <c r="R38" s="4">
        <v>3.03</v>
      </c>
      <c r="S38" s="4">
        <v>37.0</v>
      </c>
      <c r="T38" s="4">
        <v>2.32</v>
      </c>
      <c r="U38" s="4">
        <v>24.0</v>
      </c>
      <c r="V38" s="4">
        <v>2.18</v>
      </c>
      <c r="W38" s="4">
        <v>0.0</v>
      </c>
      <c r="X38" s="4">
        <v>0.0</v>
      </c>
      <c r="Y38" s="4">
        <v>0.0</v>
      </c>
      <c r="Z38" s="4">
        <v>1.0</v>
      </c>
      <c r="AA38" s="4">
        <v>0.0</v>
      </c>
      <c r="AB38" s="4">
        <v>7.0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1.0</v>
      </c>
      <c r="AI38" s="4">
        <v>0.0</v>
      </c>
      <c r="AJ38" s="4">
        <v>5.0</v>
      </c>
      <c r="AK38" s="14">
        <f t="shared" si="1"/>
        <v>14</v>
      </c>
      <c r="AL38" s="14">
        <v>12.0</v>
      </c>
      <c r="AM38" s="4">
        <v>5.0</v>
      </c>
      <c r="AN38" s="9">
        <v>0.0</v>
      </c>
      <c r="AO38" s="9">
        <v>0.0</v>
      </c>
      <c r="AP38" s="9">
        <v>0.0</v>
      </c>
      <c r="AQ38" s="9">
        <v>6.0</v>
      </c>
      <c r="AR38" s="9">
        <v>0.0</v>
      </c>
      <c r="AS38" s="4">
        <v>0.0</v>
      </c>
      <c r="AT38" s="4">
        <v>0.0</v>
      </c>
      <c r="AU38" s="9">
        <v>1.0</v>
      </c>
      <c r="AV38" s="4">
        <v>1.0</v>
      </c>
      <c r="AW38" s="4">
        <v>4.0</v>
      </c>
      <c r="AX38" s="9">
        <v>0.0</v>
      </c>
      <c r="AY38" s="4">
        <v>1.0</v>
      </c>
      <c r="AZ38" s="9">
        <v>0.0</v>
      </c>
      <c r="BA38" s="9">
        <v>0.0</v>
      </c>
      <c r="BB38" s="9">
        <v>0.0</v>
      </c>
      <c r="BC38" s="9">
        <v>0.0</v>
      </c>
      <c r="BD38" s="4">
        <v>14.0</v>
      </c>
      <c r="BE38" s="4">
        <v>0.0</v>
      </c>
      <c r="BF38" s="4">
        <v>39.0</v>
      </c>
      <c r="BG38" s="9">
        <v>0.0</v>
      </c>
      <c r="BH38" s="4">
        <v>4.0</v>
      </c>
      <c r="BI38" s="4">
        <v>0.0</v>
      </c>
      <c r="BJ38" s="4">
        <v>0.0</v>
      </c>
      <c r="BK38" s="4">
        <v>0.0</v>
      </c>
      <c r="BL38" s="9">
        <v>0.0</v>
      </c>
      <c r="BM38" s="4">
        <v>0.0</v>
      </c>
      <c r="BN38" s="9">
        <v>0.0</v>
      </c>
      <c r="BO38" s="6">
        <f t="shared" si="12"/>
        <v>75</v>
      </c>
      <c r="BP38" s="4">
        <v>2.0</v>
      </c>
      <c r="BQ38" s="4">
        <v>1.0</v>
      </c>
      <c r="BR38" s="4">
        <v>0.0</v>
      </c>
      <c r="BS38" s="4">
        <v>26.0</v>
      </c>
      <c r="BT38" s="4">
        <v>0.0</v>
      </c>
      <c r="BU38" s="4">
        <v>0.0</v>
      </c>
      <c r="BV38" s="4">
        <v>8.0</v>
      </c>
      <c r="BW38" s="4">
        <v>0.0</v>
      </c>
      <c r="BX38" s="4">
        <v>1.0</v>
      </c>
      <c r="BY38" s="4">
        <v>1.0</v>
      </c>
      <c r="BZ38" s="4">
        <v>2.0</v>
      </c>
      <c r="CA38" s="6">
        <f t="shared" si="7"/>
        <v>41</v>
      </c>
      <c r="CB38" s="4">
        <v>6.0</v>
      </c>
      <c r="CC38" s="4">
        <v>8.0</v>
      </c>
      <c r="CD38" s="4">
        <v>59.0</v>
      </c>
      <c r="CE38" s="4">
        <v>6.0</v>
      </c>
      <c r="CF38" s="4">
        <v>0.0</v>
      </c>
      <c r="CG38" s="4">
        <v>0.0</v>
      </c>
      <c r="CH38" s="4">
        <v>0.0</v>
      </c>
      <c r="CI38" s="4">
        <v>43.0</v>
      </c>
      <c r="CJ38" s="4">
        <v>0.0</v>
      </c>
      <c r="CK38" s="4">
        <v>3.0</v>
      </c>
      <c r="CL38" s="4">
        <v>1.0</v>
      </c>
      <c r="CM38" s="4">
        <v>12.0</v>
      </c>
      <c r="CN38" s="4">
        <v>0.0</v>
      </c>
      <c r="CO38" s="4">
        <v>0.0</v>
      </c>
      <c r="CP38" s="4">
        <v>1.0</v>
      </c>
      <c r="CQ38" s="4">
        <v>0.0</v>
      </c>
      <c r="CR38" s="4">
        <v>0.0</v>
      </c>
      <c r="CS38" s="49">
        <f t="shared" si="8"/>
        <v>139</v>
      </c>
      <c r="CT38" s="4">
        <v>360.0</v>
      </c>
      <c r="CU38" s="4">
        <v>19.0</v>
      </c>
      <c r="CV38" s="4">
        <v>2.0</v>
      </c>
      <c r="CW38" s="4">
        <v>13.0</v>
      </c>
      <c r="CX38" s="4">
        <v>5.0</v>
      </c>
      <c r="CY38" s="4">
        <v>27.0</v>
      </c>
      <c r="CZ38" s="4">
        <v>0.0</v>
      </c>
      <c r="DA38" s="4">
        <v>13.0</v>
      </c>
      <c r="DB38" s="4">
        <v>0.0</v>
      </c>
      <c r="DC38" s="4">
        <v>1.0</v>
      </c>
      <c r="DD38" s="49">
        <f t="shared" si="9"/>
        <v>440</v>
      </c>
      <c r="DE38" s="14">
        <v>29.0</v>
      </c>
      <c r="DF38" s="4">
        <v>0.0</v>
      </c>
      <c r="DG38" s="14">
        <v>750.0</v>
      </c>
      <c r="DH38" s="4">
        <f t="shared" si="2"/>
        <v>779</v>
      </c>
      <c r="DI38" s="4">
        <v>1.0</v>
      </c>
      <c r="DJ38" s="4">
        <v>1.0</v>
      </c>
      <c r="DK38" s="4">
        <v>1.0</v>
      </c>
      <c r="DL38" s="4">
        <v>1.0</v>
      </c>
      <c r="DM38" s="4">
        <v>1.0</v>
      </c>
      <c r="DN38" s="4">
        <v>0.0</v>
      </c>
      <c r="DO38" s="4">
        <f t="shared" si="16"/>
        <v>83.33333333</v>
      </c>
      <c r="DP38" s="54">
        <v>44742.0</v>
      </c>
      <c r="DQ38" s="4">
        <f t="shared" si="14"/>
        <v>765</v>
      </c>
      <c r="DR38" s="4">
        <v>4.0</v>
      </c>
      <c r="DS38" s="47">
        <v>44742.0</v>
      </c>
      <c r="DT38" s="4">
        <v>13.0</v>
      </c>
      <c r="DU38" s="4">
        <v>3.0</v>
      </c>
    </row>
    <row r="39" ht="15.0" customHeight="1">
      <c r="A39" s="40">
        <f t="shared" si="5"/>
        <v>38</v>
      </c>
      <c r="B39" s="4">
        <v>2.0</v>
      </c>
      <c r="C39" s="46">
        <v>0.0038078703703703703</v>
      </c>
      <c r="D39" s="4">
        <v>5.09</v>
      </c>
      <c r="E39" s="4">
        <v>41.51</v>
      </c>
      <c r="F39" s="4">
        <v>41.33</v>
      </c>
      <c r="G39" s="4">
        <v>1.83</v>
      </c>
      <c r="H39" s="4">
        <v>4.0</v>
      </c>
      <c r="I39" s="4">
        <v>2.06</v>
      </c>
      <c r="J39" s="4">
        <v>48.49</v>
      </c>
      <c r="K39" s="4">
        <v>2.16</v>
      </c>
      <c r="L39" s="4">
        <v>0.14</v>
      </c>
      <c r="M39" s="9">
        <v>42.0</v>
      </c>
      <c r="N39" s="4">
        <v>57.83</v>
      </c>
      <c r="O39" s="4">
        <v>18.0</v>
      </c>
      <c r="P39" s="4">
        <v>3.54</v>
      </c>
      <c r="Q39" s="4">
        <v>44.0</v>
      </c>
      <c r="R39" s="4">
        <v>3.52</v>
      </c>
      <c r="S39" s="4">
        <v>30.0</v>
      </c>
      <c r="T39" s="4">
        <v>1.98</v>
      </c>
      <c r="U39" s="4">
        <v>8.0</v>
      </c>
      <c r="V39" s="4">
        <v>1.77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f t="shared" si="1"/>
        <v>0</v>
      </c>
      <c r="AL39" s="4">
        <v>0.0</v>
      </c>
      <c r="AM39" s="4">
        <v>3.0</v>
      </c>
      <c r="AN39" s="9">
        <v>0.0</v>
      </c>
      <c r="AO39" s="9">
        <v>0.0</v>
      </c>
      <c r="AP39" s="9">
        <v>0.0</v>
      </c>
      <c r="AQ39" s="9">
        <v>0.0</v>
      </c>
      <c r="AR39" s="9">
        <v>0.0</v>
      </c>
      <c r="AS39" s="4">
        <v>0.0</v>
      </c>
      <c r="AT39" s="4">
        <v>0.0</v>
      </c>
      <c r="AU39" s="9">
        <v>0.0</v>
      </c>
      <c r="AV39" s="9">
        <v>0.0</v>
      </c>
      <c r="AW39" s="4">
        <v>1.0</v>
      </c>
      <c r="AX39" s="9">
        <v>0.0</v>
      </c>
      <c r="AY39" s="4">
        <v>1.0</v>
      </c>
      <c r="AZ39" s="9">
        <v>0.0</v>
      </c>
      <c r="BA39" s="9">
        <v>0.0</v>
      </c>
      <c r="BB39" s="9">
        <v>0.0</v>
      </c>
      <c r="BC39" s="9">
        <v>0.0</v>
      </c>
      <c r="BD39" s="4">
        <v>1.0</v>
      </c>
      <c r="BE39" s="4">
        <v>0.0</v>
      </c>
      <c r="BF39" s="9">
        <v>0.0</v>
      </c>
      <c r="BG39" s="9">
        <v>0.0</v>
      </c>
      <c r="BH39" s="4">
        <v>5.0</v>
      </c>
      <c r="BI39" s="4">
        <v>4.0</v>
      </c>
      <c r="BJ39" s="4">
        <v>0.0</v>
      </c>
      <c r="BK39" s="4">
        <v>0.0</v>
      </c>
      <c r="BL39" s="9">
        <v>0.0</v>
      </c>
      <c r="BM39" s="4">
        <v>0.0</v>
      </c>
      <c r="BN39" s="9">
        <v>0.0</v>
      </c>
      <c r="BO39" s="6">
        <f t="shared" si="12"/>
        <v>15</v>
      </c>
      <c r="BP39" s="4">
        <v>18.0</v>
      </c>
      <c r="BQ39" s="4">
        <v>3.0</v>
      </c>
      <c r="BR39" s="4">
        <v>0.0</v>
      </c>
      <c r="BS39" s="4">
        <v>2.0</v>
      </c>
      <c r="BT39" s="4">
        <v>0.0</v>
      </c>
      <c r="BU39" s="4">
        <v>0.0</v>
      </c>
      <c r="BV39" s="4">
        <v>1.0</v>
      </c>
      <c r="BW39" s="4">
        <v>0.0</v>
      </c>
      <c r="BX39" s="4">
        <v>1.0</v>
      </c>
      <c r="BY39" s="4">
        <v>1.0</v>
      </c>
      <c r="BZ39" s="4">
        <v>1.0</v>
      </c>
      <c r="CA39" s="6">
        <f t="shared" si="7"/>
        <v>27</v>
      </c>
      <c r="CB39" s="4">
        <v>1.0</v>
      </c>
      <c r="CC39" s="4">
        <v>15.0</v>
      </c>
      <c r="CD39" s="4">
        <v>9.0</v>
      </c>
      <c r="CE39" s="4">
        <v>8.0</v>
      </c>
      <c r="CF39" s="4">
        <v>0.0</v>
      </c>
      <c r="CG39" s="4">
        <v>0.0</v>
      </c>
      <c r="CH39" s="4">
        <v>0.0</v>
      </c>
      <c r="CI39" s="4">
        <v>15.0</v>
      </c>
      <c r="CJ39" s="4">
        <v>0.0</v>
      </c>
      <c r="CK39" s="4">
        <v>1.0</v>
      </c>
      <c r="CL39" s="4">
        <v>1.0</v>
      </c>
      <c r="CM39" s="4">
        <v>9.0</v>
      </c>
      <c r="CN39" s="4">
        <v>1.0</v>
      </c>
      <c r="CO39" s="4">
        <v>1.0</v>
      </c>
      <c r="CP39" s="4">
        <v>1.0</v>
      </c>
      <c r="CQ39" s="4">
        <v>0.0</v>
      </c>
      <c r="CR39" s="4">
        <v>1.0</v>
      </c>
      <c r="CS39" s="6">
        <f t="shared" si="8"/>
        <v>63</v>
      </c>
      <c r="CT39" s="4">
        <v>129.0</v>
      </c>
      <c r="CU39" s="4">
        <v>29.0</v>
      </c>
      <c r="CV39" s="4">
        <v>0.0</v>
      </c>
      <c r="CW39" s="4">
        <v>6.0</v>
      </c>
      <c r="CX39" s="4">
        <v>0.0</v>
      </c>
      <c r="CY39" s="4">
        <v>0.0</v>
      </c>
      <c r="CZ39" s="4">
        <v>0.0</v>
      </c>
      <c r="DA39" s="4">
        <v>126.0</v>
      </c>
      <c r="DB39" s="4">
        <v>12.0</v>
      </c>
      <c r="DC39" s="4">
        <v>2.0</v>
      </c>
      <c r="DD39" s="49">
        <f t="shared" si="9"/>
        <v>304</v>
      </c>
      <c r="DE39" s="4">
        <v>0.0</v>
      </c>
      <c r="DF39" s="4">
        <v>0.0</v>
      </c>
      <c r="DG39" s="4">
        <v>377.0</v>
      </c>
      <c r="DH39" s="4">
        <f t="shared" si="2"/>
        <v>377</v>
      </c>
      <c r="DI39" s="4">
        <v>1.0</v>
      </c>
      <c r="DJ39" s="4">
        <v>1.0</v>
      </c>
      <c r="DK39" s="4">
        <v>1.0</v>
      </c>
      <c r="DL39" s="4">
        <v>1.0</v>
      </c>
      <c r="DM39" s="4">
        <v>1.0</v>
      </c>
      <c r="DN39" s="4">
        <v>0.0</v>
      </c>
      <c r="DO39" s="4">
        <f t="shared" si="16"/>
        <v>83.33333333</v>
      </c>
      <c r="DP39" s="54">
        <v>45136.0</v>
      </c>
      <c r="DQ39" s="4">
        <f t="shared" si="14"/>
        <v>371</v>
      </c>
      <c r="DR39" s="4">
        <v>3.0</v>
      </c>
      <c r="DS39" s="47">
        <v>45497.0</v>
      </c>
      <c r="DT39" s="4">
        <v>12.0</v>
      </c>
      <c r="DU39" s="4">
        <v>7.0</v>
      </c>
    </row>
    <row r="40" ht="15.0" customHeight="1">
      <c r="A40" s="40">
        <f t="shared" si="5"/>
        <v>39</v>
      </c>
      <c r="B40" s="4">
        <v>2.0</v>
      </c>
      <c r="C40" s="46">
        <v>0.003125</v>
      </c>
      <c r="D40" s="4">
        <v>5.27</v>
      </c>
      <c r="E40" s="4">
        <v>42.05</v>
      </c>
      <c r="F40" s="4">
        <v>43.04</v>
      </c>
      <c r="G40" s="4">
        <v>0.84</v>
      </c>
      <c r="H40" s="4">
        <v>3.92</v>
      </c>
      <c r="I40" s="4">
        <v>3.27</v>
      </c>
      <c r="J40" s="4">
        <v>47.84</v>
      </c>
      <c r="K40" s="4">
        <v>0.71</v>
      </c>
      <c r="L40" s="4">
        <v>0.39</v>
      </c>
      <c r="M40" s="9">
        <v>42.0</v>
      </c>
      <c r="N40" s="4">
        <v>65.1</v>
      </c>
      <c r="O40" s="4">
        <v>34.0</v>
      </c>
      <c r="P40" s="4">
        <v>4.38</v>
      </c>
      <c r="Q40" s="4">
        <v>44.0</v>
      </c>
      <c r="R40" s="4">
        <v>4.33</v>
      </c>
      <c r="S40" s="4">
        <v>38.0</v>
      </c>
      <c r="T40" s="4">
        <v>3.66</v>
      </c>
      <c r="U40" s="4">
        <v>33.0</v>
      </c>
      <c r="V40" s="4">
        <v>3.1</v>
      </c>
      <c r="W40" s="4">
        <v>0.0</v>
      </c>
      <c r="X40" s="4">
        <v>0.0</v>
      </c>
      <c r="Y40" s="4">
        <v>1.0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f t="shared" si="1"/>
        <v>1</v>
      </c>
      <c r="AL40" s="4">
        <v>0.0</v>
      </c>
      <c r="AM40" s="4">
        <v>0.0</v>
      </c>
      <c r="AN40" s="4">
        <v>1.0</v>
      </c>
      <c r="AO40" s="9">
        <v>0.0</v>
      </c>
      <c r="AP40" s="9">
        <v>0.0</v>
      </c>
      <c r="AQ40" s="9">
        <v>0.0</v>
      </c>
      <c r="AR40" s="9">
        <v>0.0</v>
      </c>
      <c r="AS40" s="4">
        <v>0.0</v>
      </c>
      <c r="AT40" s="4">
        <v>0.0</v>
      </c>
      <c r="AU40" s="9">
        <v>0.0</v>
      </c>
      <c r="AV40" s="9">
        <v>0.0</v>
      </c>
      <c r="AW40" s="9">
        <v>0.0</v>
      </c>
      <c r="AX40" s="9">
        <v>0.0</v>
      </c>
      <c r="AY40" s="9">
        <v>0.0</v>
      </c>
      <c r="AZ40" s="9">
        <v>0.0</v>
      </c>
      <c r="BA40" s="9">
        <v>0.0</v>
      </c>
      <c r="BB40" s="9">
        <v>0.0</v>
      </c>
      <c r="BC40" s="9">
        <v>0.0</v>
      </c>
      <c r="BD40" s="9">
        <v>0.0</v>
      </c>
      <c r="BE40" s="4">
        <v>0.0</v>
      </c>
      <c r="BF40" s="9">
        <v>0.0</v>
      </c>
      <c r="BG40" s="9">
        <v>0.0</v>
      </c>
      <c r="BH40" s="4">
        <v>1.0</v>
      </c>
      <c r="BI40" s="4">
        <v>0.0</v>
      </c>
      <c r="BJ40" s="4">
        <v>0.0</v>
      </c>
      <c r="BK40" s="4">
        <v>0.0</v>
      </c>
      <c r="BL40" s="9">
        <v>0.0</v>
      </c>
      <c r="BM40" s="4">
        <v>0.0</v>
      </c>
      <c r="BN40" s="9">
        <v>0.0</v>
      </c>
      <c r="BO40" s="6">
        <f t="shared" si="12"/>
        <v>2</v>
      </c>
      <c r="BP40" s="4">
        <v>0.0</v>
      </c>
      <c r="BQ40" s="4">
        <v>0.0</v>
      </c>
      <c r="BR40" s="4">
        <v>0.0</v>
      </c>
      <c r="BS40" s="4">
        <v>0.0</v>
      </c>
      <c r="BT40" s="4">
        <v>0.0</v>
      </c>
      <c r="BU40" s="4">
        <v>0.0</v>
      </c>
      <c r="BV40" s="4">
        <v>0.0</v>
      </c>
      <c r="BW40" s="4">
        <v>0.0</v>
      </c>
      <c r="BX40" s="4">
        <v>0.0</v>
      </c>
      <c r="BY40" s="4">
        <v>0.0</v>
      </c>
      <c r="BZ40" s="4">
        <v>1.0</v>
      </c>
      <c r="CA40" s="6">
        <f t="shared" si="7"/>
        <v>1</v>
      </c>
      <c r="CB40" s="4">
        <v>0.0</v>
      </c>
      <c r="CC40" s="4">
        <v>0.0</v>
      </c>
      <c r="CD40" s="4">
        <v>0.0</v>
      </c>
      <c r="CE40" s="4">
        <v>0.0</v>
      </c>
      <c r="CF40" s="4">
        <v>0.0</v>
      </c>
      <c r="CG40" s="4">
        <v>0.0</v>
      </c>
      <c r="CH40" s="4">
        <v>0.0</v>
      </c>
      <c r="CI40" s="4">
        <v>0.0</v>
      </c>
      <c r="CJ40" s="4">
        <v>0.0</v>
      </c>
      <c r="CK40" s="4">
        <v>0.0</v>
      </c>
      <c r="CL40" s="4">
        <v>0.0</v>
      </c>
      <c r="CM40" s="4">
        <v>0.0</v>
      </c>
      <c r="CN40" s="4">
        <v>0.0</v>
      </c>
      <c r="CO40" s="4">
        <v>1.0</v>
      </c>
      <c r="CP40" s="4">
        <v>0.0</v>
      </c>
      <c r="CQ40" s="4">
        <v>0.0</v>
      </c>
      <c r="CR40" s="4">
        <v>0.0</v>
      </c>
      <c r="CS40" s="6">
        <f t="shared" si="8"/>
        <v>1</v>
      </c>
      <c r="CT40" s="4">
        <v>0.0</v>
      </c>
      <c r="CU40" s="4">
        <v>0.0</v>
      </c>
      <c r="CV40" s="4">
        <v>0.0</v>
      </c>
      <c r="CW40" s="4">
        <v>0.0</v>
      </c>
      <c r="CX40" s="4">
        <v>0.0</v>
      </c>
      <c r="CY40" s="4">
        <v>0.0</v>
      </c>
      <c r="CZ40" s="4">
        <v>0.0</v>
      </c>
      <c r="DA40" s="4">
        <v>0.0</v>
      </c>
      <c r="DB40" s="4">
        <v>0.0</v>
      </c>
      <c r="DC40" s="4">
        <v>0.0</v>
      </c>
      <c r="DD40" s="6">
        <f t="shared" si="9"/>
        <v>0</v>
      </c>
      <c r="DE40" s="4">
        <v>1.0</v>
      </c>
      <c r="DF40" s="4">
        <v>0.0</v>
      </c>
      <c r="DG40" s="4">
        <v>14.0</v>
      </c>
      <c r="DH40" s="4">
        <f t="shared" si="2"/>
        <v>15</v>
      </c>
      <c r="DI40" s="4">
        <v>1.0</v>
      </c>
      <c r="DJ40" s="4">
        <v>1.0</v>
      </c>
      <c r="DK40" s="4">
        <v>1.0</v>
      </c>
      <c r="DL40" s="4">
        <v>1.0</v>
      </c>
      <c r="DM40" s="4">
        <v>1.0</v>
      </c>
      <c r="DN40" s="4">
        <v>0.0</v>
      </c>
      <c r="DO40" s="4">
        <f t="shared" si="16"/>
        <v>83.33333333</v>
      </c>
      <c r="DP40" s="54">
        <v>44771.0</v>
      </c>
      <c r="DQ40" s="4">
        <f t="shared" si="14"/>
        <v>736</v>
      </c>
      <c r="DR40" s="4">
        <v>4.0</v>
      </c>
      <c r="DS40" s="47">
        <v>44837.0</v>
      </c>
      <c r="DT40" s="4">
        <v>2.0</v>
      </c>
      <c r="DU40" s="4">
        <v>6.0</v>
      </c>
    </row>
    <row r="41" ht="15.0" customHeight="1">
      <c r="A41" s="40">
        <f t="shared" si="5"/>
        <v>40</v>
      </c>
      <c r="B41" s="4">
        <v>2.0</v>
      </c>
      <c r="C41" s="46">
        <v>0.004606481481481481</v>
      </c>
      <c r="D41" s="4">
        <v>5.67</v>
      </c>
      <c r="E41" s="4">
        <v>45.58</v>
      </c>
      <c r="F41" s="4">
        <v>50.94</v>
      </c>
      <c r="G41" s="4">
        <v>3.4</v>
      </c>
      <c r="H41" s="4">
        <v>4.86</v>
      </c>
      <c r="I41" s="4">
        <v>4.1</v>
      </c>
      <c r="J41" s="4">
        <v>34.82</v>
      </c>
      <c r="K41" s="4">
        <v>1.77</v>
      </c>
      <c r="L41" s="4">
        <v>0.1</v>
      </c>
      <c r="M41" s="9">
        <v>42.0</v>
      </c>
      <c r="N41" s="4">
        <v>61.74</v>
      </c>
      <c r="O41" s="4">
        <v>39.0</v>
      </c>
      <c r="P41" s="4">
        <v>5.78</v>
      </c>
      <c r="Q41" s="4">
        <v>18.0</v>
      </c>
      <c r="R41" s="4">
        <v>3.56</v>
      </c>
      <c r="S41" s="4">
        <v>6.0</v>
      </c>
      <c r="T41" s="4">
        <v>1.81</v>
      </c>
      <c r="U41" s="4">
        <v>17.0</v>
      </c>
      <c r="V41" s="4">
        <v>1.79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K41" s="4">
        <f t="shared" si="1"/>
        <v>0</v>
      </c>
      <c r="AL41" s="4">
        <v>0.0</v>
      </c>
      <c r="AM41" s="4">
        <v>4.0</v>
      </c>
      <c r="AN41" s="9">
        <v>0.0</v>
      </c>
      <c r="AO41" s="9">
        <v>0.0</v>
      </c>
      <c r="AP41" s="9">
        <v>0.0</v>
      </c>
      <c r="AQ41" s="9">
        <v>0.0</v>
      </c>
      <c r="AR41" s="9">
        <v>2.0</v>
      </c>
      <c r="AS41" s="4">
        <v>0.0</v>
      </c>
      <c r="AT41" s="4">
        <v>0.0</v>
      </c>
      <c r="AU41" s="9">
        <v>0.0</v>
      </c>
      <c r="AV41" s="9">
        <v>0.0</v>
      </c>
      <c r="AW41" s="4">
        <v>1.0</v>
      </c>
      <c r="AX41" s="9">
        <v>0.0</v>
      </c>
      <c r="AY41" s="9">
        <v>0.0</v>
      </c>
      <c r="AZ41" s="9">
        <v>0.0</v>
      </c>
      <c r="BA41" s="4">
        <v>1.0</v>
      </c>
      <c r="BB41" s="9">
        <v>0.0</v>
      </c>
      <c r="BC41" s="4">
        <v>1.0</v>
      </c>
      <c r="BD41" s="4">
        <v>3.0</v>
      </c>
      <c r="BE41" s="4">
        <v>0.0</v>
      </c>
      <c r="BF41" s="4">
        <v>10.0</v>
      </c>
      <c r="BG41" s="9">
        <v>0.0</v>
      </c>
      <c r="BH41" s="4">
        <v>3.0</v>
      </c>
      <c r="BI41" s="4">
        <v>0.0</v>
      </c>
      <c r="BJ41" s="4">
        <v>0.0</v>
      </c>
      <c r="BK41" s="4">
        <v>0.0</v>
      </c>
      <c r="BL41" s="4">
        <v>1.0</v>
      </c>
      <c r="BM41" s="4">
        <v>0.0</v>
      </c>
      <c r="BN41" s="9">
        <v>0.0</v>
      </c>
      <c r="BO41" s="6">
        <f t="shared" si="12"/>
        <v>26</v>
      </c>
      <c r="BP41" s="4">
        <v>6.0</v>
      </c>
      <c r="BQ41" s="4">
        <v>0.0</v>
      </c>
      <c r="BR41" s="4">
        <v>0.0</v>
      </c>
      <c r="BS41" s="4">
        <v>36.0</v>
      </c>
      <c r="BT41" s="4">
        <v>0.0</v>
      </c>
      <c r="BU41" s="4">
        <v>1.0</v>
      </c>
      <c r="BV41" s="4">
        <v>4.0</v>
      </c>
      <c r="BW41" s="4">
        <v>0.0</v>
      </c>
      <c r="BX41" s="4">
        <v>2.0</v>
      </c>
      <c r="BY41" s="4">
        <v>2.0</v>
      </c>
      <c r="BZ41" s="4">
        <v>1.0</v>
      </c>
      <c r="CA41" s="6">
        <f t="shared" si="7"/>
        <v>52</v>
      </c>
      <c r="CB41" s="4">
        <v>1.0</v>
      </c>
      <c r="CC41" s="4">
        <v>11.0</v>
      </c>
      <c r="CD41" s="4">
        <v>2.0</v>
      </c>
      <c r="CE41" s="4">
        <v>0.0</v>
      </c>
      <c r="CF41" s="4">
        <v>0.0</v>
      </c>
      <c r="CG41" s="4">
        <v>0.0</v>
      </c>
      <c r="CH41" s="4">
        <v>0.0</v>
      </c>
      <c r="CI41" s="4">
        <v>16.0</v>
      </c>
      <c r="CJ41" s="4">
        <v>0.0</v>
      </c>
      <c r="CK41" s="4">
        <v>2.0</v>
      </c>
      <c r="CL41" s="4">
        <v>4.0</v>
      </c>
      <c r="CM41" s="4">
        <v>1.0</v>
      </c>
      <c r="CN41" s="4">
        <v>0.0</v>
      </c>
      <c r="CO41" s="4">
        <v>0.0</v>
      </c>
      <c r="CP41" s="4">
        <v>1.0</v>
      </c>
      <c r="CQ41" s="4">
        <v>1.0</v>
      </c>
      <c r="CR41" s="4">
        <v>1.0</v>
      </c>
      <c r="CS41" s="6">
        <f t="shared" si="8"/>
        <v>40</v>
      </c>
      <c r="CT41" s="4">
        <v>3.0</v>
      </c>
      <c r="CU41" s="4">
        <v>10.0</v>
      </c>
      <c r="CV41" s="4">
        <v>0.0</v>
      </c>
      <c r="CW41" s="4">
        <v>141.0</v>
      </c>
      <c r="CX41" s="4">
        <v>0.0</v>
      </c>
      <c r="CY41" s="4">
        <v>0.0</v>
      </c>
      <c r="CZ41" s="4">
        <v>0.0</v>
      </c>
      <c r="DA41" s="4">
        <v>42.0</v>
      </c>
      <c r="DB41" s="4">
        <v>0.0</v>
      </c>
      <c r="DC41" s="4">
        <v>0.0</v>
      </c>
      <c r="DD41" s="6">
        <f t="shared" si="9"/>
        <v>196</v>
      </c>
      <c r="DE41" s="4">
        <v>2.0</v>
      </c>
      <c r="DF41" s="4">
        <v>0.0</v>
      </c>
      <c r="DG41" s="4">
        <v>355.0</v>
      </c>
      <c r="DH41" s="4">
        <f t="shared" si="2"/>
        <v>357</v>
      </c>
      <c r="DI41" s="4">
        <v>1.0</v>
      </c>
      <c r="DJ41" s="4">
        <v>0.0</v>
      </c>
      <c r="DK41" s="4">
        <v>1.0</v>
      </c>
      <c r="DL41" s="4">
        <v>1.0</v>
      </c>
      <c r="DM41" s="4">
        <v>1.0</v>
      </c>
      <c r="DN41" s="4">
        <v>0.0</v>
      </c>
      <c r="DO41" s="4">
        <f t="shared" si="16"/>
        <v>66.66666667</v>
      </c>
      <c r="DP41" s="54">
        <v>44075.0</v>
      </c>
      <c r="DQ41" s="4">
        <f t="shared" si="14"/>
        <v>1432</v>
      </c>
      <c r="DR41" s="4">
        <v>5.0</v>
      </c>
      <c r="DS41" s="47">
        <v>44097.0</v>
      </c>
      <c r="DT41" s="32">
        <v>13.0</v>
      </c>
      <c r="DU41" s="32">
        <v>7.0</v>
      </c>
    </row>
    <row r="42" ht="15.0" customHeight="1">
      <c r="A42" s="40">
        <f t="shared" si="5"/>
        <v>41</v>
      </c>
      <c r="B42" s="4">
        <v>2.0</v>
      </c>
      <c r="C42" s="46">
        <v>0.0033564814814814816</v>
      </c>
      <c r="D42" s="4">
        <v>5.58</v>
      </c>
      <c r="E42" s="4">
        <v>29.64</v>
      </c>
      <c r="F42" s="4">
        <v>39.42</v>
      </c>
      <c r="G42" s="4">
        <v>1.79</v>
      </c>
      <c r="H42" s="4">
        <v>13.51</v>
      </c>
      <c r="I42" s="4">
        <v>2.79</v>
      </c>
      <c r="J42" s="4">
        <v>41.13</v>
      </c>
      <c r="K42" s="4">
        <v>0.66</v>
      </c>
      <c r="L42" s="4">
        <v>0.71</v>
      </c>
      <c r="M42" s="9">
        <v>42.0</v>
      </c>
      <c r="N42" s="4">
        <v>58.66</v>
      </c>
      <c r="O42" s="4">
        <v>44.0</v>
      </c>
      <c r="P42" s="4">
        <v>12.81</v>
      </c>
      <c r="Q42" s="4">
        <v>18.0</v>
      </c>
      <c r="R42" s="4">
        <v>7.42</v>
      </c>
      <c r="S42" s="4">
        <v>14.0</v>
      </c>
      <c r="T42" s="4">
        <v>4.7</v>
      </c>
      <c r="U42" s="4">
        <v>41.0</v>
      </c>
      <c r="V42" s="4">
        <v>3.11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f t="shared" si="1"/>
        <v>0</v>
      </c>
      <c r="AL42" s="4">
        <v>3.0</v>
      </c>
      <c r="AM42" s="4">
        <v>0.0</v>
      </c>
      <c r="AN42" s="9">
        <v>0.0</v>
      </c>
      <c r="AO42" s="9">
        <v>0.0</v>
      </c>
      <c r="AP42" s="9">
        <v>0.0</v>
      </c>
      <c r="AQ42" s="9">
        <v>0.0</v>
      </c>
      <c r="AR42" s="9">
        <v>0.0</v>
      </c>
      <c r="AS42" s="4">
        <v>0.0</v>
      </c>
      <c r="AT42" s="4">
        <v>0.0</v>
      </c>
      <c r="AU42" s="9">
        <v>0.0</v>
      </c>
      <c r="AV42" s="9">
        <v>0.0</v>
      </c>
      <c r="AW42" s="9">
        <v>0.0</v>
      </c>
      <c r="AX42" s="9">
        <v>0.0</v>
      </c>
      <c r="AY42" s="4">
        <v>8.0</v>
      </c>
      <c r="AZ42" s="9">
        <v>0.0</v>
      </c>
      <c r="BA42" s="9">
        <v>0.0</v>
      </c>
      <c r="BB42" s="9">
        <v>0.0</v>
      </c>
      <c r="BC42" s="9">
        <v>0.0</v>
      </c>
      <c r="BD42" s="9">
        <v>0.0</v>
      </c>
      <c r="BE42" s="4">
        <v>0.0</v>
      </c>
      <c r="BF42" s="4">
        <v>9.0</v>
      </c>
      <c r="BG42" s="9">
        <v>0.0</v>
      </c>
      <c r="BH42" s="4">
        <v>1.0</v>
      </c>
      <c r="BI42" s="4">
        <v>0.0</v>
      </c>
      <c r="BJ42" s="4">
        <v>1.0</v>
      </c>
      <c r="BK42" s="4">
        <v>0.0</v>
      </c>
      <c r="BL42" s="9">
        <v>0.0</v>
      </c>
      <c r="BM42" s="4">
        <v>0.0</v>
      </c>
      <c r="BN42" s="9">
        <v>0.0</v>
      </c>
      <c r="BO42" s="6">
        <f t="shared" si="12"/>
        <v>19</v>
      </c>
      <c r="BP42" s="4">
        <v>49.0</v>
      </c>
      <c r="BQ42" s="4">
        <v>2.0</v>
      </c>
      <c r="BR42" s="4">
        <v>0.0</v>
      </c>
      <c r="BS42" s="4">
        <v>5.0</v>
      </c>
      <c r="BT42" s="4">
        <v>0.0</v>
      </c>
      <c r="BU42" s="4">
        <v>0.0</v>
      </c>
      <c r="BV42" s="4">
        <v>4.0</v>
      </c>
      <c r="BW42" s="4">
        <v>0.0</v>
      </c>
      <c r="BX42" s="4">
        <v>1.0</v>
      </c>
      <c r="BY42" s="4">
        <v>1.0</v>
      </c>
      <c r="BZ42" s="4">
        <v>1.0</v>
      </c>
      <c r="CA42" s="6">
        <f t="shared" si="7"/>
        <v>63</v>
      </c>
      <c r="CB42" s="4">
        <v>2.0</v>
      </c>
      <c r="CC42" s="4">
        <v>12.0</v>
      </c>
      <c r="CD42" s="4">
        <v>16.0</v>
      </c>
      <c r="CE42" s="4">
        <v>0.0</v>
      </c>
      <c r="CF42" s="4">
        <v>0.0</v>
      </c>
      <c r="CG42" s="4">
        <v>0.0</v>
      </c>
      <c r="CH42" s="4">
        <v>0.0</v>
      </c>
      <c r="CI42" s="4">
        <v>42.0</v>
      </c>
      <c r="CJ42" s="4">
        <v>0.0</v>
      </c>
      <c r="CK42" s="4">
        <v>0.0</v>
      </c>
      <c r="CL42" s="4">
        <v>1.0</v>
      </c>
      <c r="CM42" s="4">
        <v>4.0</v>
      </c>
      <c r="CN42" s="4">
        <v>0.0</v>
      </c>
      <c r="CO42" s="4">
        <v>1.0</v>
      </c>
      <c r="CP42" s="4">
        <v>1.0</v>
      </c>
      <c r="CQ42" s="4">
        <v>0.0</v>
      </c>
      <c r="CR42" s="4">
        <v>0.0</v>
      </c>
      <c r="CS42" s="6">
        <f t="shared" si="8"/>
        <v>79</v>
      </c>
      <c r="CT42" s="4">
        <v>179.0</v>
      </c>
      <c r="CU42" s="4">
        <v>46.0</v>
      </c>
      <c r="CV42" s="4">
        <v>0.0</v>
      </c>
      <c r="CW42" s="4">
        <v>69.0</v>
      </c>
      <c r="CX42" s="4">
        <v>4.0</v>
      </c>
      <c r="CY42" s="4">
        <v>11.0</v>
      </c>
      <c r="CZ42" s="4">
        <v>0.0</v>
      </c>
      <c r="DA42" s="4">
        <v>53.0</v>
      </c>
      <c r="DB42" s="4">
        <v>11.0</v>
      </c>
      <c r="DC42" s="4">
        <v>16.0</v>
      </c>
      <c r="DD42" s="49">
        <f t="shared" si="9"/>
        <v>389</v>
      </c>
      <c r="DE42" s="4">
        <v>2.0</v>
      </c>
      <c r="DF42" s="4">
        <v>0.0</v>
      </c>
      <c r="DG42" s="4">
        <v>9.0</v>
      </c>
      <c r="DH42" s="4">
        <f t="shared" si="2"/>
        <v>11</v>
      </c>
      <c r="DI42" s="4">
        <v>1.0</v>
      </c>
      <c r="DJ42" s="4">
        <v>1.0</v>
      </c>
      <c r="DK42" s="4">
        <v>1.0</v>
      </c>
      <c r="DL42" s="4">
        <v>1.0</v>
      </c>
      <c r="DM42" s="4">
        <v>1.0</v>
      </c>
      <c r="DN42" s="4">
        <v>2.0</v>
      </c>
      <c r="DO42" s="4">
        <f>(sum(DI42:DM42)-1)/6*100</f>
        <v>66.66666667</v>
      </c>
      <c r="DP42" s="54">
        <v>45323.0</v>
      </c>
      <c r="DQ42" s="4">
        <f t="shared" si="14"/>
        <v>184</v>
      </c>
      <c r="DR42" s="4">
        <v>2.0</v>
      </c>
      <c r="DS42" s="47">
        <v>45359.0</v>
      </c>
      <c r="DT42" s="4">
        <v>10.0</v>
      </c>
      <c r="DU42" s="4">
        <v>3.0</v>
      </c>
    </row>
    <row r="43" ht="15.0" customHeight="1">
      <c r="A43" s="40">
        <f t="shared" si="5"/>
        <v>42</v>
      </c>
      <c r="B43" s="4">
        <v>2.0</v>
      </c>
      <c r="C43" s="46">
        <v>0.0038310185185185183</v>
      </c>
      <c r="D43" s="4">
        <v>5.76</v>
      </c>
      <c r="E43" s="4">
        <v>38.0</v>
      </c>
      <c r="F43" s="4">
        <v>48.51</v>
      </c>
      <c r="G43" s="4">
        <v>2.16</v>
      </c>
      <c r="H43" s="4">
        <v>3.75</v>
      </c>
      <c r="I43" s="4">
        <v>4.43</v>
      </c>
      <c r="J43" s="4">
        <v>40.36</v>
      </c>
      <c r="K43" s="4">
        <v>0.75</v>
      </c>
      <c r="L43" s="4">
        <v>0.04</v>
      </c>
      <c r="M43" s="9">
        <v>42.0</v>
      </c>
      <c r="N43" s="4">
        <v>58.66</v>
      </c>
      <c r="O43" s="4">
        <v>44.0</v>
      </c>
      <c r="P43" s="4">
        <v>12.81</v>
      </c>
      <c r="Q43" s="4">
        <v>18.0</v>
      </c>
      <c r="R43" s="4">
        <v>7.42</v>
      </c>
      <c r="S43" s="4">
        <v>14.0</v>
      </c>
      <c r="T43" s="4">
        <v>4.7</v>
      </c>
      <c r="U43" s="4">
        <v>41.0</v>
      </c>
      <c r="V43" s="4">
        <v>3.11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f t="shared" si="1"/>
        <v>0</v>
      </c>
      <c r="AL43" s="4">
        <v>0.0</v>
      </c>
      <c r="AM43" s="4">
        <v>2.0</v>
      </c>
      <c r="AN43" s="9">
        <v>0.0</v>
      </c>
      <c r="AO43" s="9">
        <v>0.0</v>
      </c>
      <c r="AP43" s="9">
        <v>0.0</v>
      </c>
      <c r="AQ43" s="9">
        <v>0.0</v>
      </c>
      <c r="AR43" s="9">
        <v>0.0</v>
      </c>
      <c r="AS43" s="4">
        <v>0.0</v>
      </c>
      <c r="AT43" s="4">
        <v>0.0</v>
      </c>
      <c r="AU43" s="9">
        <v>2.0</v>
      </c>
      <c r="AV43" s="4">
        <v>1.0</v>
      </c>
      <c r="AW43" s="9">
        <v>0.0</v>
      </c>
      <c r="AX43" s="4">
        <v>2.0</v>
      </c>
      <c r="AY43" s="9">
        <v>0.0</v>
      </c>
      <c r="AZ43" s="9">
        <v>0.0</v>
      </c>
      <c r="BA43" s="9">
        <v>0.0</v>
      </c>
      <c r="BB43" s="4">
        <v>1.0</v>
      </c>
      <c r="BC43" s="9">
        <v>0.0</v>
      </c>
      <c r="BD43" s="9">
        <v>0.0</v>
      </c>
      <c r="BE43" s="4">
        <v>0.0</v>
      </c>
      <c r="BF43" s="9">
        <v>0.0</v>
      </c>
      <c r="BG43" s="9">
        <v>0.0</v>
      </c>
      <c r="BH43" s="4">
        <v>2.0</v>
      </c>
      <c r="BI43" s="4">
        <v>0.0</v>
      </c>
      <c r="BJ43" s="4">
        <v>0.0</v>
      </c>
      <c r="BK43" s="4">
        <v>12.0</v>
      </c>
      <c r="BL43" s="9">
        <v>0.0</v>
      </c>
      <c r="BM43" s="4">
        <v>0.0</v>
      </c>
      <c r="BN43" s="9">
        <v>0.0</v>
      </c>
      <c r="BO43" s="6">
        <f t="shared" si="12"/>
        <v>22</v>
      </c>
      <c r="BP43" s="4">
        <v>4.0</v>
      </c>
      <c r="BQ43" s="4">
        <v>7.0</v>
      </c>
      <c r="BR43" s="4">
        <v>0.0</v>
      </c>
      <c r="BS43" s="4">
        <v>0.0</v>
      </c>
      <c r="BT43" s="4">
        <v>0.0</v>
      </c>
      <c r="BU43" s="4">
        <v>1.0</v>
      </c>
      <c r="BV43" s="4">
        <v>3.0</v>
      </c>
      <c r="BW43" s="4">
        <v>0.0</v>
      </c>
      <c r="BX43" s="4">
        <v>1.0</v>
      </c>
      <c r="BY43" s="4">
        <v>1.0</v>
      </c>
      <c r="BZ43" s="4">
        <v>1.0</v>
      </c>
      <c r="CA43" s="6">
        <f t="shared" si="7"/>
        <v>18</v>
      </c>
      <c r="CB43" s="4">
        <v>1.0</v>
      </c>
      <c r="CC43" s="4">
        <v>13.0</v>
      </c>
      <c r="CD43" s="4">
        <v>11.0</v>
      </c>
      <c r="CE43" s="4">
        <v>0.0</v>
      </c>
      <c r="CF43" s="4">
        <v>0.0</v>
      </c>
      <c r="CG43" s="4">
        <v>0.0</v>
      </c>
      <c r="CH43" s="4">
        <v>0.0</v>
      </c>
      <c r="CI43" s="4">
        <v>8.0</v>
      </c>
      <c r="CJ43" s="4">
        <v>0.0</v>
      </c>
      <c r="CK43" s="4">
        <v>1.0</v>
      </c>
      <c r="CL43" s="4">
        <v>1.0</v>
      </c>
      <c r="CM43" s="4">
        <v>5.0</v>
      </c>
      <c r="CN43" s="4">
        <v>3.0</v>
      </c>
      <c r="CO43" s="4">
        <v>1.0</v>
      </c>
      <c r="CP43" s="4">
        <v>1.0</v>
      </c>
      <c r="CQ43" s="4">
        <v>0.0</v>
      </c>
      <c r="CR43" s="4">
        <v>0.0</v>
      </c>
      <c r="CS43" s="6">
        <f t="shared" si="8"/>
        <v>45</v>
      </c>
      <c r="CT43" s="4">
        <v>11.0</v>
      </c>
      <c r="CU43" s="4">
        <v>13.0</v>
      </c>
      <c r="CV43" s="4">
        <v>2.0</v>
      </c>
      <c r="CW43" s="4">
        <v>3.0</v>
      </c>
      <c r="CX43" s="4">
        <v>0.0</v>
      </c>
      <c r="CY43" s="4">
        <v>0.0</v>
      </c>
      <c r="CZ43" s="4">
        <v>3.0</v>
      </c>
      <c r="DA43" s="4">
        <v>9.0</v>
      </c>
      <c r="DB43" s="4">
        <v>5.0</v>
      </c>
      <c r="DC43" s="4">
        <v>0.0</v>
      </c>
      <c r="DD43" s="6">
        <f t="shared" si="9"/>
        <v>46</v>
      </c>
      <c r="DE43" s="4">
        <v>7.0</v>
      </c>
      <c r="DF43" s="4">
        <v>0.0</v>
      </c>
      <c r="DG43" s="4">
        <v>182.0</v>
      </c>
      <c r="DH43" s="4">
        <f t="shared" si="2"/>
        <v>189</v>
      </c>
      <c r="DI43" s="4">
        <v>1.0</v>
      </c>
      <c r="DJ43" s="4">
        <v>0.0</v>
      </c>
      <c r="DK43" s="4">
        <v>1.0</v>
      </c>
      <c r="DL43" s="4">
        <v>1.0</v>
      </c>
      <c r="DM43" s="4">
        <v>1.0</v>
      </c>
      <c r="DN43" s="4">
        <v>0.0</v>
      </c>
      <c r="DO43" s="4">
        <f>sum(DI43:DM43)/6*100</f>
        <v>66.66666667</v>
      </c>
      <c r="DP43" s="54">
        <v>44757.0</v>
      </c>
      <c r="DQ43" s="4">
        <f t="shared" si="14"/>
        <v>750</v>
      </c>
      <c r="DR43" s="4">
        <v>4.0</v>
      </c>
      <c r="DS43" s="47">
        <v>44839.0</v>
      </c>
      <c r="DT43" s="4">
        <v>13.0</v>
      </c>
      <c r="DU43" s="4">
        <v>7.0</v>
      </c>
    </row>
    <row r="44" ht="15.0" customHeight="1">
      <c r="A44" s="40">
        <f t="shared" si="5"/>
        <v>43</v>
      </c>
      <c r="B44" s="4">
        <v>2.0</v>
      </c>
      <c r="C44" s="46">
        <v>0.004178240740740741</v>
      </c>
      <c r="D44" s="4">
        <v>6.46</v>
      </c>
      <c r="E44" s="4">
        <v>37.07</v>
      </c>
      <c r="F44" s="4">
        <v>47.43</v>
      </c>
      <c r="G44" s="4">
        <v>2.59</v>
      </c>
      <c r="H44" s="4">
        <v>4.77</v>
      </c>
      <c r="I44" s="4">
        <v>3.23</v>
      </c>
      <c r="J44" s="4">
        <v>39.932</v>
      </c>
      <c r="K44" s="4">
        <v>1.91</v>
      </c>
      <c r="L44" s="4">
        <v>0.14</v>
      </c>
      <c r="M44" s="9">
        <v>42.0</v>
      </c>
      <c r="N44" s="4">
        <v>66.55</v>
      </c>
      <c r="O44" s="4">
        <v>18.0</v>
      </c>
      <c r="P44" s="4">
        <v>4.16</v>
      </c>
      <c r="Q44" s="4">
        <v>32.0</v>
      </c>
      <c r="R44" s="4">
        <v>3.95</v>
      </c>
      <c r="S44" s="4">
        <v>15.0</v>
      </c>
      <c r="T44" s="4">
        <v>3.84</v>
      </c>
      <c r="U44" s="4">
        <v>14.0</v>
      </c>
      <c r="V44" s="4">
        <v>2.22</v>
      </c>
      <c r="W44" s="4">
        <v>0.0</v>
      </c>
      <c r="X44" s="4">
        <v>0.0</v>
      </c>
      <c r="Y44" s="4">
        <v>0.0</v>
      </c>
      <c r="Z44" s="4">
        <v>0.0</v>
      </c>
      <c r="AA44" s="4">
        <v>2.0</v>
      </c>
      <c r="AB44" s="4">
        <v>0.0</v>
      </c>
      <c r="AC44" s="4">
        <v>0.0</v>
      </c>
      <c r="AD44" s="4">
        <v>0.0</v>
      </c>
      <c r="AE44" s="4">
        <v>0.0</v>
      </c>
      <c r="AF44" s="4">
        <v>2.0</v>
      </c>
      <c r="AG44" s="4">
        <v>0.0</v>
      </c>
      <c r="AH44" s="4">
        <v>0.0</v>
      </c>
      <c r="AI44" s="4">
        <v>4.0</v>
      </c>
      <c r="AJ44" s="4">
        <v>1.0</v>
      </c>
      <c r="AK44" s="4">
        <f t="shared" si="1"/>
        <v>9</v>
      </c>
      <c r="AL44" s="4">
        <v>3.0</v>
      </c>
      <c r="AM44" s="4">
        <v>1.0</v>
      </c>
      <c r="AN44" s="9">
        <v>0.0</v>
      </c>
      <c r="AO44" s="9">
        <v>0.0</v>
      </c>
      <c r="AP44" s="9">
        <v>0.0</v>
      </c>
      <c r="AQ44" s="9">
        <v>0.0</v>
      </c>
      <c r="AR44" s="9">
        <v>0.0</v>
      </c>
      <c r="AS44" s="4">
        <v>0.0</v>
      </c>
      <c r="AT44" s="4">
        <v>0.0</v>
      </c>
      <c r="AU44" s="9">
        <v>0.0</v>
      </c>
      <c r="AV44" s="9">
        <v>0.0</v>
      </c>
      <c r="AW44" s="9">
        <v>0.0</v>
      </c>
      <c r="AX44" s="9">
        <v>0.0</v>
      </c>
      <c r="AY44" s="9">
        <v>0.0</v>
      </c>
      <c r="AZ44" s="9">
        <v>0.0</v>
      </c>
      <c r="BA44" s="4">
        <v>1.0</v>
      </c>
      <c r="BB44" s="9">
        <v>0.0</v>
      </c>
      <c r="BC44" s="9">
        <v>0.0</v>
      </c>
      <c r="BD44" s="4">
        <v>439.0</v>
      </c>
      <c r="BE44" s="4">
        <v>0.0</v>
      </c>
      <c r="BF44" s="4">
        <v>46.0</v>
      </c>
      <c r="BG44" s="9">
        <v>0.0</v>
      </c>
      <c r="BH44" s="4">
        <v>3.0</v>
      </c>
      <c r="BI44" s="4">
        <v>0.0</v>
      </c>
      <c r="BJ44" s="4">
        <v>0.0</v>
      </c>
      <c r="BK44" s="9">
        <v>0.0</v>
      </c>
      <c r="BL44" s="9">
        <v>0.0</v>
      </c>
      <c r="BM44" s="4">
        <v>1.0</v>
      </c>
      <c r="BN44" s="9">
        <v>0.0</v>
      </c>
      <c r="BO44" s="49">
        <f t="shared" si="12"/>
        <v>491</v>
      </c>
      <c r="BP44" s="4">
        <v>30.0</v>
      </c>
      <c r="BQ44" s="4">
        <v>9.0</v>
      </c>
      <c r="BR44" s="4">
        <v>0.0</v>
      </c>
      <c r="BS44" s="4">
        <v>56.0</v>
      </c>
      <c r="BT44" s="4">
        <v>0.0</v>
      </c>
      <c r="BU44" s="4">
        <v>0.0</v>
      </c>
      <c r="BV44" s="4">
        <v>9.0</v>
      </c>
      <c r="BW44" s="4">
        <v>0.0</v>
      </c>
      <c r="BX44" s="4">
        <v>0.0</v>
      </c>
      <c r="BY44" s="4">
        <v>0.0</v>
      </c>
      <c r="BZ44" s="4">
        <v>2.0</v>
      </c>
      <c r="CA44" s="49">
        <f t="shared" si="7"/>
        <v>106</v>
      </c>
      <c r="CB44" s="4">
        <v>1.0</v>
      </c>
      <c r="CC44" s="4">
        <v>61.0</v>
      </c>
      <c r="CD44" s="4">
        <v>15.0</v>
      </c>
      <c r="CE44" s="4">
        <v>11.0</v>
      </c>
      <c r="CF44" s="4">
        <v>0.0</v>
      </c>
      <c r="CG44" s="4">
        <v>0.0</v>
      </c>
      <c r="CH44" s="4">
        <v>0.0</v>
      </c>
      <c r="CI44" s="4">
        <v>88.0</v>
      </c>
      <c r="CJ44" s="4">
        <v>0.0</v>
      </c>
      <c r="CK44" s="4">
        <v>3.0</v>
      </c>
      <c r="CL44" s="4">
        <v>0.0</v>
      </c>
      <c r="CM44" s="4">
        <v>1.0</v>
      </c>
      <c r="CN44" s="4">
        <v>0.0</v>
      </c>
      <c r="CO44" s="4">
        <v>1.0</v>
      </c>
      <c r="CP44" s="4">
        <v>1.0</v>
      </c>
      <c r="CQ44" s="4">
        <v>0.0</v>
      </c>
      <c r="CR44" s="4">
        <v>0.0</v>
      </c>
      <c r="CS44" s="49">
        <f t="shared" si="8"/>
        <v>182</v>
      </c>
      <c r="CT44" s="4">
        <v>140.0</v>
      </c>
      <c r="CU44" s="4">
        <v>90.0</v>
      </c>
      <c r="CV44" s="4">
        <v>6.0</v>
      </c>
      <c r="CW44" s="4">
        <v>21.0</v>
      </c>
      <c r="CX44" s="4">
        <v>3.0</v>
      </c>
      <c r="CY44" s="4">
        <v>0.0</v>
      </c>
      <c r="CZ44" s="4">
        <v>0.0</v>
      </c>
      <c r="DA44" s="4">
        <v>23.0</v>
      </c>
      <c r="DB44" s="4">
        <v>42.0</v>
      </c>
      <c r="DC44" s="4">
        <v>43.0</v>
      </c>
      <c r="DD44" s="49">
        <f t="shared" si="9"/>
        <v>368</v>
      </c>
      <c r="DE44" s="14">
        <v>26.0</v>
      </c>
      <c r="DF44" s="4">
        <v>8.0</v>
      </c>
      <c r="DG44" s="14">
        <v>1251.0</v>
      </c>
      <c r="DH44" s="4">
        <f t="shared" si="2"/>
        <v>1285</v>
      </c>
      <c r="DI44" s="4">
        <v>1.0</v>
      </c>
      <c r="DJ44" s="4">
        <v>1.0</v>
      </c>
      <c r="DK44" s="4">
        <v>1.0</v>
      </c>
      <c r="DL44" s="4">
        <v>1.0</v>
      </c>
      <c r="DM44" s="4">
        <v>1.0</v>
      </c>
      <c r="DN44" s="4">
        <v>2.0</v>
      </c>
      <c r="DO44" s="4">
        <f>(sum(DI44:DM44)-1)/6*100</f>
        <v>66.66666667</v>
      </c>
      <c r="DP44" s="54">
        <v>44942.0</v>
      </c>
      <c r="DQ44" s="4">
        <f t="shared" si="14"/>
        <v>565</v>
      </c>
      <c r="DR44" s="4">
        <v>3.0</v>
      </c>
      <c r="DS44" s="47">
        <v>44951.0</v>
      </c>
      <c r="DT44" s="4">
        <v>8.0</v>
      </c>
      <c r="DU44" s="4">
        <v>5.0</v>
      </c>
    </row>
    <row r="45">
      <c r="A45" s="40">
        <f t="shared" si="5"/>
        <v>44</v>
      </c>
      <c r="B45" s="4">
        <v>2.0</v>
      </c>
      <c r="C45" s="46">
        <v>0.002962962962962963</v>
      </c>
      <c r="D45" s="4">
        <v>4.56</v>
      </c>
      <c r="E45" s="4">
        <v>44.84</v>
      </c>
      <c r="F45" s="4">
        <v>45.27</v>
      </c>
      <c r="G45" s="4">
        <v>0.53</v>
      </c>
      <c r="H45" s="4">
        <v>4.5</v>
      </c>
      <c r="I45" s="4">
        <v>4.34</v>
      </c>
      <c r="J45" s="4">
        <v>45.02</v>
      </c>
      <c r="K45" s="4">
        <v>0.31</v>
      </c>
      <c r="L45" s="4">
        <v>0.03</v>
      </c>
      <c r="M45" s="9">
        <v>42.0</v>
      </c>
      <c r="N45" s="4">
        <v>70.56</v>
      </c>
      <c r="O45" s="4">
        <v>18.0</v>
      </c>
      <c r="P45" s="4">
        <v>4.23</v>
      </c>
      <c r="Q45" s="4">
        <v>44.0</v>
      </c>
      <c r="R45" s="4">
        <v>3.29</v>
      </c>
      <c r="S45" s="4">
        <v>34.0</v>
      </c>
      <c r="T45" s="4">
        <v>1.59</v>
      </c>
      <c r="U45" s="4">
        <v>33.0</v>
      </c>
      <c r="V45" s="4">
        <v>1.4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1.0</v>
      </c>
      <c r="AD45" s="4">
        <v>0.0</v>
      </c>
      <c r="AE45" s="4">
        <v>0.0</v>
      </c>
      <c r="AF45" s="4">
        <v>0.0</v>
      </c>
      <c r="AG45" s="4">
        <v>0.0</v>
      </c>
      <c r="AH45" s="4">
        <v>0.0</v>
      </c>
      <c r="AI45" s="4">
        <v>0.0</v>
      </c>
      <c r="AJ45" s="4">
        <v>0.0</v>
      </c>
      <c r="AK45" s="4">
        <f t="shared" si="1"/>
        <v>1</v>
      </c>
      <c r="AL45" s="4">
        <v>0.0</v>
      </c>
      <c r="AM45" s="4">
        <v>0.0</v>
      </c>
      <c r="AN45" s="9">
        <v>0.0</v>
      </c>
      <c r="AO45" s="9">
        <v>0.0</v>
      </c>
      <c r="AP45" s="9">
        <v>0.0</v>
      </c>
      <c r="AQ45" s="9">
        <v>0.0</v>
      </c>
      <c r="AR45" s="9">
        <v>0.0</v>
      </c>
      <c r="AS45" s="4">
        <v>0.0</v>
      </c>
      <c r="AT45" s="4">
        <v>0.0</v>
      </c>
      <c r="AU45" s="9">
        <v>0.0</v>
      </c>
      <c r="AV45" s="9">
        <v>0.0</v>
      </c>
      <c r="AW45" s="9">
        <v>0.0</v>
      </c>
      <c r="AX45" s="4">
        <v>1.0</v>
      </c>
      <c r="AY45" s="4">
        <v>1.0</v>
      </c>
      <c r="AZ45" s="9">
        <v>0.0</v>
      </c>
      <c r="BA45" s="9">
        <v>0.0</v>
      </c>
      <c r="BB45" s="4">
        <v>1.0</v>
      </c>
      <c r="BC45" s="9">
        <v>0.0</v>
      </c>
      <c r="BD45" s="9">
        <v>0.0</v>
      </c>
      <c r="BE45" s="4">
        <v>0.0</v>
      </c>
      <c r="BF45" s="9">
        <v>0.0</v>
      </c>
      <c r="BG45" s="9">
        <v>0.0</v>
      </c>
      <c r="BH45" s="9">
        <v>0.0</v>
      </c>
      <c r="BI45" s="4">
        <v>6.0</v>
      </c>
      <c r="BJ45" s="4">
        <v>0.0</v>
      </c>
      <c r="BK45" s="4">
        <v>0.0</v>
      </c>
      <c r="BL45" s="9">
        <v>0.0</v>
      </c>
      <c r="BM45" s="9">
        <v>0.0</v>
      </c>
      <c r="BN45" s="9">
        <v>0.0</v>
      </c>
      <c r="BO45" s="6">
        <f t="shared" si="12"/>
        <v>9</v>
      </c>
      <c r="BP45" s="4">
        <v>0.0</v>
      </c>
      <c r="BQ45" s="4">
        <v>0.0</v>
      </c>
      <c r="BR45" s="4">
        <v>0.0</v>
      </c>
      <c r="BS45" s="4">
        <v>0.0</v>
      </c>
      <c r="BT45" s="4">
        <v>0.0</v>
      </c>
      <c r="BU45" s="4">
        <v>0.0</v>
      </c>
      <c r="BV45" s="4">
        <v>3.0</v>
      </c>
      <c r="BW45" s="4">
        <v>0.0</v>
      </c>
      <c r="BX45" s="4">
        <v>2.0</v>
      </c>
      <c r="BY45" s="4">
        <v>2.0</v>
      </c>
      <c r="BZ45" s="4">
        <v>1.0</v>
      </c>
      <c r="CA45" s="6">
        <f t="shared" si="7"/>
        <v>8</v>
      </c>
      <c r="CB45" s="4">
        <v>1.0</v>
      </c>
      <c r="CC45" s="4">
        <v>9.0</v>
      </c>
      <c r="CD45" s="4">
        <v>10.0</v>
      </c>
      <c r="CE45" s="4">
        <v>0.0</v>
      </c>
      <c r="CF45" s="4">
        <v>2.0</v>
      </c>
      <c r="CG45" s="4"/>
      <c r="CH45" s="4">
        <v>33.0</v>
      </c>
      <c r="CI45" s="4">
        <v>11.0</v>
      </c>
      <c r="CJ45" s="4">
        <v>0.0</v>
      </c>
      <c r="CK45" s="4">
        <v>0.0</v>
      </c>
      <c r="CL45" s="4">
        <v>1.0</v>
      </c>
      <c r="CM45" s="4">
        <v>2.0</v>
      </c>
      <c r="CN45" s="4">
        <v>0.0</v>
      </c>
      <c r="CO45" s="4">
        <v>1.0</v>
      </c>
      <c r="CP45" s="4">
        <v>1.0</v>
      </c>
      <c r="CQ45" s="4">
        <v>0.0</v>
      </c>
      <c r="CR45" s="4">
        <v>0.0</v>
      </c>
      <c r="CS45" s="6">
        <f t="shared" si="8"/>
        <v>71</v>
      </c>
      <c r="CT45" s="4">
        <v>8.0</v>
      </c>
      <c r="CU45" s="4">
        <v>5.0</v>
      </c>
      <c r="CV45" s="4">
        <v>0.0</v>
      </c>
      <c r="CW45" s="4">
        <v>0.0</v>
      </c>
      <c r="CX45" s="4">
        <v>0.0</v>
      </c>
      <c r="CY45" s="4">
        <v>0.0</v>
      </c>
      <c r="CZ45" s="4">
        <v>0.0</v>
      </c>
      <c r="DA45" s="4">
        <v>8.0</v>
      </c>
      <c r="DB45" s="4">
        <v>8.0</v>
      </c>
      <c r="DC45" s="4">
        <v>5.0</v>
      </c>
      <c r="DD45" s="6">
        <f t="shared" si="9"/>
        <v>34</v>
      </c>
      <c r="DE45" s="4">
        <v>4.0</v>
      </c>
      <c r="DF45" s="4">
        <v>0.0</v>
      </c>
      <c r="DG45" s="4">
        <v>391.0</v>
      </c>
      <c r="DH45" s="4">
        <f t="shared" si="2"/>
        <v>395</v>
      </c>
      <c r="DI45" s="4">
        <v>1.0</v>
      </c>
      <c r="DJ45" s="4">
        <v>2.0</v>
      </c>
      <c r="DK45" s="4">
        <v>1.0</v>
      </c>
      <c r="DL45" s="4">
        <v>1.0</v>
      </c>
      <c r="DM45" s="4">
        <v>1.0</v>
      </c>
      <c r="DN45" s="4">
        <v>1.0</v>
      </c>
      <c r="DO45" s="4">
        <f t="shared" ref="DO45:DO56" si="17">sum(DI45:DM45)/6*100</f>
        <v>100</v>
      </c>
      <c r="DP45" s="54">
        <v>45393.0</v>
      </c>
      <c r="DQ45" s="4">
        <f t="shared" si="14"/>
        <v>114</v>
      </c>
      <c r="DR45" s="4">
        <v>1.0</v>
      </c>
      <c r="DT45" s="4">
        <v>1.0</v>
      </c>
      <c r="DU45" s="4">
        <v>7.0</v>
      </c>
    </row>
    <row r="46">
      <c r="A46" s="40">
        <f t="shared" si="5"/>
        <v>45</v>
      </c>
      <c r="B46" s="4">
        <v>2.0</v>
      </c>
      <c r="C46" s="46">
        <v>0.004409722222222222</v>
      </c>
      <c r="D46" s="4">
        <v>6.77</v>
      </c>
      <c r="E46" s="4">
        <v>36.12</v>
      </c>
      <c r="F46" s="4">
        <v>47.91</v>
      </c>
      <c r="G46" s="4">
        <v>1.27</v>
      </c>
      <c r="H46" s="4">
        <v>6.8</v>
      </c>
      <c r="I46" s="4">
        <v>2.02</v>
      </c>
      <c r="J46" s="4">
        <v>41.75</v>
      </c>
      <c r="K46" s="4">
        <v>0.23</v>
      </c>
      <c r="L46" s="4">
        <v>0.02</v>
      </c>
      <c r="M46" s="9">
        <v>42.0</v>
      </c>
      <c r="N46" s="4">
        <v>69.11</v>
      </c>
      <c r="O46" s="4">
        <v>9.0</v>
      </c>
      <c r="P46" s="4">
        <v>3.45</v>
      </c>
      <c r="Q46" s="4">
        <v>44.0</v>
      </c>
      <c r="R46" s="4">
        <v>3.43</v>
      </c>
      <c r="S46" s="4">
        <v>18.0</v>
      </c>
      <c r="T46" s="4">
        <v>2.93</v>
      </c>
      <c r="U46" s="4">
        <v>34.0</v>
      </c>
      <c r="V46" s="4">
        <v>2.56</v>
      </c>
      <c r="W46" s="4">
        <v>0.0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3.0</v>
      </c>
      <c r="AI46" s="4">
        <v>0.0</v>
      </c>
      <c r="AJ46" s="4">
        <v>0.0</v>
      </c>
      <c r="AK46" s="4">
        <f t="shared" si="1"/>
        <v>3</v>
      </c>
      <c r="AL46" s="4">
        <v>7.0</v>
      </c>
      <c r="AM46" s="4">
        <v>1.0</v>
      </c>
      <c r="AN46" s="9">
        <v>0.0</v>
      </c>
      <c r="AO46" s="9">
        <v>0.0</v>
      </c>
      <c r="AP46" s="4">
        <v>4.0</v>
      </c>
      <c r="AQ46" s="9">
        <v>0.0</v>
      </c>
      <c r="AR46" s="9">
        <v>2.0</v>
      </c>
      <c r="AS46" s="4">
        <v>0.0</v>
      </c>
      <c r="AT46" s="4">
        <v>0.0</v>
      </c>
      <c r="AU46" s="9">
        <v>0.0</v>
      </c>
      <c r="AV46" s="9">
        <v>0.0</v>
      </c>
      <c r="AW46" s="9">
        <v>0.0</v>
      </c>
      <c r="AX46" s="9">
        <v>0.0</v>
      </c>
      <c r="AY46" s="4">
        <v>1.0</v>
      </c>
      <c r="AZ46" s="9">
        <v>0.0</v>
      </c>
      <c r="BA46" s="9">
        <v>0.0</v>
      </c>
      <c r="BB46" s="9">
        <v>0.0</v>
      </c>
      <c r="BC46" s="9">
        <v>0.0</v>
      </c>
      <c r="BD46" s="9">
        <v>0.0</v>
      </c>
      <c r="BE46" s="4">
        <v>0.0</v>
      </c>
      <c r="BF46" s="9">
        <v>0.0</v>
      </c>
      <c r="BG46" s="9">
        <v>0.0</v>
      </c>
      <c r="BH46" s="4">
        <v>1.0</v>
      </c>
      <c r="BI46" s="4">
        <v>0.0</v>
      </c>
      <c r="BJ46" s="4">
        <v>0.0</v>
      </c>
      <c r="BK46" s="4">
        <v>0.0</v>
      </c>
      <c r="BL46" s="9">
        <v>0.0</v>
      </c>
      <c r="BM46" s="4">
        <v>1.0</v>
      </c>
      <c r="BN46" s="9">
        <v>0.0</v>
      </c>
      <c r="BO46" s="6">
        <f t="shared" si="12"/>
        <v>10</v>
      </c>
      <c r="BP46" s="4">
        <v>0.0</v>
      </c>
      <c r="BQ46" s="4">
        <v>12.0</v>
      </c>
      <c r="BR46" s="4">
        <v>0.0</v>
      </c>
      <c r="BS46" s="4">
        <v>4.0</v>
      </c>
      <c r="BT46" s="4">
        <v>0.0</v>
      </c>
      <c r="BU46" s="4">
        <v>0.0</v>
      </c>
      <c r="BV46" s="4">
        <v>1.0</v>
      </c>
      <c r="BW46" s="4">
        <v>0.0</v>
      </c>
      <c r="BX46" s="4">
        <v>1.0</v>
      </c>
      <c r="BY46" s="4">
        <v>1.0</v>
      </c>
      <c r="BZ46" s="4">
        <v>1.0</v>
      </c>
      <c r="CA46" s="6">
        <f t="shared" si="7"/>
        <v>20</v>
      </c>
      <c r="CB46" s="4">
        <v>1.0</v>
      </c>
      <c r="CC46" s="4">
        <v>6.0</v>
      </c>
      <c r="CD46" s="4">
        <v>21.0</v>
      </c>
      <c r="CE46" s="4">
        <v>0.0</v>
      </c>
      <c r="CF46" s="4">
        <v>0.0</v>
      </c>
      <c r="CG46" s="4">
        <v>0.0</v>
      </c>
      <c r="CH46" s="4">
        <v>0.0</v>
      </c>
      <c r="CI46" s="4">
        <v>34.0</v>
      </c>
      <c r="CJ46" s="4">
        <v>0.0</v>
      </c>
      <c r="CK46" s="4">
        <v>1.0</v>
      </c>
      <c r="CL46" s="4">
        <v>1.0</v>
      </c>
      <c r="CM46" s="4">
        <v>7.0</v>
      </c>
      <c r="CN46" s="4">
        <v>0.0</v>
      </c>
      <c r="CO46" s="4">
        <v>1.0</v>
      </c>
      <c r="CP46" s="4">
        <v>1.0</v>
      </c>
      <c r="CQ46" s="4">
        <v>0.0</v>
      </c>
      <c r="CR46" s="4">
        <v>0.0</v>
      </c>
      <c r="CS46" s="6">
        <f t="shared" si="8"/>
        <v>73</v>
      </c>
      <c r="CT46" s="4">
        <v>18.0</v>
      </c>
      <c r="CU46" s="4">
        <v>15.0</v>
      </c>
      <c r="CV46" s="4">
        <v>0.0</v>
      </c>
      <c r="CW46" s="4">
        <v>4.0</v>
      </c>
      <c r="CX46" s="4">
        <v>1.0</v>
      </c>
      <c r="CY46" s="4">
        <v>0.0</v>
      </c>
      <c r="CZ46" s="4">
        <v>1.0</v>
      </c>
      <c r="DA46" s="4">
        <v>2.0</v>
      </c>
      <c r="DB46" s="4">
        <v>8.0</v>
      </c>
      <c r="DC46" s="4">
        <v>0.0</v>
      </c>
      <c r="DD46" s="6">
        <f t="shared" si="9"/>
        <v>49</v>
      </c>
      <c r="DE46" s="4">
        <v>2.0</v>
      </c>
      <c r="DF46" s="4">
        <v>0.0</v>
      </c>
      <c r="DG46" s="4">
        <v>372.0</v>
      </c>
      <c r="DH46" s="4">
        <f t="shared" si="2"/>
        <v>374</v>
      </c>
      <c r="DI46" s="4">
        <v>1.0</v>
      </c>
      <c r="DJ46" s="4">
        <v>1.0</v>
      </c>
      <c r="DK46" s="4">
        <v>1.0</v>
      </c>
      <c r="DL46" s="4">
        <v>1.0</v>
      </c>
      <c r="DM46" s="4">
        <v>1.0</v>
      </c>
      <c r="DN46" s="4">
        <v>1.0</v>
      </c>
      <c r="DO46" s="4">
        <f t="shared" si="17"/>
        <v>83.33333333</v>
      </c>
      <c r="DP46" s="57">
        <v>45240.0</v>
      </c>
      <c r="DQ46" s="4">
        <f t="shared" si="14"/>
        <v>267</v>
      </c>
      <c r="DR46" s="4">
        <v>2.0</v>
      </c>
      <c r="DS46" s="48">
        <v>45258.0</v>
      </c>
      <c r="DT46" s="4">
        <v>15.0</v>
      </c>
      <c r="DU46" s="4">
        <v>7.0</v>
      </c>
    </row>
    <row r="47">
      <c r="A47" s="40">
        <f t="shared" si="5"/>
        <v>46</v>
      </c>
      <c r="B47" s="4">
        <v>2.0</v>
      </c>
      <c r="C47" s="46">
        <v>0.0028472222222222223</v>
      </c>
      <c r="D47" s="4">
        <v>4.82</v>
      </c>
      <c r="E47" s="4">
        <v>43.28</v>
      </c>
      <c r="F47" s="4">
        <v>37.4</v>
      </c>
      <c r="G47" s="4">
        <v>1.16</v>
      </c>
      <c r="H47" s="4">
        <v>7.33</v>
      </c>
      <c r="I47" s="4">
        <v>1.75</v>
      </c>
      <c r="J47" s="4">
        <v>51.9</v>
      </c>
      <c r="K47" s="4">
        <v>0.32</v>
      </c>
      <c r="L47" s="4">
        <v>0.14</v>
      </c>
      <c r="M47" s="9">
        <v>42.0</v>
      </c>
      <c r="N47" s="4">
        <v>56.24</v>
      </c>
      <c r="O47" s="4">
        <v>18.0</v>
      </c>
      <c r="P47" s="4">
        <v>6.69</v>
      </c>
      <c r="Q47" s="4">
        <v>34.0</v>
      </c>
      <c r="R47" s="4">
        <v>3.28</v>
      </c>
      <c r="S47" s="4">
        <v>7.0</v>
      </c>
      <c r="T47" s="4">
        <v>3.21</v>
      </c>
      <c r="U47" s="4">
        <v>44.0</v>
      </c>
      <c r="V47" s="4">
        <v>2.74</v>
      </c>
      <c r="W47" s="4">
        <v>0.0</v>
      </c>
      <c r="X47" s="4">
        <v>0.0</v>
      </c>
      <c r="Y47" s="4">
        <v>0.0</v>
      </c>
      <c r="Z47" s="4">
        <v>0.0</v>
      </c>
      <c r="AA47" s="4">
        <v>21.0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1.0</v>
      </c>
      <c r="AJ47" s="4">
        <v>0.0</v>
      </c>
      <c r="AK47" s="14">
        <f t="shared" si="1"/>
        <v>22</v>
      </c>
      <c r="AL47" s="4">
        <v>5.0</v>
      </c>
      <c r="AM47" s="4">
        <v>13.0</v>
      </c>
      <c r="AN47" s="9">
        <v>0.0</v>
      </c>
      <c r="AO47" s="9">
        <v>0.0</v>
      </c>
      <c r="AP47" s="4">
        <v>0.0</v>
      </c>
      <c r="AQ47" s="9">
        <v>0.0</v>
      </c>
      <c r="AR47" s="9">
        <v>0.0</v>
      </c>
      <c r="AS47" s="4">
        <v>0.0</v>
      </c>
      <c r="AT47" s="4">
        <v>0.0</v>
      </c>
      <c r="AU47" s="9">
        <v>19.0</v>
      </c>
      <c r="AV47" s="9">
        <v>1.0</v>
      </c>
      <c r="AW47" s="9">
        <v>0.0</v>
      </c>
      <c r="AX47" s="9">
        <v>0.0</v>
      </c>
      <c r="AY47" s="4">
        <v>1.0</v>
      </c>
      <c r="AZ47" s="9">
        <v>0.0</v>
      </c>
      <c r="BA47" s="9">
        <v>0.0</v>
      </c>
      <c r="BB47" s="9">
        <v>0.0</v>
      </c>
      <c r="BC47" s="9">
        <v>0.0</v>
      </c>
      <c r="BD47" s="9">
        <v>0.0</v>
      </c>
      <c r="BE47" s="4">
        <v>0.0</v>
      </c>
      <c r="BF47" s="4">
        <v>8.0</v>
      </c>
      <c r="BG47" s="9">
        <v>0.0</v>
      </c>
      <c r="BH47" s="4">
        <v>8.0</v>
      </c>
      <c r="BI47" s="4">
        <v>0.0</v>
      </c>
      <c r="BJ47" s="4">
        <v>0.0</v>
      </c>
      <c r="BK47" s="4">
        <v>0.0</v>
      </c>
      <c r="BL47" s="9">
        <v>0.0</v>
      </c>
      <c r="BM47" s="9">
        <v>0.0</v>
      </c>
      <c r="BN47" s="9">
        <v>0.0</v>
      </c>
      <c r="BO47" s="6">
        <f t="shared" si="12"/>
        <v>50</v>
      </c>
      <c r="BP47" s="4">
        <v>15.0</v>
      </c>
      <c r="BQ47" s="4">
        <v>1.0</v>
      </c>
      <c r="BR47" s="4">
        <v>1.0</v>
      </c>
      <c r="BS47" s="4">
        <v>28.0</v>
      </c>
      <c r="BT47" s="4">
        <v>0.0</v>
      </c>
      <c r="BU47" s="4">
        <v>0.0</v>
      </c>
      <c r="BV47" s="4">
        <v>3.0</v>
      </c>
      <c r="BW47" s="4">
        <v>0.0</v>
      </c>
      <c r="BX47" s="4">
        <v>2.0</v>
      </c>
      <c r="BY47" s="4">
        <v>2.0</v>
      </c>
      <c r="BZ47" s="4">
        <v>1.0</v>
      </c>
      <c r="CA47" s="6">
        <f t="shared" si="7"/>
        <v>53</v>
      </c>
      <c r="CB47" s="4">
        <v>2.0</v>
      </c>
      <c r="CC47" s="4">
        <v>17.0</v>
      </c>
      <c r="CD47" s="4">
        <v>24.0</v>
      </c>
      <c r="CE47" s="4">
        <v>0.0</v>
      </c>
      <c r="CF47" s="4">
        <v>0.0</v>
      </c>
      <c r="CG47" s="4">
        <v>0.0</v>
      </c>
      <c r="CH47" s="4">
        <v>0.0</v>
      </c>
      <c r="CI47" s="4">
        <v>12.0</v>
      </c>
      <c r="CJ47" s="4">
        <v>0.0</v>
      </c>
      <c r="CK47" s="4">
        <v>0.0</v>
      </c>
      <c r="CL47" s="4">
        <v>1.0</v>
      </c>
      <c r="CM47" s="4">
        <v>1.0</v>
      </c>
      <c r="CN47" s="4">
        <v>0.0</v>
      </c>
      <c r="CO47" s="4">
        <v>1.0</v>
      </c>
      <c r="CP47" s="4">
        <v>1.0</v>
      </c>
      <c r="CQ47" s="4">
        <v>1.0</v>
      </c>
      <c r="CR47" s="4">
        <v>0.0</v>
      </c>
      <c r="CS47" s="6">
        <f t="shared" si="8"/>
        <v>60</v>
      </c>
      <c r="CT47" s="4">
        <v>9.0</v>
      </c>
      <c r="CU47" s="4">
        <v>27.0</v>
      </c>
      <c r="CV47" s="4">
        <v>0.0</v>
      </c>
      <c r="CW47" s="4">
        <v>46.0</v>
      </c>
      <c r="CX47" s="4">
        <v>0.0</v>
      </c>
      <c r="CY47" s="4">
        <v>42.0</v>
      </c>
      <c r="CZ47" s="4">
        <v>0.0</v>
      </c>
      <c r="DA47" s="4">
        <v>0.0</v>
      </c>
      <c r="DB47" s="4">
        <v>7.0</v>
      </c>
      <c r="DC47" s="4">
        <v>0.0</v>
      </c>
      <c r="DD47" s="6">
        <f t="shared" si="9"/>
        <v>131</v>
      </c>
      <c r="DE47" s="4">
        <v>8.0</v>
      </c>
      <c r="DF47" s="4">
        <v>4.0</v>
      </c>
      <c r="DG47" s="14">
        <v>585.0</v>
      </c>
      <c r="DH47" s="4">
        <f t="shared" si="2"/>
        <v>597</v>
      </c>
      <c r="DI47" s="4">
        <v>1.0</v>
      </c>
      <c r="DJ47" s="4">
        <v>1.0</v>
      </c>
      <c r="DK47" s="4">
        <v>1.0</v>
      </c>
      <c r="DL47" s="4">
        <v>1.0</v>
      </c>
      <c r="DM47" s="4">
        <v>1.0</v>
      </c>
      <c r="DN47" s="4">
        <v>0.0</v>
      </c>
      <c r="DO47" s="4">
        <f t="shared" si="17"/>
        <v>83.33333333</v>
      </c>
      <c r="DR47" s="4">
        <v>6.0</v>
      </c>
      <c r="DS47" s="47">
        <v>45481.0</v>
      </c>
      <c r="DT47" s="4">
        <v>10.0</v>
      </c>
      <c r="DU47" s="4">
        <v>7.0</v>
      </c>
    </row>
    <row r="48">
      <c r="A48" s="40">
        <f t="shared" si="5"/>
        <v>47</v>
      </c>
      <c r="B48" s="4">
        <v>2.0</v>
      </c>
      <c r="C48" s="46">
        <v>0.0037962962962962963</v>
      </c>
      <c r="D48" s="4">
        <v>5.97</v>
      </c>
      <c r="E48" s="4">
        <v>30.11</v>
      </c>
      <c r="F48" s="4">
        <v>51.65</v>
      </c>
      <c r="G48" s="4">
        <v>2.48</v>
      </c>
      <c r="H48" s="4">
        <v>3.15</v>
      </c>
      <c r="I48" s="4">
        <v>2.86</v>
      </c>
      <c r="J48" s="4">
        <v>37.64</v>
      </c>
      <c r="K48" s="4">
        <v>1.71</v>
      </c>
      <c r="L48" s="4">
        <v>0.51</v>
      </c>
      <c r="M48" s="9">
        <v>42.0</v>
      </c>
      <c r="N48" s="4">
        <v>61.03</v>
      </c>
      <c r="O48" s="4">
        <v>8.0</v>
      </c>
      <c r="P48" s="4">
        <v>4.29</v>
      </c>
      <c r="Q48" s="4">
        <v>35.0</v>
      </c>
      <c r="R48" s="4">
        <v>3.0</v>
      </c>
      <c r="S48" s="4">
        <v>44.0</v>
      </c>
      <c r="T48" s="4">
        <v>2.82</v>
      </c>
      <c r="U48" s="4">
        <v>18.0</v>
      </c>
      <c r="V48" s="4">
        <v>2.22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1.0</v>
      </c>
      <c r="AK48" s="4">
        <f t="shared" si="1"/>
        <v>1</v>
      </c>
      <c r="AL48" s="4">
        <v>1.0</v>
      </c>
      <c r="AM48" s="4">
        <v>0.0</v>
      </c>
      <c r="AN48" s="9">
        <v>0.0</v>
      </c>
      <c r="AO48" s="9">
        <v>0.0</v>
      </c>
      <c r="AP48" s="4">
        <v>0.0</v>
      </c>
      <c r="AQ48" s="9">
        <v>0.0</v>
      </c>
      <c r="AR48" s="9">
        <v>0.0</v>
      </c>
      <c r="AS48" s="4">
        <v>0.0</v>
      </c>
      <c r="AT48" s="4">
        <v>0.0</v>
      </c>
      <c r="AU48" s="9">
        <v>0.0</v>
      </c>
      <c r="AV48" s="9">
        <v>0.0</v>
      </c>
      <c r="AW48" s="9">
        <v>0.0</v>
      </c>
      <c r="AX48" s="9">
        <v>0.0</v>
      </c>
      <c r="AY48" s="4">
        <v>1.0</v>
      </c>
      <c r="AZ48" s="9">
        <v>0.0</v>
      </c>
      <c r="BA48" s="9">
        <v>0.0</v>
      </c>
      <c r="BB48" s="9">
        <v>0.0</v>
      </c>
      <c r="BC48" s="9">
        <v>0.0</v>
      </c>
      <c r="BD48" s="9">
        <v>0.0</v>
      </c>
      <c r="BE48" s="4">
        <v>0.0</v>
      </c>
      <c r="BF48" s="9">
        <v>0.0</v>
      </c>
      <c r="BG48" s="9">
        <v>0.0</v>
      </c>
      <c r="BH48" s="9">
        <v>0.0</v>
      </c>
      <c r="BI48" s="4">
        <v>0.0</v>
      </c>
      <c r="BJ48" s="4">
        <v>0.0</v>
      </c>
      <c r="BK48" s="4">
        <v>2.0</v>
      </c>
      <c r="BL48" s="4">
        <v>1.0</v>
      </c>
      <c r="BM48" s="9">
        <v>0.0</v>
      </c>
      <c r="BN48" s="9">
        <v>0.0</v>
      </c>
      <c r="BO48" s="6">
        <f t="shared" si="12"/>
        <v>4</v>
      </c>
      <c r="BP48" s="4">
        <v>7.0</v>
      </c>
      <c r="BQ48" s="4">
        <v>0.0</v>
      </c>
      <c r="BR48" s="4">
        <v>0.0</v>
      </c>
      <c r="BS48" s="4">
        <v>1.0</v>
      </c>
      <c r="BT48" s="4">
        <v>0.0</v>
      </c>
      <c r="BU48" s="4">
        <v>0.0</v>
      </c>
      <c r="BV48" s="4">
        <v>7.0</v>
      </c>
      <c r="BW48" s="4">
        <v>2.0</v>
      </c>
      <c r="BX48" s="4">
        <v>1.0</v>
      </c>
      <c r="BY48" s="4">
        <v>1.0</v>
      </c>
      <c r="BZ48" s="4">
        <v>2.0</v>
      </c>
      <c r="CA48" s="6">
        <f t="shared" si="7"/>
        <v>21</v>
      </c>
      <c r="CB48" s="4">
        <v>1.0</v>
      </c>
      <c r="CC48" s="4">
        <v>10.0</v>
      </c>
      <c r="CD48" s="4">
        <v>0.0</v>
      </c>
      <c r="CE48" s="4">
        <v>0.0</v>
      </c>
      <c r="CF48" s="4">
        <v>0.0</v>
      </c>
      <c r="CG48" s="4"/>
      <c r="CH48" s="4">
        <v>0.0</v>
      </c>
      <c r="CI48" s="4">
        <v>11.0</v>
      </c>
      <c r="CJ48" s="4">
        <v>0.0</v>
      </c>
      <c r="CK48" s="4">
        <v>1.0</v>
      </c>
      <c r="CL48" s="4">
        <v>1.0</v>
      </c>
      <c r="CM48" s="4">
        <v>2.0</v>
      </c>
      <c r="CN48" s="4">
        <v>0.0</v>
      </c>
      <c r="CO48" s="4">
        <v>1.0</v>
      </c>
      <c r="CP48" s="4">
        <v>1.0</v>
      </c>
      <c r="CQ48" s="4">
        <v>1.0</v>
      </c>
      <c r="CR48" s="4">
        <v>0.0</v>
      </c>
      <c r="CS48" s="6">
        <f t="shared" si="8"/>
        <v>29</v>
      </c>
      <c r="CT48" s="4">
        <v>2.0</v>
      </c>
      <c r="CU48" s="4">
        <v>29.0</v>
      </c>
      <c r="CV48" s="4">
        <v>0.0</v>
      </c>
      <c r="CW48" s="4">
        <v>68.0</v>
      </c>
      <c r="CX48" s="4">
        <v>1.0</v>
      </c>
      <c r="CY48" s="4">
        <v>0.0</v>
      </c>
      <c r="CZ48" s="4">
        <v>1.0</v>
      </c>
      <c r="DA48" s="4">
        <v>0.0</v>
      </c>
      <c r="DB48" s="4">
        <v>1.0</v>
      </c>
      <c r="DC48" s="4">
        <v>1.0</v>
      </c>
      <c r="DD48" s="6">
        <f t="shared" si="9"/>
        <v>103</v>
      </c>
      <c r="DE48" s="4">
        <v>4.0</v>
      </c>
      <c r="DF48" s="4">
        <v>0.0</v>
      </c>
      <c r="DG48" s="4">
        <v>271.0</v>
      </c>
      <c r="DH48" s="4">
        <f t="shared" si="2"/>
        <v>275</v>
      </c>
      <c r="DI48" s="4">
        <v>1.0</v>
      </c>
      <c r="DJ48" s="4">
        <v>1.0</v>
      </c>
      <c r="DK48" s="4">
        <v>1.0</v>
      </c>
      <c r="DL48" s="4">
        <v>1.0</v>
      </c>
      <c r="DM48" s="4">
        <v>1.0</v>
      </c>
      <c r="DN48" s="4">
        <v>1.0</v>
      </c>
      <c r="DO48" s="4">
        <f t="shared" si="17"/>
        <v>83.33333333</v>
      </c>
      <c r="DP48" s="54">
        <v>44095.0</v>
      </c>
      <c r="DQ48" s="4">
        <f>DAYS($DQ$76,DP48)</f>
        <v>1412</v>
      </c>
      <c r="DR48" s="4">
        <v>5.0</v>
      </c>
      <c r="DS48" s="47">
        <v>45461.0</v>
      </c>
      <c r="DT48" s="4">
        <v>7.0</v>
      </c>
      <c r="DU48" s="4">
        <v>7.0</v>
      </c>
    </row>
    <row r="49">
      <c r="A49" s="40">
        <f t="shared" si="5"/>
        <v>48</v>
      </c>
      <c r="B49" s="4">
        <v>2.0</v>
      </c>
      <c r="C49" s="46">
        <v>0.003263888888888889</v>
      </c>
      <c r="D49" s="4">
        <v>5.1</v>
      </c>
      <c r="E49" s="4">
        <v>38.47</v>
      </c>
      <c r="F49" s="4">
        <v>43.85</v>
      </c>
      <c r="G49" s="4">
        <v>3.78</v>
      </c>
      <c r="H49" s="4">
        <v>8.87</v>
      </c>
      <c r="I49" s="4">
        <v>3.29</v>
      </c>
      <c r="J49" s="4">
        <v>38.45</v>
      </c>
      <c r="K49" s="4">
        <v>0.38</v>
      </c>
      <c r="L49" s="4">
        <v>1.39</v>
      </c>
      <c r="M49" s="9">
        <v>42.0</v>
      </c>
      <c r="N49" s="4">
        <v>66.72</v>
      </c>
      <c r="O49" s="4">
        <v>48.0</v>
      </c>
      <c r="P49" s="4">
        <v>4.17</v>
      </c>
      <c r="Q49" s="4">
        <v>18.0</v>
      </c>
      <c r="R49" s="4">
        <v>3.28</v>
      </c>
      <c r="S49" s="4">
        <v>44.0</v>
      </c>
      <c r="T49" s="4">
        <v>3.22</v>
      </c>
      <c r="U49" s="4">
        <v>33.0</v>
      </c>
      <c r="V49" s="56">
        <v>1.86</v>
      </c>
      <c r="W49" s="4">
        <v>1.0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1.0</v>
      </c>
      <c r="AI49" s="4">
        <v>0.0</v>
      </c>
      <c r="AJ49" s="4">
        <v>0.0</v>
      </c>
      <c r="AK49" s="4">
        <f t="shared" si="1"/>
        <v>2</v>
      </c>
      <c r="AL49" s="4">
        <v>1.0</v>
      </c>
      <c r="AM49" s="4">
        <v>0.0</v>
      </c>
      <c r="AN49" s="9">
        <v>0.0</v>
      </c>
      <c r="AO49" s="9">
        <v>0.0</v>
      </c>
      <c r="AP49" s="4">
        <v>0.0</v>
      </c>
      <c r="AQ49" s="9">
        <v>0.0</v>
      </c>
      <c r="AR49" s="9">
        <v>0.0</v>
      </c>
      <c r="AS49" s="4">
        <v>3.0</v>
      </c>
      <c r="AT49" s="4">
        <v>0.0</v>
      </c>
      <c r="AU49" s="9">
        <v>0.0</v>
      </c>
      <c r="AV49" s="9">
        <v>14.0</v>
      </c>
      <c r="AW49" s="9">
        <v>0.0</v>
      </c>
      <c r="AX49" s="9">
        <v>0.0</v>
      </c>
      <c r="AY49" s="4">
        <v>2.0</v>
      </c>
      <c r="AZ49" s="9">
        <v>0.0</v>
      </c>
      <c r="BA49" s="4">
        <v>2.0</v>
      </c>
      <c r="BB49" s="4">
        <v>1.0</v>
      </c>
      <c r="BC49" s="9">
        <v>0.0</v>
      </c>
      <c r="BD49" s="9">
        <v>0.0</v>
      </c>
      <c r="BE49" s="4">
        <v>0.0</v>
      </c>
      <c r="BF49" s="4">
        <v>9.0</v>
      </c>
      <c r="BG49" s="9">
        <v>0.0</v>
      </c>
      <c r="BH49" s="4">
        <v>1.0</v>
      </c>
      <c r="BI49" s="4">
        <v>26.0</v>
      </c>
      <c r="BJ49" s="4">
        <v>0.0</v>
      </c>
      <c r="BK49" s="9">
        <v>0.0</v>
      </c>
      <c r="BL49" s="9">
        <v>0.0</v>
      </c>
      <c r="BM49" s="9">
        <v>0.0</v>
      </c>
      <c r="BN49" s="9">
        <v>0.0</v>
      </c>
      <c r="BO49" s="6">
        <f t="shared" si="12"/>
        <v>58</v>
      </c>
      <c r="BP49" s="4">
        <v>24.0</v>
      </c>
      <c r="BQ49" s="4">
        <v>3.0</v>
      </c>
      <c r="BR49" s="4">
        <v>0.0</v>
      </c>
      <c r="BS49" s="4">
        <v>84.0</v>
      </c>
      <c r="BT49" s="4">
        <v>0.0</v>
      </c>
      <c r="BU49" s="4">
        <v>0.0</v>
      </c>
      <c r="BV49" s="4">
        <v>3.0</v>
      </c>
      <c r="BW49" s="4">
        <v>0.0</v>
      </c>
      <c r="BX49" s="4">
        <v>1.0</v>
      </c>
      <c r="BY49" s="4">
        <v>1.0</v>
      </c>
      <c r="BZ49" s="4">
        <v>1.0</v>
      </c>
      <c r="CA49" s="49">
        <f t="shared" si="7"/>
        <v>117</v>
      </c>
      <c r="CB49" s="4">
        <v>2.0</v>
      </c>
      <c r="CC49" s="4">
        <v>9.0</v>
      </c>
      <c r="CD49" s="4">
        <v>50.0</v>
      </c>
      <c r="CE49" s="4">
        <v>13.0</v>
      </c>
      <c r="CF49" s="4">
        <v>1.0</v>
      </c>
      <c r="CG49" s="4">
        <v>5.0</v>
      </c>
      <c r="CH49" s="4">
        <v>0.0</v>
      </c>
      <c r="CI49" s="4">
        <v>112.0</v>
      </c>
      <c r="CJ49" s="4">
        <v>0.0</v>
      </c>
      <c r="CK49" s="4">
        <v>2.0</v>
      </c>
      <c r="CL49" s="4">
        <v>1.0</v>
      </c>
      <c r="CM49" s="4">
        <v>1.0</v>
      </c>
      <c r="CN49" s="4">
        <v>0.0</v>
      </c>
      <c r="CO49" s="4">
        <v>1.0</v>
      </c>
      <c r="CP49" s="4">
        <v>1.0</v>
      </c>
      <c r="CQ49" s="4">
        <v>1.0</v>
      </c>
      <c r="CR49" s="4">
        <v>0.0</v>
      </c>
      <c r="CS49" s="49">
        <f t="shared" si="8"/>
        <v>199</v>
      </c>
      <c r="CT49" s="4">
        <v>2.0</v>
      </c>
      <c r="CU49" s="4">
        <v>34.0</v>
      </c>
      <c r="CV49" s="4">
        <v>0.0</v>
      </c>
      <c r="CW49" s="4">
        <v>6.0</v>
      </c>
      <c r="CX49" s="4">
        <v>0.0</v>
      </c>
      <c r="CY49" s="4">
        <v>0.0</v>
      </c>
      <c r="CZ49" s="4">
        <v>0.0</v>
      </c>
      <c r="DA49" s="4">
        <v>6.0</v>
      </c>
      <c r="DB49" s="4">
        <v>2.0</v>
      </c>
      <c r="DC49" s="4">
        <v>0.0</v>
      </c>
      <c r="DD49" s="6">
        <f t="shared" si="9"/>
        <v>50</v>
      </c>
      <c r="DE49" s="13">
        <v>0.0</v>
      </c>
      <c r="DF49" s="13">
        <v>0.0</v>
      </c>
      <c r="DG49" s="13">
        <v>0.0</v>
      </c>
      <c r="DH49" s="4">
        <f t="shared" si="2"/>
        <v>0</v>
      </c>
      <c r="DI49" s="4">
        <v>1.0</v>
      </c>
      <c r="DJ49" s="4">
        <v>1.0</v>
      </c>
      <c r="DK49" s="4">
        <v>1.0</v>
      </c>
      <c r="DL49" s="4">
        <v>0.0</v>
      </c>
      <c r="DM49" s="4">
        <v>1.0</v>
      </c>
      <c r="DN49" s="4">
        <v>1.0</v>
      </c>
      <c r="DO49" s="4">
        <f t="shared" si="17"/>
        <v>66.66666667</v>
      </c>
      <c r="DR49" s="4">
        <v>6.0</v>
      </c>
      <c r="DS49" s="47">
        <v>44831.0</v>
      </c>
      <c r="DT49" s="4">
        <v>10.0</v>
      </c>
      <c r="DU49" s="4">
        <v>4.0</v>
      </c>
    </row>
    <row r="50">
      <c r="A50" s="40">
        <f t="shared" si="5"/>
        <v>49</v>
      </c>
      <c r="B50" s="4">
        <v>2.0</v>
      </c>
      <c r="C50" s="46">
        <v>0.004780092592592593</v>
      </c>
      <c r="D50" s="4">
        <v>6.51</v>
      </c>
      <c r="E50" s="4">
        <v>39.42</v>
      </c>
      <c r="F50" s="4">
        <v>46.87</v>
      </c>
      <c r="G50" s="4">
        <v>1.51</v>
      </c>
      <c r="H50" s="4">
        <v>8.14</v>
      </c>
      <c r="I50" s="4">
        <v>1.78</v>
      </c>
      <c r="J50" s="4">
        <v>41.6</v>
      </c>
      <c r="K50" s="4">
        <v>0.09</v>
      </c>
      <c r="L50" s="4">
        <v>0.0</v>
      </c>
      <c r="M50" s="9">
        <v>42.0</v>
      </c>
      <c r="N50" s="4">
        <v>60.5</v>
      </c>
      <c r="O50" s="4">
        <v>39.0</v>
      </c>
      <c r="P50" s="4">
        <v>4.63</v>
      </c>
      <c r="Q50" s="4">
        <v>41.0</v>
      </c>
      <c r="R50" s="4">
        <v>3.82</v>
      </c>
      <c r="S50" s="4">
        <v>18.0</v>
      </c>
      <c r="T50" s="4">
        <v>3.37</v>
      </c>
      <c r="U50" s="4">
        <v>44.0</v>
      </c>
      <c r="V50" s="4">
        <v>3.06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K50" s="4">
        <f t="shared" si="1"/>
        <v>0</v>
      </c>
      <c r="AL50" s="4">
        <v>0.0</v>
      </c>
      <c r="AM50" s="4">
        <v>0.0</v>
      </c>
      <c r="AN50" s="9">
        <v>0.0</v>
      </c>
      <c r="AO50" s="9">
        <v>0.0</v>
      </c>
      <c r="AP50" s="4">
        <v>0.0</v>
      </c>
      <c r="AQ50" s="9">
        <v>0.0</v>
      </c>
      <c r="AR50" s="9">
        <v>0.0</v>
      </c>
      <c r="AS50" s="9">
        <v>0.0</v>
      </c>
      <c r="AT50" s="4">
        <v>0.0</v>
      </c>
      <c r="AU50" s="9">
        <v>0.0</v>
      </c>
      <c r="AV50" s="9">
        <v>0.0</v>
      </c>
      <c r="AW50" s="9">
        <v>0.0</v>
      </c>
      <c r="AX50" s="9">
        <v>0.0</v>
      </c>
      <c r="AY50" s="9">
        <v>0.0</v>
      </c>
      <c r="AZ50" s="9">
        <v>0.0</v>
      </c>
      <c r="BA50" s="9">
        <v>0.0</v>
      </c>
      <c r="BB50" s="9">
        <v>0.0</v>
      </c>
      <c r="BC50" s="4">
        <v>1.0</v>
      </c>
      <c r="BD50" s="9">
        <v>0.0</v>
      </c>
      <c r="BE50" s="4">
        <v>0.0</v>
      </c>
      <c r="BF50" s="9">
        <v>0.0</v>
      </c>
      <c r="BG50" s="9">
        <v>0.0</v>
      </c>
      <c r="BH50" s="4">
        <v>1.0</v>
      </c>
      <c r="BI50" s="9">
        <v>0.0</v>
      </c>
      <c r="BJ50" s="4">
        <v>0.0</v>
      </c>
      <c r="BK50" s="9">
        <v>0.0</v>
      </c>
      <c r="BL50" s="9">
        <v>0.0</v>
      </c>
      <c r="BM50" s="9">
        <v>0.0</v>
      </c>
      <c r="BN50" s="9">
        <v>0.0</v>
      </c>
      <c r="BO50" s="6">
        <f t="shared" si="12"/>
        <v>2</v>
      </c>
      <c r="BP50" s="4">
        <v>10.0</v>
      </c>
      <c r="BQ50" s="4">
        <v>23.0</v>
      </c>
      <c r="BR50" s="4">
        <v>0.0</v>
      </c>
      <c r="BS50" s="4">
        <v>2.0</v>
      </c>
      <c r="BT50" s="4">
        <v>0.0</v>
      </c>
      <c r="BU50" s="4">
        <v>0.0</v>
      </c>
      <c r="BV50" s="4">
        <v>10.0</v>
      </c>
      <c r="BW50" s="4">
        <v>0.0</v>
      </c>
      <c r="BX50" s="4">
        <v>1.0</v>
      </c>
      <c r="BY50" s="4">
        <v>1.0</v>
      </c>
      <c r="BZ50" s="4">
        <v>1.0</v>
      </c>
      <c r="CA50" s="6">
        <f t="shared" si="7"/>
        <v>48</v>
      </c>
      <c r="CB50" s="4">
        <v>1.0</v>
      </c>
      <c r="CC50" s="4">
        <v>25.0</v>
      </c>
      <c r="CD50" s="4">
        <v>24.0</v>
      </c>
      <c r="CE50" s="4">
        <v>0.0</v>
      </c>
      <c r="CF50" s="4">
        <v>0.0</v>
      </c>
      <c r="CG50" s="4"/>
      <c r="CH50" s="4">
        <v>0.0</v>
      </c>
      <c r="CI50" s="4">
        <v>43.0</v>
      </c>
      <c r="CJ50" s="4">
        <v>0.0</v>
      </c>
      <c r="CK50" s="4">
        <v>0.0</v>
      </c>
      <c r="CL50" s="4">
        <v>1.0</v>
      </c>
      <c r="CM50" s="4">
        <v>2.0</v>
      </c>
      <c r="CN50" s="4">
        <v>2.0</v>
      </c>
      <c r="CO50" s="4">
        <v>1.0</v>
      </c>
      <c r="CP50" s="4">
        <v>1.0</v>
      </c>
      <c r="CQ50" s="4">
        <v>0.0</v>
      </c>
      <c r="CR50" s="4">
        <v>0.0</v>
      </c>
      <c r="CS50" s="49">
        <f t="shared" si="8"/>
        <v>100</v>
      </c>
      <c r="CT50" s="4">
        <v>36.0</v>
      </c>
      <c r="CU50" s="4">
        <v>15.0</v>
      </c>
      <c r="CV50" s="4">
        <v>0.0</v>
      </c>
      <c r="CW50" s="4">
        <v>64.0</v>
      </c>
      <c r="CX50" s="4">
        <v>35.0</v>
      </c>
      <c r="CY50" s="4">
        <v>0.0</v>
      </c>
      <c r="CZ50" s="4">
        <v>2.0</v>
      </c>
      <c r="DA50" s="4">
        <v>65.0</v>
      </c>
      <c r="DB50" s="4">
        <v>46.0</v>
      </c>
      <c r="DC50" s="4">
        <v>0.0</v>
      </c>
      <c r="DD50" s="49">
        <f t="shared" si="9"/>
        <v>263</v>
      </c>
      <c r="DE50" s="14">
        <v>56.0</v>
      </c>
      <c r="DF50" s="4">
        <v>0.0</v>
      </c>
      <c r="DG50" s="4">
        <v>692.0</v>
      </c>
      <c r="DH50" s="4">
        <f t="shared" si="2"/>
        <v>748</v>
      </c>
      <c r="DI50" s="4">
        <v>1.0</v>
      </c>
      <c r="DJ50" s="4">
        <v>1.0</v>
      </c>
      <c r="DK50" s="4">
        <v>1.0</v>
      </c>
      <c r="DL50" s="4">
        <v>1.0</v>
      </c>
      <c r="DM50" s="4">
        <v>1.0</v>
      </c>
      <c r="DN50" s="4">
        <v>1.0</v>
      </c>
      <c r="DO50" s="4">
        <f t="shared" si="17"/>
        <v>83.33333333</v>
      </c>
      <c r="DP50" s="54">
        <v>45103.0</v>
      </c>
      <c r="DQ50" s="4">
        <f t="shared" ref="DQ50:DQ51" si="18">DAYS($DQ$76,DP50)</f>
        <v>404</v>
      </c>
      <c r="DR50" s="4">
        <v>3.0</v>
      </c>
      <c r="DS50" s="47">
        <v>45470.0</v>
      </c>
      <c r="DT50" s="4">
        <v>14.0</v>
      </c>
      <c r="DU50" s="4">
        <v>7.0</v>
      </c>
    </row>
    <row r="51">
      <c r="A51" s="40">
        <f t="shared" si="5"/>
        <v>50</v>
      </c>
      <c r="B51" s="4">
        <v>2.0</v>
      </c>
      <c r="C51" s="46">
        <v>0.003935185185185185</v>
      </c>
      <c r="D51" s="4">
        <v>4.86</v>
      </c>
      <c r="E51" s="4">
        <v>36.33</v>
      </c>
      <c r="F51" s="4">
        <v>56.47</v>
      </c>
      <c r="G51" s="4">
        <v>0.92</v>
      </c>
      <c r="H51" s="4">
        <v>2.73</v>
      </c>
      <c r="I51" s="4">
        <v>2.02</v>
      </c>
      <c r="J51" s="4">
        <v>35.32</v>
      </c>
      <c r="K51" s="4">
        <v>2.47</v>
      </c>
      <c r="L51" s="4">
        <v>0.07</v>
      </c>
      <c r="M51" s="9">
        <v>42.0</v>
      </c>
      <c r="N51" s="4">
        <v>78.57</v>
      </c>
      <c r="O51" s="4">
        <v>8.0</v>
      </c>
      <c r="P51" s="4">
        <v>3.61</v>
      </c>
      <c r="Q51" s="4">
        <v>18.0</v>
      </c>
      <c r="R51" s="4">
        <v>2.49</v>
      </c>
      <c r="S51" s="4">
        <v>33.0</v>
      </c>
      <c r="T51" s="4">
        <v>1.82</v>
      </c>
      <c r="U51" s="4">
        <v>34.0</v>
      </c>
      <c r="V51" s="4">
        <v>1.72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0.0</v>
      </c>
      <c r="AD51" s="4">
        <v>1.0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K51" s="4">
        <f t="shared" si="1"/>
        <v>1</v>
      </c>
      <c r="AL51" s="4">
        <v>1.0</v>
      </c>
      <c r="AM51" s="4">
        <v>0.0</v>
      </c>
      <c r="AN51" s="9">
        <v>0.0</v>
      </c>
      <c r="AO51" s="9">
        <v>0.0</v>
      </c>
      <c r="AP51" s="4">
        <v>0.0</v>
      </c>
      <c r="AQ51" s="9">
        <v>0.0</v>
      </c>
      <c r="AR51" s="9">
        <v>0.0</v>
      </c>
      <c r="AS51" s="9">
        <v>0.0</v>
      </c>
      <c r="AT51" s="4">
        <v>0.0</v>
      </c>
      <c r="AU51" s="9">
        <v>0.0</v>
      </c>
      <c r="AV51" s="9">
        <v>0.0</v>
      </c>
      <c r="AW51" s="9">
        <v>0.0</v>
      </c>
      <c r="AX51" s="9">
        <v>0.0</v>
      </c>
      <c r="AY51" s="4">
        <v>5.0</v>
      </c>
      <c r="AZ51" s="9">
        <v>0.0</v>
      </c>
      <c r="BA51" s="9">
        <v>0.0</v>
      </c>
      <c r="BB51" s="9">
        <v>0.0</v>
      </c>
      <c r="BC51" s="9">
        <v>0.0</v>
      </c>
      <c r="BD51" s="9">
        <v>0.0</v>
      </c>
      <c r="BE51" s="4">
        <v>0.0</v>
      </c>
      <c r="BF51" s="4">
        <v>5.0</v>
      </c>
      <c r="BG51" s="9">
        <v>0.0</v>
      </c>
      <c r="BH51" s="4">
        <v>2.0</v>
      </c>
      <c r="BI51" s="9">
        <v>0.0</v>
      </c>
      <c r="BJ51" s="4">
        <v>0.0</v>
      </c>
      <c r="BK51" s="9">
        <v>0.0</v>
      </c>
      <c r="BL51" s="9">
        <v>0.0</v>
      </c>
      <c r="BM51" s="9">
        <v>0.0</v>
      </c>
      <c r="BN51" s="9">
        <v>0.0</v>
      </c>
      <c r="BO51" s="6">
        <f t="shared" si="12"/>
        <v>12</v>
      </c>
      <c r="BP51" s="4">
        <v>38.0</v>
      </c>
      <c r="BQ51" s="4">
        <v>4.0</v>
      </c>
      <c r="BR51" s="4">
        <v>2.0</v>
      </c>
      <c r="BS51" s="4">
        <v>5.0</v>
      </c>
      <c r="BT51" s="4">
        <v>0.0</v>
      </c>
      <c r="BU51" s="4">
        <v>0.0</v>
      </c>
      <c r="BV51" s="4">
        <v>4.0</v>
      </c>
      <c r="BW51" s="4">
        <v>0.0</v>
      </c>
      <c r="BX51" s="4">
        <v>1.0</v>
      </c>
      <c r="BY51" s="4">
        <v>1.0</v>
      </c>
      <c r="BZ51" s="4">
        <v>1.0</v>
      </c>
      <c r="CA51" s="6">
        <f t="shared" si="7"/>
        <v>56</v>
      </c>
      <c r="CB51" s="4">
        <v>0.0</v>
      </c>
      <c r="CC51" s="4">
        <v>9.0</v>
      </c>
      <c r="CD51" s="4">
        <v>23.0</v>
      </c>
      <c r="CE51" s="4">
        <v>4.0</v>
      </c>
      <c r="CF51" s="4">
        <v>0.0</v>
      </c>
      <c r="CG51" s="4">
        <v>0.0</v>
      </c>
      <c r="CH51" s="4">
        <v>0.0</v>
      </c>
      <c r="CI51" s="4">
        <v>58.0</v>
      </c>
      <c r="CJ51" s="4">
        <v>0.0</v>
      </c>
      <c r="CK51" s="4">
        <v>5.0</v>
      </c>
      <c r="CL51" s="4">
        <v>1.0</v>
      </c>
      <c r="CM51" s="4">
        <v>1.0</v>
      </c>
      <c r="CN51" s="4">
        <v>0.0</v>
      </c>
      <c r="CO51" s="4">
        <v>1.0</v>
      </c>
      <c r="CP51" s="4">
        <v>1.0</v>
      </c>
      <c r="CQ51" s="4">
        <v>0.0</v>
      </c>
      <c r="CR51" s="4">
        <v>0.0</v>
      </c>
      <c r="CS51" s="49">
        <f t="shared" si="8"/>
        <v>103</v>
      </c>
      <c r="CT51" s="4">
        <v>291.0</v>
      </c>
      <c r="CU51" s="4">
        <v>106.0</v>
      </c>
      <c r="CV51" s="4">
        <v>0.0</v>
      </c>
      <c r="CW51" s="4">
        <v>280.0</v>
      </c>
      <c r="CX51" s="4">
        <v>0.0</v>
      </c>
      <c r="CY51" s="4">
        <v>6.0</v>
      </c>
      <c r="CZ51" s="4">
        <v>0.0</v>
      </c>
      <c r="DA51" s="4">
        <v>46.0</v>
      </c>
      <c r="DB51" s="4">
        <v>25.0</v>
      </c>
      <c r="DC51" s="4">
        <v>43.0</v>
      </c>
      <c r="DD51" s="49">
        <f t="shared" si="9"/>
        <v>797</v>
      </c>
      <c r="DE51" s="4">
        <v>2.0</v>
      </c>
      <c r="DF51" s="4">
        <v>0.0</v>
      </c>
      <c r="DG51" s="4">
        <v>9.0</v>
      </c>
      <c r="DH51" s="4">
        <f t="shared" si="2"/>
        <v>11</v>
      </c>
      <c r="DI51" s="4">
        <v>1.0</v>
      </c>
      <c r="DJ51" s="4">
        <v>1.0</v>
      </c>
      <c r="DK51" s="4">
        <v>1.0</v>
      </c>
      <c r="DL51" s="4">
        <v>1.0</v>
      </c>
      <c r="DM51" s="4">
        <v>1.0</v>
      </c>
      <c r="DN51" s="4">
        <v>0.0</v>
      </c>
      <c r="DO51" s="4">
        <f t="shared" si="17"/>
        <v>83.33333333</v>
      </c>
      <c r="DP51" s="57">
        <v>45245.0</v>
      </c>
      <c r="DQ51" s="4">
        <f t="shared" si="18"/>
        <v>262</v>
      </c>
      <c r="DR51" s="4">
        <v>2.0</v>
      </c>
      <c r="DS51" s="48">
        <v>45252.0</v>
      </c>
      <c r="DT51" s="4">
        <v>10.0</v>
      </c>
      <c r="DU51" s="4">
        <v>7.0</v>
      </c>
    </row>
    <row r="52">
      <c r="A52" s="40">
        <f t="shared" si="5"/>
        <v>51</v>
      </c>
      <c r="B52" s="4">
        <v>2.0</v>
      </c>
      <c r="C52" s="46">
        <v>0.0025810185185185185</v>
      </c>
      <c r="D52" s="4">
        <v>3.84</v>
      </c>
      <c r="E52" s="4">
        <v>47.89</v>
      </c>
      <c r="F52" s="4">
        <v>36.95</v>
      </c>
      <c r="G52" s="4">
        <v>2.71</v>
      </c>
      <c r="H52" s="4">
        <v>6.02</v>
      </c>
      <c r="I52" s="4">
        <v>5.96</v>
      </c>
      <c r="J52" s="4">
        <v>45.7</v>
      </c>
      <c r="K52" s="4">
        <v>2.61</v>
      </c>
      <c r="L52" s="4">
        <v>0.05</v>
      </c>
      <c r="M52" s="9">
        <v>42.0</v>
      </c>
      <c r="N52" s="4">
        <v>44.36</v>
      </c>
      <c r="O52" s="9">
        <v>52.0</v>
      </c>
      <c r="P52" s="4">
        <v>6.74</v>
      </c>
      <c r="Q52" s="4">
        <v>41.0</v>
      </c>
      <c r="R52" s="4">
        <v>6.63</v>
      </c>
      <c r="S52" s="4">
        <v>18.0</v>
      </c>
      <c r="T52" s="4">
        <v>6.22</v>
      </c>
      <c r="U52" s="4">
        <v>44.0</v>
      </c>
      <c r="V52" s="4">
        <v>4.35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E52" s="4">
        <v>0.0</v>
      </c>
      <c r="AF52" s="4">
        <v>0.0</v>
      </c>
      <c r="AG52" s="4">
        <v>0.0</v>
      </c>
      <c r="AH52" s="4">
        <v>0.0</v>
      </c>
      <c r="AI52" s="4">
        <v>0.0</v>
      </c>
      <c r="AJ52" s="4">
        <v>2.0</v>
      </c>
      <c r="AK52" s="4">
        <f t="shared" si="1"/>
        <v>2</v>
      </c>
      <c r="AL52" s="4">
        <v>3.0</v>
      </c>
      <c r="AM52" s="4">
        <v>0.0</v>
      </c>
      <c r="AN52" s="9">
        <v>0.0</v>
      </c>
      <c r="AO52" s="9">
        <v>0.0</v>
      </c>
      <c r="AP52" s="4">
        <v>0.0</v>
      </c>
      <c r="AQ52" s="9">
        <v>0.0</v>
      </c>
      <c r="AR52" s="9">
        <v>0.0</v>
      </c>
      <c r="AS52" s="9">
        <v>0.0</v>
      </c>
      <c r="AT52" s="4">
        <v>0.0</v>
      </c>
      <c r="AU52" s="9">
        <v>0.0</v>
      </c>
      <c r="AV52" s="9">
        <v>0.0</v>
      </c>
      <c r="AW52" s="9">
        <v>0.0</v>
      </c>
      <c r="AX52" s="9">
        <v>0.0</v>
      </c>
      <c r="AY52" s="9">
        <v>0.0</v>
      </c>
      <c r="AZ52" s="9">
        <v>0.0</v>
      </c>
      <c r="BA52" s="9">
        <v>0.0</v>
      </c>
      <c r="BB52" s="9">
        <v>0.0</v>
      </c>
      <c r="BC52" s="9">
        <v>0.0</v>
      </c>
      <c r="BD52" s="9">
        <v>0.0</v>
      </c>
      <c r="BE52" s="4">
        <v>0.0</v>
      </c>
      <c r="BF52" s="9">
        <v>0.0</v>
      </c>
      <c r="BG52" s="9">
        <v>0.0</v>
      </c>
      <c r="BH52" s="4">
        <v>5.0</v>
      </c>
      <c r="BI52" s="4">
        <v>1.0</v>
      </c>
      <c r="BJ52" s="4">
        <v>0.0</v>
      </c>
      <c r="BK52" s="9">
        <v>0.0</v>
      </c>
      <c r="BL52" s="9">
        <v>0.0</v>
      </c>
      <c r="BM52" s="9">
        <v>0.0</v>
      </c>
      <c r="BN52" s="9">
        <v>0.0</v>
      </c>
      <c r="BO52" s="6">
        <f t="shared" si="12"/>
        <v>6</v>
      </c>
      <c r="BP52" s="4">
        <v>18.0</v>
      </c>
      <c r="BQ52" s="4">
        <v>2.0</v>
      </c>
      <c r="BR52" s="4">
        <v>0.0</v>
      </c>
      <c r="BS52" s="4">
        <v>0.0</v>
      </c>
      <c r="BT52" s="4">
        <v>0.0</v>
      </c>
      <c r="BU52" s="4">
        <v>1.0</v>
      </c>
      <c r="BV52" s="4">
        <v>2.0</v>
      </c>
      <c r="BW52" s="4">
        <v>0.0</v>
      </c>
      <c r="BX52" s="4">
        <v>1.0</v>
      </c>
      <c r="BY52" s="4">
        <v>1.0</v>
      </c>
      <c r="BZ52" s="4">
        <v>1.0</v>
      </c>
      <c r="CA52" s="6">
        <f t="shared" si="7"/>
        <v>26</v>
      </c>
      <c r="CB52" s="4">
        <v>1.0</v>
      </c>
      <c r="CC52" s="4">
        <v>18.0</v>
      </c>
      <c r="CD52" s="4">
        <v>16.0</v>
      </c>
      <c r="CE52" s="4">
        <v>0.0</v>
      </c>
      <c r="CF52" s="4">
        <v>0.0</v>
      </c>
      <c r="CG52" s="4"/>
      <c r="CH52" s="4">
        <v>0.0</v>
      </c>
      <c r="CI52" s="4">
        <v>25.0</v>
      </c>
      <c r="CJ52" s="4">
        <v>0.0</v>
      </c>
      <c r="CK52" s="4">
        <v>3.0</v>
      </c>
      <c r="CL52" s="4">
        <v>1.0</v>
      </c>
      <c r="CM52" s="4">
        <v>1.0</v>
      </c>
      <c r="CN52" s="4">
        <v>0.0</v>
      </c>
      <c r="CO52" s="4">
        <v>1.0</v>
      </c>
      <c r="CP52" s="4">
        <v>1.0</v>
      </c>
      <c r="CQ52" s="4">
        <v>0.0</v>
      </c>
      <c r="CR52" s="4">
        <v>0.0</v>
      </c>
      <c r="CS52" s="6">
        <f t="shared" si="8"/>
        <v>67</v>
      </c>
      <c r="CT52" s="4">
        <v>8.0</v>
      </c>
      <c r="CU52" s="4">
        <v>22.0</v>
      </c>
      <c r="CV52" s="4">
        <v>0.0</v>
      </c>
      <c r="CW52" s="4">
        <v>5.0</v>
      </c>
      <c r="CX52" s="4">
        <v>1.0</v>
      </c>
      <c r="CY52" s="4">
        <v>0.0</v>
      </c>
      <c r="CZ52" s="4">
        <v>0.0</v>
      </c>
      <c r="DA52" s="4">
        <v>11.0</v>
      </c>
      <c r="DB52" s="4">
        <v>18.0</v>
      </c>
      <c r="DC52" s="4">
        <v>1.0</v>
      </c>
      <c r="DD52" s="6">
        <f t="shared" si="9"/>
        <v>66</v>
      </c>
      <c r="DE52" s="4">
        <v>5.0</v>
      </c>
      <c r="DF52" s="4">
        <v>0.0</v>
      </c>
      <c r="DG52" s="4">
        <v>380.0</v>
      </c>
      <c r="DH52" s="4">
        <f t="shared" si="2"/>
        <v>385</v>
      </c>
      <c r="DI52" s="4">
        <v>1.0</v>
      </c>
      <c r="DJ52" s="4">
        <v>1.0</v>
      </c>
      <c r="DK52" s="4">
        <v>1.0</v>
      </c>
      <c r="DL52" s="4">
        <v>1.0</v>
      </c>
      <c r="DM52" s="4">
        <v>1.0</v>
      </c>
      <c r="DN52" s="4">
        <v>1.0</v>
      </c>
      <c r="DO52" s="4">
        <f t="shared" si="17"/>
        <v>83.33333333</v>
      </c>
      <c r="DR52" s="4">
        <v>6.0</v>
      </c>
      <c r="DS52" s="47">
        <v>43853.0</v>
      </c>
      <c r="DT52" s="4">
        <v>10.0</v>
      </c>
      <c r="DU52" s="4">
        <v>7.0</v>
      </c>
    </row>
    <row r="53">
      <c r="A53" s="40">
        <f t="shared" si="5"/>
        <v>52</v>
      </c>
      <c r="B53" s="4">
        <v>2.0</v>
      </c>
      <c r="C53" s="46">
        <v>0.004479166666666667</v>
      </c>
      <c r="D53" s="4">
        <v>6.93</v>
      </c>
      <c r="E53" s="4">
        <v>30.33</v>
      </c>
      <c r="F53" s="4">
        <v>55.7</v>
      </c>
      <c r="G53" s="4">
        <v>1.29</v>
      </c>
      <c r="H53" s="4">
        <v>5.95</v>
      </c>
      <c r="I53" s="4">
        <v>2.65</v>
      </c>
      <c r="J53" s="4">
        <v>33.52</v>
      </c>
      <c r="K53" s="4">
        <v>0.66</v>
      </c>
      <c r="L53" s="4">
        <v>0.22</v>
      </c>
      <c r="M53" s="9">
        <v>42.0</v>
      </c>
      <c r="N53" s="4">
        <v>79.86</v>
      </c>
      <c r="O53" s="4">
        <v>18.0</v>
      </c>
      <c r="P53" s="4">
        <v>1.85</v>
      </c>
      <c r="Q53" s="4">
        <v>20.0</v>
      </c>
      <c r="R53" s="4">
        <v>1.54</v>
      </c>
      <c r="S53" s="4">
        <v>41.0</v>
      </c>
      <c r="T53" s="4">
        <v>1.52</v>
      </c>
      <c r="U53" s="4">
        <v>34.0</v>
      </c>
      <c r="V53" s="4">
        <v>1.06</v>
      </c>
      <c r="W53" s="4">
        <v>0.0</v>
      </c>
      <c r="X53" s="4">
        <v>0.0</v>
      </c>
      <c r="Y53" s="4">
        <v>0.0</v>
      </c>
      <c r="Z53" s="4">
        <v>0.0</v>
      </c>
      <c r="AA53" s="4">
        <v>0.0</v>
      </c>
      <c r="AB53" s="4">
        <v>0.0</v>
      </c>
      <c r="AC53" s="4">
        <v>1.0</v>
      </c>
      <c r="AE53" s="4">
        <v>0.0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K53" s="4">
        <f t="shared" si="1"/>
        <v>1</v>
      </c>
      <c r="AL53" s="4">
        <v>1.0</v>
      </c>
      <c r="AM53" s="4">
        <v>0.0</v>
      </c>
      <c r="AN53" s="9">
        <v>0.0</v>
      </c>
      <c r="AO53" s="9">
        <v>0.0</v>
      </c>
      <c r="AP53" s="4">
        <v>0.0</v>
      </c>
      <c r="AQ53" s="9">
        <v>0.0</v>
      </c>
      <c r="AR53" s="9">
        <v>0.0</v>
      </c>
      <c r="AS53" s="9">
        <v>0.0</v>
      </c>
      <c r="AT53" s="4">
        <v>0.0</v>
      </c>
      <c r="AU53" s="9">
        <v>0.0</v>
      </c>
      <c r="AV53" s="9">
        <v>0.0</v>
      </c>
      <c r="AW53" s="9">
        <v>0.0</v>
      </c>
      <c r="AX53" s="9">
        <v>0.0</v>
      </c>
      <c r="AY53" s="9">
        <v>0.0</v>
      </c>
      <c r="AZ53" s="9">
        <v>0.0</v>
      </c>
      <c r="BA53" s="9">
        <v>0.0</v>
      </c>
      <c r="BB53" s="9">
        <v>0.0</v>
      </c>
      <c r="BC53" s="9">
        <v>0.0</v>
      </c>
      <c r="BD53" s="9">
        <v>0.0</v>
      </c>
      <c r="BE53" s="4">
        <v>0.0</v>
      </c>
      <c r="BF53" s="4">
        <v>9.0</v>
      </c>
      <c r="BG53" s="9">
        <v>0.0</v>
      </c>
      <c r="BH53" s="4">
        <v>1.0</v>
      </c>
      <c r="BI53" s="9">
        <v>0.0</v>
      </c>
      <c r="BJ53" s="4">
        <v>3.0</v>
      </c>
      <c r="BK53" s="9">
        <v>0.0</v>
      </c>
      <c r="BL53" s="9">
        <v>0.0</v>
      </c>
      <c r="BM53" s="9">
        <v>0.0</v>
      </c>
      <c r="BN53" s="9">
        <v>0.0</v>
      </c>
      <c r="BO53" s="6">
        <f t="shared" si="12"/>
        <v>13</v>
      </c>
      <c r="BP53" s="4">
        <v>0.0</v>
      </c>
      <c r="BQ53" s="4">
        <v>0.0</v>
      </c>
      <c r="BR53" s="4">
        <v>0.0</v>
      </c>
      <c r="BS53" s="4">
        <v>12.0</v>
      </c>
      <c r="BT53" s="4">
        <v>0.0</v>
      </c>
      <c r="BU53" s="4">
        <v>0.0</v>
      </c>
      <c r="BV53" s="4">
        <v>0.0</v>
      </c>
      <c r="BW53" s="4">
        <v>0.0</v>
      </c>
      <c r="BX53" s="4">
        <v>1.0</v>
      </c>
      <c r="BY53" s="4">
        <v>1.0</v>
      </c>
      <c r="BZ53" s="4">
        <v>1.0</v>
      </c>
      <c r="CA53" s="6">
        <f t="shared" si="7"/>
        <v>15</v>
      </c>
      <c r="CB53" s="4">
        <v>1.0</v>
      </c>
      <c r="CC53" s="4">
        <v>16.0</v>
      </c>
      <c r="CD53" s="4">
        <v>9.0</v>
      </c>
      <c r="CE53" s="4">
        <v>0.0</v>
      </c>
      <c r="CF53" s="4">
        <v>0.0</v>
      </c>
      <c r="CG53" s="4">
        <v>0.0</v>
      </c>
      <c r="CH53" s="4">
        <v>0.0</v>
      </c>
      <c r="CI53" s="4">
        <v>10.0</v>
      </c>
      <c r="CJ53" s="4">
        <v>0.0</v>
      </c>
      <c r="CK53" s="4">
        <v>0.0</v>
      </c>
      <c r="CL53" s="4">
        <v>1.0</v>
      </c>
      <c r="CM53" s="4">
        <v>1.0</v>
      </c>
      <c r="CN53" s="4">
        <v>0.0</v>
      </c>
      <c r="CO53" s="4">
        <v>1.0</v>
      </c>
      <c r="CP53" s="4">
        <v>1.0</v>
      </c>
      <c r="CQ53" s="4">
        <v>0.0</v>
      </c>
      <c r="CR53" s="4">
        <v>0.0</v>
      </c>
      <c r="CS53" s="6">
        <f t="shared" si="8"/>
        <v>40</v>
      </c>
      <c r="CT53" s="4">
        <v>32.0</v>
      </c>
      <c r="CU53" s="4">
        <v>39.0</v>
      </c>
      <c r="CV53" s="4">
        <v>0.0</v>
      </c>
      <c r="CW53" s="4">
        <v>4.0</v>
      </c>
      <c r="CX53" s="4">
        <v>6.0</v>
      </c>
      <c r="CY53" s="4">
        <v>0.0</v>
      </c>
      <c r="CZ53" s="4">
        <v>4.0</v>
      </c>
      <c r="DA53" s="4">
        <v>0.0</v>
      </c>
      <c r="DB53" s="4">
        <v>0.0</v>
      </c>
      <c r="DC53" s="4">
        <v>0.0</v>
      </c>
      <c r="DD53" s="6">
        <f t="shared" si="9"/>
        <v>85</v>
      </c>
      <c r="DE53" s="4">
        <v>6.0</v>
      </c>
      <c r="DF53" s="4">
        <v>0.0</v>
      </c>
      <c r="DG53" s="4">
        <v>210.0</v>
      </c>
      <c r="DH53" s="4">
        <f t="shared" si="2"/>
        <v>216</v>
      </c>
      <c r="DI53" s="4">
        <v>1.0</v>
      </c>
      <c r="DJ53" s="4">
        <v>1.0</v>
      </c>
      <c r="DK53" s="4">
        <v>1.0</v>
      </c>
      <c r="DL53" s="4">
        <v>1.0</v>
      </c>
      <c r="DM53" s="4">
        <v>1.0</v>
      </c>
      <c r="DN53" s="4">
        <v>0.0</v>
      </c>
      <c r="DO53" s="4">
        <f t="shared" si="17"/>
        <v>83.33333333</v>
      </c>
      <c r="DR53" s="4">
        <v>6.0</v>
      </c>
      <c r="DS53" s="47">
        <v>45442.0</v>
      </c>
      <c r="DT53" s="4">
        <v>10.0</v>
      </c>
      <c r="DU53" s="4">
        <v>2.0</v>
      </c>
    </row>
    <row r="54" ht="15.0" customHeight="1">
      <c r="A54" s="40">
        <f t="shared" si="5"/>
        <v>53</v>
      </c>
      <c r="B54" s="4">
        <v>2.0</v>
      </c>
      <c r="C54" s="46">
        <v>0.003599537037037037</v>
      </c>
      <c r="D54" s="4">
        <v>5.48</v>
      </c>
      <c r="E54" s="4">
        <v>35.88</v>
      </c>
      <c r="F54" s="4">
        <v>45.53</v>
      </c>
      <c r="G54" s="4">
        <v>2.16</v>
      </c>
      <c r="H54" s="4">
        <v>2.45</v>
      </c>
      <c r="I54" s="4">
        <v>2.39</v>
      </c>
      <c r="J54" s="4">
        <v>43.97</v>
      </c>
      <c r="K54" s="4">
        <v>3.08</v>
      </c>
      <c r="L54" s="4">
        <v>0.42</v>
      </c>
      <c r="M54" s="9">
        <v>42.0</v>
      </c>
      <c r="N54" s="4">
        <v>68.01</v>
      </c>
      <c r="O54" s="4">
        <v>18.0</v>
      </c>
      <c r="P54" s="4">
        <v>5.6</v>
      </c>
      <c r="Q54" s="4">
        <v>34.0</v>
      </c>
      <c r="R54" s="4">
        <v>3.78</v>
      </c>
      <c r="S54" s="4">
        <v>44.0</v>
      </c>
      <c r="T54" s="4">
        <v>2.7</v>
      </c>
      <c r="U54" s="4">
        <v>2.0</v>
      </c>
      <c r="V54" s="4">
        <v>2.04</v>
      </c>
      <c r="W54" s="4">
        <v>0.0</v>
      </c>
      <c r="X54" s="4">
        <v>1.0</v>
      </c>
      <c r="Y54" s="4">
        <v>0.0</v>
      </c>
      <c r="Z54" s="4">
        <v>0.0</v>
      </c>
      <c r="AA54" s="4">
        <v>0.0</v>
      </c>
      <c r="AB54" s="4">
        <v>0.0</v>
      </c>
      <c r="AC54" s="4">
        <v>1.0</v>
      </c>
      <c r="AE54" s="4">
        <v>0.0</v>
      </c>
      <c r="AF54" s="4">
        <v>0.0</v>
      </c>
      <c r="AG54" s="4">
        <v>0.0</v>
      </c>
      <c r="AH54" s="4">
        <v>2.0</v>
      </c>
      <c r="AI54" s="4">
        <v>0.0</v>
      </c>
      <c r="AJ54" s="4">
        <v>16.0</v>
      </c>
      <c r="AK54" s="14">
        <f t="shared" si="1"/>
        <v>20</v>
      </c>
      <c r="AL54" s="14">
        <v>11.0</v>
      </c>
      <c r="AM54" s="4">
        <v>0.0</v>
      </c>
      <c r="AN54" s="9">
        <v>0.0</v>
      </c>
      <c r="AO54" s="9">
        <v>0.0</v>
      </c>
      <c r="AP54" s="4">
        <v>0.0</v>
      </c>
      <c r="AQ54" s="9">
        <v>0.0</v>
      </c>
      <c r="AR54" s="9">
        <v>0.0</v>
      </c>
      <c r="AS54" s="9">
        <v>0.0</v>
      </c>
      <c r="AT54" s="4">
        <v>0.0</v>
      </c>
      <c r="AU54" s="9">
        <v>0.0</v>
      </c>
      <c r="AV54" s="9">
        <v>0.0</v>
      </c>
      <c r="AW54" s="9">
        <v>0.0</v>
      </c>
      <c r="AX54" s="9">
        <v>0.0</v>
      </c>
      <c r="AY54" s="9">
        <v>0.0</v>
      </c>
      <c r="AZ54" s="9">
        <v>0.0</v>
      </c>
      <c r="BA54" s="9">
        <v>0.0</v>
      </c>
      <c r="BB54" s="9">
        <v>0.0</v>
      </c>
      <c r="BC54" s="9">
        <v>0.0</v>
      </c>
      <c r="BD54" s="4">
        <v>35.0</v>
      </c>
      <c r="BE54" s="4">
        <v>0.0</v>
      </c>
      <c r="BF54" s="4">
        <v>7.0</v>
      </c>
      <c r="BG54" s="9">
        <v>0.0</v>
      </c>
      <c r="BH54" s="4">
        <v>3.0</v>
      </c>
      <c r="BI54" s="9">
        <v>0.0</v>
      </c>
      <c r="BJ54" s="9">
        <v>0.0</v>
      </c>
      <c r="BK54" s="9">
        <v>0.0</v>
      </c>
      <c r="BL54" s="4">
        <v>1.0</v>
      </c>
      <c r="BM54" s="9">
        <v>0.0</v>
      </c>
      <c r="BN54" s="9">
        <v>0.0</v>
      </c>
      <c r="BO54" s="6">
        <f t="shared" si="12"/>
        <v>46</v>
      </c>
      <c r="BP54" s="4">
        <v>14.0</v>
      </c>
      <c r="BQ54" s="4">
        <v>21.0</v>
      </c>
      <c r="BR54" s="4">
        <v>0.0</v>
      </c>
      <c r="BS54" s="4">
        <v>2.0</v>
      </c>
      <c r="BT54" s="4">
        <v>0.0</v>
      </c>
      <c r="BU54" s="4">
        <v>12.0</v>
      </c>
      <c r="BV54" s="4">
        <v>3.0</v>
      </c>
      <c r="BW54" s="4">
        <v>0.0</v>
      </c>
      <c r="BX54" s="4">
        <v>1.0</v>
      </c>
      <c r="BY54" s="4">
        <v>1.0</v>
      </c>
      <c r="BZ54" s="4">
        <v>1.0</v>
      </c>
      <c r="CA54" s="6">
        <f t="shared" si="7"/>
        <v>55</v>
      </c>
      <c r="CB54" s="4">
        <v>2.0</v>
      </c>
      <c r="CC54" s="4">
        <v>15.0</v>
      </c>
      <c r="CD54" s="4">
        <v>26.0</v>
      </c>
      <c r="CE54" s="4">
        <v>0.0</v>
      </c>
      <c r="CF54" s="4">
        <v>0.0</v>
      </c>
      <c r="CG54" s="4"/>
      <c r="CH54" s="4">
        <v>0.0</v>
      </c>
      <c r="CI54" s="4">
        <v>44.0</v>
      </c>
      <c r="CJ54" s="4">
        <v>0.0</v>
      </c>
      <c r="CK54" s="4">
        <v>7.0</v>
      </c>
      <c r="CL54" s="4">
        <v>1.0</v>
      </c>
      <c r="CM54" s="4">
        <v>3.0</v>
      </c>
      <c r="CN54" s="4">
        <v>1.0</v>
      </c>
      <c r="CO54" s="4">
        <v>2.0</v>
      </c>
      <c r="CP54" s="4">
        <v>1.0</v>
      </c>
      <c r="CQ54" s="4">
        <v>0.0</v>
      </c>
      <c r="CR54" s="4">
        <v>0.0</v>
      </c>
      <c r="CS54" s="49">
        <f t="shared" si="8"/>
        <v>102</v>
      </c>
      <c r="CT54" s="4">
        <v>45.0</v>
      </c>
      <c r="CU54" s="4">
        <v>16.0</v>
      </c>
      <c r="CV54" s="4">
        <v>2.0</v>
      </c>
      <c r="CW54" s="4">
        <v>76.0</v>
      </c>
      <c r="CX54" s="4">
        <v>2.0</v>
      </c>
      <c r="CY54" s="4">
        <v>0.0</v>
      </c>
      <c r="CZ54" s="4">
        <v>0.0</v>
      </c>
      <c r="DA54" s="4">
        <v>33.0</v>
      </c>
      <c r="DB54" s="4">
        <v>23.0</v>
      </c>
      <c r="DC54" s="4">
        <v>0.0</v>
      </c>
      <c r="DD54" s="6">
        <f t="shared" si="9"/>
        <v>197</v>
      </c>
      <c r="DE54" s="14">
        <v>26.0</v>
      </c>
      <c r="DF54" s="4">
        <v>0.0</v>
      </c>
      <c r="DG54" s="14">
        <v>662.0</v>
      </c>
      <c r="DH54" s="4">
        <f t="shared" si="2"/>
        <v>688</v>
      </c>
      <c r="DI54" s="4">
        <v>1.0</v>
      </c>
      <c r="DJ54" s="4">
        <v>1.0</v>
      </c>
      <c r="DK54" s="4">
        <v>1.0</v>
      </c>
      <c r="DL54" s="4">
        <v>1.0</v>
      </c>
      <c r="DM54" s="4">
        <v>1.0</v>
      </c>
      <c r="DN54" s="4">
        <v>0.0</v>
      </c>
      <c r="DO54" s="4">
        <f t="shared" si="17"/>
        <v>83.33333333</v>
      </c>
      <c r="DP54" s="54">
        <v>44727.0</v>
      </c>
      <c r="DQ54" s="4">
        <f t="shared" ref="DQ54:DQ55" si="19">DAYS($DQ$76,DP54)</f>
        <v>780</v>
      </c>
      <c r="DR54" s="4">
        <v>4.0</v>
      </c>
      <c r="DS54" s="58">
        <v>44817.0</v>
      </c>
      <c r="DT54" s="59">
        <v>11.0</v>
      </c>
      <c r="DU54" s="60">
        <v>7.0</v>
      </c>
    </row>
    <row r="55">
      <c r="A55" s="40">
        <f t="shared" si="5"/>
        <v>54</v>
      </c>
      <c r="B55" s="4">
        <v>2.0</v>
      </c>
      <c r="C55" s="46">
        <v>0.003298611111111111</v>
      </c>
      <c r="D55" s="4">
        <v>4.06</v>
      </c>
      <c r="E55" s="4">
        <v>49.13</v>
      </c>
      <c r="F55" s="4">
        <v>29.61</v>
      </c>
      <c r="G55" s="4">
        <v>1.4</v>
      </c>
      <c r="H55" s="4">
        <v>7.63</v>
      </c>
      <c r="I55" s="4">
        <v>4.14</v>
      </c>
      <c r="J55" s="4">
        <v>52.6</v>
      </c>
      <c r="K55" s="4">
        <v>4.57</v>
      </c>
      <c r="L55" s="4">
        <v>0.04</v>
      </c>
      <c r="M55" s="9">
        <v>42.0</v>
      </c>
      <c r="N55" s="4">
        <v>67.86</v>
      </c>
      <c r="O55" s="4">
        <v>18.0</v>
      </c>
      <c r="P55" s="4">
        <v>7.16</v>
      </c>
      <c r="Q55" s="4">
        <v>44.0</v>
      </c>
      <c r="R55" s="4">
        <v>1.84</v>
      </c>
      <c r="S55" s="4">
        <v>34.0</v>
      </c>
      <c r="T55" s="4">
        <v>1.68</v>
      </c>
      <c r="U55" s="4">
        <v>51.0</v>
      </c>
      <c r="V55" s="4">
        <v>1.55</v>
      </c>
      <c r="W55" s="4">
        <v>0.0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E55" s="4">
        <v>0.0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K55" s="4">
        <f t="shared" si="1"/>
        <v>0</v>
      </c>
      <c r="AL55" s="4">
        <v>2.0</v>
      </c>
      <c r="AM55" s="4">
        <v>1.0</v>
      </c>
      <c r="AN55" s="9">
        <v>0.0</v>
      </c>
      <c r="AO55" s="9">
        <v>0.0</v>
      </c>
      <c r="AP55" s="4">
        <v>0.0</v>
      </c>
      <c r="AQ55" s="9">
        <v>0.0</v>
      </c>
      <c r="AR55" s="9">
        <v>0.0</v>
      </c>
      <c r="AS55" s="9">
        <v>0.0</v>
      </c>
      <c r="AT55" s="4">
        <v>0.0</v>
      </c>
      <c r="AU55" s="4">
        <v>26.0</v>
      </c>
      <c r="AV55" s="9">
        <v>0.0</v>
      </c>
      <c r="AW55" s="9">
        <v>0.0</v>
      </c>
      <c r="AX55" s="4">
        <v>1.0</v>
      </c>
      <c r="AY55" s="9">
        <v>0.0</v>
      </c>
      <c r="AZ55" s="9">
        <v>0.0</v>
      </c>
      <c r="BA55" s="9">
        <v>0.0</v>
      </c>
      <c r="BB55" s="9">
        <v>0.0</v>
      </c>
      <c r="BC55" s="9">
        <v>0.0</v>
      </c>
      <c r="BD55" s="9">
        <v>0.0</v>
      </c>
      <c r="BE55" s="4">
        <v>0.0</v>
      </c>
      <c r="BF55" s="4">
        <v>8.0</v>
      </c>
      <c r="BG55" s="9">
        <v>0.0</v>
      </c>
      <c r="BH55" s="4">
        <v>1.0</v>
      </c>
      <c r="BI55" s="9">
        <v>0.0</v>
      </c>
      <c r="BJ55" s="9">
        <v>0.0</v>
      </c>
      <c r="BK55" s="9">
        <v>0.0</v>
      </c>
      <c r="BL55" s="9">
        <v>0.0</v>
      </c>
      <c r="BM55" s="9">
        <v>0.0</v>
      </c>
      <c r="BN55" s="9">
        <v>0.0</v>
      </c>
      <c r="BO55" s="6">
        <f t="shared" si="12"/>
        <v>37</v>
      </c>
      <c r="BP55" s="4">
        <v>6.0</v>
      </c>
      <c r="BQ55" s="4">
        <v>0.0</v>
      </c>
      <c r="BR55" s="4">
        <v>0.0</v>
      </c>
      <c r="BS55" s="4">
        <v>2.0</v>
      </c>
      <c r="BT55" s="4">
        <v>0.0</v>
      </c>
      <c r="BU55" s="4">
        <v>0.0</v>
      </c>
      <c r="BV55" s="4">
        <v>15.0</v>
      </c>
      <c r="BW55" s="4">
        <v>2.0</v>
      </c>
      <c r="BX55" s="4">
        <v>1.0</v>
      </c>
      <c r="BY55" s="4">
        <v>1.0</v>
      </c>
      <c r="BZ55" s="4">
        <v>2.0</v>
      </c>
      <c r="CA55" s="6">
        <f t="shared" si="7"/>
        <v>29</v>
      </c>
      <c r="CB55" s="4">
        <v>1.0</v>
      </c>
      <c r="CC55" s="4">
        <v>9.0</v>
      </c>
      <c r="CD55" s="4">
        <v>15.0</v>
      </c>
      <c r="CE55" s="4">
        <v>0.0</v>
      </c>
      <c r="CF55" s="4">
        <v>0.0</v>
      </c>
      <c r="CG55" s="4">
        <v>0.0</v>
      </c>
      <c r="CH55" s="4">
        <v>0.0</v>
      </c>
      <c r="CI55" s="4">
        <v>35.0</v>
      </c>
      <c r="CJ55" s="4">
        <v>0.0</v>
      </c>
      <c r="CK55" s="4">
        <v>2.0</v>
      </c>
      <c r="CL55" s="4">
        <v>1.0</v>
      </c>
      <c r="CM55" s="4">
        <v>13.0</v>
      </c>
      <c r="CN55" s="4">
        <v>0.0</v>
      </c>
      <c r="CO55" s="4">
        <v>1.0</v>
      </c>
      <c r="CP55" s="4">
        <v>1.0</v>
      </c>
      <c r="CQ55" s="4">
        <v>0.0</v>
      </c>
      <c r="CR55" s="4">
        <v>3.0</v>
      </c>
      <c r="CS55" s="6">
        <f t="shared" si="8"/>
        <v>81</v>
      </c>
      <c r="CT55" s="4">
        <v>46.0</v>
      </c>
      <c r="CU55" s="4">
        <v>44.0</v>
      </c>
      <c r="CV55" s="4">
        <v>2.0</v>
      </c>
      <c r="CW55" s="4">
        <v>19.0</v>
      </c>
      <c r="CX55" s="4">
        <v>8.0</v>
      </c>
      <c r="CY55" s="4">
        <v>0.0</v>
      </c>
      <c r="CZ55" s="4">
        <v>2.0</v>
      </c>
      <c r="DA55" s="4">
        <v>51.0</v>
      </c>
      <c r="DB55" s="4">
        <v>6.0</v>
      </c>
      <c r="DC55" s="4">
        <v>2.0</v>
      </c>
      <c r="DD55" s="6">
        <f t="shared" si="9"/>
        <v>180</v>
      </c>
      <c r="DE55" s="4">
        <v>5.0</v>
      </c>
      <c r="DF55" s="4">
        <v>0.0</v>
      </c>
      <c r="DG55" s="4">
        <v>330.0</v>
      </c>
      <c r="DH55" s="4">
        <f t="shared" si="2"/>
        <v>335</v>
      </c>
      <c r="DI55" s="4">
        <v>1.0</v>
      </c>
      <c r="DJ55" s="4">
        <v>0.0</v>
      </c>
      <c r="DK55" s="4">
        <v>1.0</v>
      </c>
      <c r="DL55" s="4">
        <v>1.0</v>
      </c>
      <c r="DM55" s="4">
        <v>1.0</v>
      </c>
      <c r="DN55" s="4">
        <v>0.0</v>
      </c>
      <c r="DO55" s="4">
        <f t="shared" si="17"/>
        <v>66.66666667</v>
      </c>
      <c r="DP55" s="54">
        <v>44839.0</v>
      </c>
      <c r="DQ55" s="4">
        <f t="shared" si="19"/>
        <v>668</v>
      </c>
      <c r="DR55" s="4">
        <v>3.0</v>
      </c>
      <c r="DS55" s="47">
        <v>45337.0</v>
      </c>
      <c r="DT55" s="4">
        <v>4.0</v>
      </c>
      <c r="DU55" s="4">
        <v>7.0</v>
      </c>
    </row>
    <row r="56">
      <c r="A56" s="40">
        <f t="shared" si="5"/>
        <v>55</v>
      </c>
      <c r="B56" s="4">
        <v>2.0</v>
      </c>
      <c r="C56" s="46">
        <v>0.0038310185185185183</v>
      </c>
      <c r="D56" s="4">
        <v>5.11</v>
      </c>
      <c r="E56" s="4">
        <v>32.43</v>
      </c>
      <c r="F56" s="4">
        <v>49.85</v>
      </c>
      <c r="G56" s="4">
        <v>1.25</v>
      </c>
      <c r="H56" s="4">
        <v>3.73</v>
      </c>
      <c r="I56" s="4">
        <v>2.84</v>
      </c>
      <c r="J56" s="4">
        <v>41.76</v>
      </c>
      <c r="K56" s="4">
        <v>0.1</v>
      </c>
      <c r="L56" s="4">
        <v>0.47</v>
      </c>
      <c r="M56" s="9">
        <v>42.0</v>
      </c>
      <c r="N56" s="4">
        <v>67.29</v>
      </c>
      <c r="O56" s="4">
        <v>49.0</v>
      </c>
      <c r="P56" s="4">
        <v>4.75</v>
      </c>
      <c r="Q56" s="4">
        <v>44.0</v>
      </c>
      <c r="R56" s="4">
        <v>2.93</v>
      </c>
      <c r="S56" s="4">
        <v>18.0</v>
      </c>
      <c r="T56" s="4">
        <v>2.86</v>
      </c>
      <c r="U56" s="4">
        <v>34.0</v>
      </c>
      <c r="V56" s="4">
        <v>2.48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0.0</v>
      </c>
      <c r="AE56" s="4">
        <v>0.0</v>
      </c>
      <c r="AF56" s="4">
        <v>0.0</v>
      </c>
      <c r="AG56" s="4">
        <v>5.0</v>
      </c>
      <c r="AH56" s="4">
        <v>0.0</v>
      </c>
      <c r="AI56" s="4">
        <v>0.0</v>
      </c>
      <c r="AJ56" s="4">
        <v>0.0</v>
      </c>
      <c r="AK56" s="4">
        <f t="shared" si="1"/>
        <v>5</v>
      </c>
      <c r="AL56" s="14">
        <v>8.0</v>
      </c>
      <c r="AM56" s="4">
        <v>0.0</v>
      </c>
      <c r="AN56" s="9">
        <v>0.0</v>
      </c>
      <c r="AO56" s="9">
        <v>0.0</v>
      </c>
      <c r="AP56" s="4">
        <v>0.0</v>
      </c>
      <c r="AQ56" s="9">
        <v>0.0</v>
      </c>
      <c r="AR56" s="9">
        <v>0.0</v>
      </c>
      <c r="AS56" s="9">
        <v>0.0</v>
      </c>
      <c r="AT56" s="4">
        <v>0.0</v>
      </c>
      <c r="AU56" s="9">
        <v>0.0</v>
      </c>
      <c r="AV56" s="9">
        <v>0.0</v>
      </c>
      <c r="AW56" s="9">
        <v>0.0</v>
      </c>
      <c r="AX56" s="9">
        <v>0.0</v>
      </c>
      <c r="AY56" s="9">
        <v>0.0</v>
      </c>
      <c r="AZ56" s="9">
        <v>0.0</v>
      </c>
      <c r="BA56" s="4">
        <v>1.0</v>
      </c>
      <c r="BB56" s="4">
        <v>3.0</v>
      </c>
      <c r="BC56" s="9">
        <v>0.0</v>
      </c>
      <c r="BD56" s="4">
        <v>3.0</v>
      </c>
      <c r="BE56" s="4">
        <v>0.0</v>
      </c>
      <c r="BF56" s="4">
        <v>1.0</v>
      </c>
      <c r="BG56" s="9">
        <v>0.0</v>
      </c>
      <c r="BH56" s="4">
        <v>3.0</v>
      </c>
      <c r="BI56" s="9">
        <v>0.0</v>
      </c>
      <c r="BJ56" s="4">
        <v>2.0</v>
      </c>
      <c r="BK56" s="9">
        <v>0.0</v>
      </c>
      <c r="BL56" s="9">
        <v>0.0</v>
      </c>
      <c r="BM56" s="9">
        <v>0.0</v>
      </c>
      <c r="BN56" s="9">
        <v>0.0</v>
      </c>
      <c r="BO56" s="6">
        <f t="shared" si="12"/>
        <v>13</v>
      </c>
      <c r="BP56" s="4">
        <v>4.0</v>
      </c>
      <c r="BQ56" s="4">
        <v>2.0</v>
      </c>
      <c r="BR56" s="4">
        <v>0.0</v>
      </c>
      <c r="BS56" s="4">
        <v>3.0</v>
      </c>
      <c r="BT56" s="4">
        <v>0.0</v>
      </c>
      <c r="BU56" s="4">
        <v>0.0</v>
      </c>
      <c r="BV56" s="4">
        <v>2.0</v>
      </c>
      <c r="BW56" s="4">
        <v>0.0</v>
      </c>
      <c r="BX56" s="4">
        <v>0.0</v>
      </c>
      <c r="BY56" s="4">
        <v>0.0</v>
      </c>
      <c r="BZ56" s="4">
        <v>1.0</v>
      </c>
      <c r="CA56" s="6">
        <f t="shared" si="7"/>
        <v>12</v>
      </c>
      <c r="CB56" s="4">
        <v>1.0</v>
      </c>
      <c r="CC56" s="4">
        <v>15.0</v>
      </c>
      <c r="CD56" s="4">
        <v>7.0</v>
      </c>
      <c r="CE56" s="4">
        <v>0.0</v>
      </c>
      <c r="CF56" s="4">
        <v>1.0</v>
      </c>
      <c r="CG56" s="4"/>
      <c r="CH56" s="4">
        <v>0.0</v>
      </c>
      <c r="CI56" s="4">
        <v>19.0</v>
      </c>
      <c r="CJ56" s="4">
        <v>0.0</v>
      </c>
      <c r="CK56" s="4">
        <v>1.0</v>
      </c>
      <c r="CL56" s="4">
        <v>0.0</v>
      </c>
      <c r="CM56" s="4">
        <v>1.0</v>
      </c>
      <c r="CN56" s="4">
        <v>0.0</v>
      </c>
      <c r="CO56" s="4">
        <v>1.0</v>
      </c>
      <c r="CP56" s="4">
        <v>1.0</v>
      </c>
      <c r="CQ56" s="4">
        <v>0.0</v>
      </c>
      <c r="CR56" s="4">
        <v>0.0</v>
      </c>
      <c r="CS56" s="6">
        <f t="shared" si="8"/>
        <v>47</v>
      </c>
      <c r="CT56" s="4">
        <v>16.0</v>
      </c>
      <c r="CU56" s="4">
        <v>17.0</v>
      </c>
      <c r="CV56" s="4">
        <v>0.0</v>
      </c>
      <c r="CW56" s="4">
        <v>20.0</v>
      </c>
      <c r="CX56" s="4">
        <v>0.0</v>
      </c>
      <c r="CY56" s="4">
        <v>0.0</v>
      </c>
      <c r="CZ56" s="4">
        <v>2.0</v>
      </c>
      <c r="DA56" s="4">
        <v>24.0</v>
      </c>
      <c r="DB56" s="4">
        <v>0.0</v>
      </c>
      <c r="DC56" s="4">
        <v>5.0</v>
      </c>
      <c r="DD56" s="6">
        <f t="shared" si="9"/>
        <v>84</v>
      </c>
      <c r="DE56" s="4">
        <v>11.0</v>
      </c>
      <c r="DF56" s="4">
        <v>0.0</v>
      </c>
      <c r="DG56" s="4">
        <v>250.0</v>
      </c>
      <c r="DH56" s="4">
        <f t="shared" si="2"/>
        <v>261</v>
      </c>
      <c r="DI56" s="4">
        <v>1.0</v>
      </c>
      <c r="DJ56" s="4">
        <v>1.0</v>
      </c>
      <c r="DK56" s="4">
        <v>1.0</v>
      </c>
      <c r="DL56" s="4">
        <v>1.0</v>
      </c>
      <c r="DM56" s="4">
        <v>1.0</v>
      </c>
      <c r="DN56" s="4">
        <v>1.0</v>
      </c>
      <c r="DO56" s="4">
        <f t="shared" si="17"/>
        <v>83.33333333</v>
      </c>
      <c r="DR56" s="4">
        <v>6.0</v>
      </c>
      <c r="DS56" s="47">
        <v>45435.0</v>
      </c>
      <c r="DT56" s="4">
        <v>2.0</v>
      </c>
      <c r="DU56" s="4">
        <v>7.0</v>
      </c>
    </row>
    <row r="57">
      <c r="A57" s="40">
        <f t="shared" si="5"/>
        <v>56</v>
      </c>
      <c r="B57" s="4">
        <v>2.0</v>
      </c>
      <c r="C57" s="46">
        <v>0.003414351851851852</v>
      </c>
      <c r="D57" s="4">
        <v>4.84</v>
      </c>
      <c r="E57" s="4">
        <v>39.63</v>
      </c>
      <c r="F57" s="4">
        <v>53.69</v>
      </c>
      <c r="G57" s="4">
        <v>1.37</v>
      </c>
      <c r="H57" s="4">
        <v>3.75</v>
      </c>
      <c r="I57" s="4">
        <v>2.42</v>
      </c>
      <c r="J57" s="4">
        <v>36.08</v>
      </c>
      <c r="K57" s="4">
        <v>2.47</v>
      </c>
      <c r="L57" s="4">
        <v>0.21</v>
      </c>
      <c r="M57" s="9">
        <v>42.0</v>
      </c>
      <c r="N57" s="4">
        <v>64.89</v>
      </c>
      <c r="O57" s="4">
        <v>39.0</v>
      </c>
      <c r="P57" s="4">
        <v>4.98</v>
      </c>
      <c r="Q57" s="4">
        <v>18.0</v>
      </c>
      <c r="R57" s="4">
        <v>2.8</v>
      </c>
      <c r="S57" s="4">
        <v>41.0</v>
      </c>
      <c r="T57" s="4">
        <v>2.63</v>
      </c>
      <c r="U57" s="4">
        <v>44.0</v>
      </c>
      <c r="V57" s="4">
        <v>1.92</v>
      </c>
      <c r="W57" s="4">
        <v>0.0</v>
      </c>
      <c r="X57" s="4">
        <v>0.0</v>
      </c>
      <c r="Y57" s="4">
        <v>0.0</v>
      </c>
      <c r="Z57" s="4">
        <v>0.0</v>
      </c>
      <c r="AA57" s="4">
        <v>0.0</v>
      </c>
      <c r="AB57" s="4">
        <v>0.0</v>
      </c>
      <c r="AC57" s="4">
        <v>0.0</v>
      </c>
      <c r="AD57" s="4">
        <v>1.0</v>
      </c>
      <c r="AE57" s="4">
        <v>0.0</v>
      </c>
      <c r="AF57" s="4">
        <v>0.0</v>
      </c>
      <c r="AG57" s="4">
        <v>0.0</v>
      </c>
      <c r="AH57" s="4">
        <v>0.0</v>
      </c>
      <c r="AI57" s="4">
        <v>1.0</v>
      </c>
      <c r="AJ57" s="4">
        <v>0.0</v>
      </c>
      <c r="AK57" s="4">
        <f t="shared" si="1"/>
        <v>2</v>
      </c>
      <c r="AL57" s="4">
        <v>6.0</v>
      </c>
      <c r="AM57" s="4">
        <v>0.0</v>
      </c>
      <c r="AN57" s="9">
        <v>0.0</v>
      </c>
      <c r="AO57" s="9">
        <v>0.0</v>
      </c>
      <c r="AP57" s="4">
        <v>0.0</v>
      </c>
      <c r="AQ57" s="9">
        <v>0.0</v>
      </c>
      <c r="AR57" s="9">
        <v>0.0</v>
      </c>
      <c r="AS57" s="9">
        <v>0.0</v>
      </c>
      <c r="AT57" s="4">
        <v>0.0</v>
      </c>
      <c r="AU57" s="9">
        <v>1.0</v>
      </c>
      <c r="AV57" s="9">
        <v>0.0</v>
      </c>
      <c r="AW57" s="9">
        <v>0.0</v>
      </c>
      <c r="AX57" s="9">
        <v>0.0</v>
      </c>
      <c r="AY57" s="4">
        <v>1.0</v>
      </c>
      <c r="AZ57" s="9">
        <v>0.0</v>
      </c>
      <c r="BA57" s="9">
        <v>0.0</v>
      </c>
      <c r="BB57" s="9">
        <v>0.0</v>
      </c>
      <c r="BC57" s="9">
        <v>0.0</v>
      </c>
      <c r="BD57" s="4">
        <v>1.0</v>
      </c>
      <c r="BE57" s="4">
        <v>0.0</v>
      </c>
      <c r="BF57" s="4">
        <v>3.0</v>
      </c>
      <c r="BG57" s="9">
        <v>0.0</v>
      </c>
      <c r="BH57" s="4">
        <v>1.0</v>
      </c>
      <c r="BI57" s="9">
        <v>0.0</v>
      </c>
      <c r="BJ57" s="9">
        <v>0.0</v>
      </c>
      <c r="BK57" s="9">
        <v>0.0</v>
      </c>
      <c r="BL57" s="9">
        <v>0.0</v>
      </c>
      <c r="BM57" s="9">
        <v>0.0</v>
      </c>
      <c r="BN57" s="9">
        <v>0.0</v>
      </c>
      <c r="BO57" s="6">
        <f t="shared" si="12"/>
        <v>7</v>
      </c>
      <c r="BP57" s="4">
        <v>6.0</v>
      </c>
      <c r="BQ57" s="4">
        <v>0.0</v>
      </c>
      <c r="BR57" s="4">
        <v>0.0</v>
      </c>
      <c r="BS57" s="4">
        <v>11.0</v>
      </c>
      <c r="BT57" s="4">
        <v>0.0</v>
      </c>
      <c r="BU57" s="4">
        <v>0.0</v>
      </c>
      <c r="BV57" s="4">
        <v>0.0</v>
      </c>
      <c r="BW57" s="4">
        <v>0.0</v>
      </c>
      <c r="BX57" s="4">
        <v>0.0</v>
      </c>
      <c r="BY57" s="4">
        <v>0.0</v>
      </c>
      <c r="BZ57" s="4">
        <v>1.0</v>
      </c>
      <c r="CA57" s="6">
        <f t="shared" si="7"/>
        <v>18</v>
      </c>
      <c r="CB57" s="4">
        <v>0.0</v>
      </c>
      <c r="CC57" s="4">
        <v>7.0</v>
      </c>
      <c r="CD57" s="4">
        <v>6.0</v>
      </c>
      <c r="CE57" s="4">
        <v>0.0</v>
      </c>
      <c r="CF57" s="4">
        <v>0.0</v>
      </c>
      <c r="CG57" s="4">
        <v>0.0</v>
      </c>
      <c r="CH57" s="4">
        <v>0.0</v>
      </c>
      <c r="CI57" s="4">
        <v>7.0</v>
      </c>
      <c r="CJ57" s="4">
        <v>0.0</v>
      </c>
      <c r="CK57" s="4">
        <v>6.0</v>
      </c>
      <c r="CL57" s="4">
        <v>1.0</v>
      </c>
      <c r="CM57" s="4">
        <v>1.0</v>
      </c>
      <c r="CN57" s="4">
        <v>0.0</v>
      </c>
      <c r="CO57" s="4">
        <v>0.0</v>
      </c>
      <c r="CP57" s="4">
        <v>1.0</v>
      </c>
      <c r="CQ57" s="4">
        <v>1.0</v>
      </c>
      <c r="CR57" s="4">
        <v>0.0</v>
      </c>
      <c r="CS57" s="6">
        <f t="shared" si="8"/>
        <v>30</v>
      </c>
      <c r="CT57" s="4">
        <v>3.0</v>
      </c>
      <c r="CU57" s="4">
        <v>0.0</v>
      </c>
      <c r="CV57" s="4">
        <v>0.0</v>
      </c>
      <c r="CW57" s="4">
        <v>0.0</v>
      </c>
      <c r="CX57" s="4">
        <v>0.0</v>
      </c>
      <c r="CY57" s="4">
        <v>0.0</v>
      </c>
      <c r="CZ57" s="4">
        <v>0.0</v>
      </c>
      <c r="DA57" s="4">
        <v>12.0</v>
      </c>
      <c r="DB57" s="4">
        <v>0.0</v>
      </c>
      <c r="DC57" s="4">
        <v>0.0</v>
      </c>
      <c r="DD57" s="6">
        <f t="shared" si="9"/>
        <v>15</v>
      </c>
      <c r="DE57" s="4">
        <v>10.0</v>
      </c>
      <c r="DF57" s="4">
        <v>0.0</v>
      </c>
      <c r="DG57" s="4">
        <v>294.0</v>
      </c>
      <c r="DH57" s="4">
        <f t="shared" si="2"/>
        <v>304</v>
      </c>
      <c r="DI57" s="4">
        <v>0.0</v>
      </c>
      <c r="DJ57" s="4">
        <v>1.0</v>
      </c>
      <c r="DK57" s="4">
        <v>0.0</v>
      </c>
      <c r="DL57" s="4">
        <v>0.0</v>
      </c>
      <c r="DM57" s="4">
        <v>0.0</v>
      </c>
      <c r="DN57" s="4">
        <v>2.0</v>
      </c>
      <c r="DO57" s="4">
        <f>(sum(DI57:DM57)-1)/6*100</f>
        <v>0</v>
      </c>
      <c r="DR57" s="4">
        <v>6.0</v>
      </c>
      <c r="DT57" s="4">
        <v>13.0</v>
      </c>
      <c r="DU57" s="4">
        <v>7.0</v>
      </c>
    </row>
    <row r="58">
      <c r="A58" s="40">
        <f t="shared" si="5"/>
        <v>57</v>
      </c>
      <c r="B58" s="4">
        <v>2.0</v>
      </c>
      <c r="C58" s="46">
        <v>0.003287037037037037</v>
      </c>
      <c r="D58" s="4">
        <v>5.27</v>
      </c>
      <c r="E58" s="4">
        <v>29.68</v>
      </c>
      <c r="F58" s="4">
        <v>54.94</v>
      </c>
      <c r="G58" s="4">
        <v>2.3</v>
      </c>
      <c r="H58" s="4">
        <v>2.25</v>
      </c>
      <c r="I58" s="4">
        <v>4.29</v>
      </c>
      <c r="J58" s="4">
        <v>34.8</v>
      </c>
      <c r="K58" s="4">
        <v>0.8</v>
      </c>
      <c r="L58" s="4">
        <v>0.61</v>
      </c>
      <c r="M58" s="9">
        <v>42.0</v>
      </c>
      <c r="N58" s="4">
        <v>76.65</v>
      </c>
      <c r="O58" s="4">
        <v>50.0</v>
      </c>
      <c r="P58" s="4">
        <v>2.36</v>
      </c>
      <c r="Q58" s="4">
        <v>14.0</v>
      </c>
      <c r="R58" s="4">
        <v>2.04</v>
      </c>
      <c r="S58" s="4">
        <v>34.0</v>
      </c>
      <c r="T58" s="4">
        <v>1.28</v>
      </c>
      <c r="U58" s="4">
        <v>18.0</v>
      </c>
      <c r="V58" s="4">
        <v>1.27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1.0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0.0</v>
      </c>
      <c r="AJ58" s="4">
        <v>0.0</v>
      </c>
      <c r="AK58" s="4">
        <f t="shared" si="1"/>
        <v>1</v>
      </c>
      <c r="AL58" s="4">
        <v>5.0</v>
      </c>
      <c r="AM58" s="4">
        <v>3.0</v>
      </c>
      <c r="AN58" s="9">
        <v>0.0</v>
      </c>
      <c r="AO58" s="9">
        <v>0.0</v>
      </c>
      <c r="AP58" s="4">
        <v>0.0</v>
      </c>
      <c r="AQ58" s="9">
        <v>0.0</v>
      </c>
      <c r="AR58" s="9">
        <v>0.0</v>
      </c>
      <c r="AS58" s="9">
        <v>0.0</v>
      </c>
      <c r="AT58" s="4">
        <v>0.0</v>
      </c>
      <c r="AU58" s="9">
        <v>0.0</v>
      </c>
      <c r="AV58" s="9">
        <v>0.0</v>
      </c>
      <c r="AW58" s="4">
        <v>4.0</v>
      </c>
      <c r="AX58" s="4">
        <v>2.0</v>
      </c>
      <c r="AY58" s="9">
        <v>0.0</v>
      </c>
      <c r="AZ58" s="9">
        <v>0.0</v>
      </c>
      <c r="BA58" s="9">
        <v>0.0</v>
      </c>
      <c r="BB58" s="4">
        <v>1.0</v>
      </c>
      <c r="BC58" s="9">
        <v>0.0</v>
      </c>
      <c r="BD58" s="9">
        <v>0.0</v>
      </c>
      <c r="BE58" s="4">
        <v>1.0</v>
      </c>
      <c r="BF58" s="9">
        <v>0.0</v>
      </c>
      <c r="BG58" s="9">
        <v>0.0</v>
      </c>
      <c r="BH58" s="4">
        <v>1.0</v>
      </c>
      <c r="BI58" s="4">
        <v>4.0</v>
      </c>
      <c r="BJ58" s="9">
        <v>0.0</v>
      </c>
      <c r="BK58" s="9">
        <v>0.0</v>
      </c>
      <c r="BL58" s="9">
        <v>0.0</v>
      </c>
      <c r="BM58" s="9">
        <v>0.0</v>
      </c>
      <c r="BN58" s="9">
        <v>0.0</v>
      </c>
      <c r="BO58" s="6">
        <f t="shared" si="12"/>
        <v>16</v>
      </c>
      <c r="BP58" s="4">
        <v>3.0</v>
      </c>
      <c r="BQ58" s="4">
        <v>0.0</v>
      </c>
      <c r="BR58" s="4">
        <v>0.0</v>
      </c>
      <c r="BS58" s="4">
        <v>2.0</v>
      </c>
      <c r="BT58" s="4">
        <v>0.0</v>
      </c>
      <c r="BU58" s="4">
        <v>0.0</v>
      </c>
      <c r="BV58" s="4">
        <v>3.0</v>
      </c>
      <c r="BW58" s="4">
        <v>0.0</v>
      </c>
      <c r="BX58" s="4">
        <v>1.0</v>
      </c>
      <c r="BY58" s="4">
        <v>1.0</v>
      </c>
      <c r="BZ58" s="4">
        <v>1.0</v>
      </c>
      <c r="CA58" s="6">
        <f t="shared" si="7"/>
        <v>11</v>
      </c>
      <c r="CB58" s="4">
        <v>1.0</v>
      </c>
      <c r="CC58" s="4">
        <v>11.0</v>
      </c>
      <c r="CD58" s="4">
        <v>12.0</v>
      </c>
      <c r="CE58" s="4">
        <v>0.0</v>
      </c>
      <c r="CF58" s="4">
        <v>0.0</v>
      </c>
      <c r="CG58" s="4">
        <v>0.0</v>
      </c>
      <c r="CH58" s="4">
        <v>0.0</v>
      </c>
      <c r="CI58" s="4">
        <v>13.0</v>
      </c>
      <c r="CJ58" s="4">
        <v>0.0</v>
      </c>
      <c r="CK58" s="4">
        <v>0.0</v>
      </c>
      <c r="CL58" s="4">
        <v>1.0</v>
      </c>
      <c r="CM58" s="4">
        <v>2.0</v>
      </c>
      <c r="CN58" s="4">
        <v>0.0</v>
      </c>
      <c r="CO58" s="4">
        <v>1.0</v>
      </c>
      <c r="CP58" s="4">
        <v>1.0</v>
      </c>
      <c r="CQ58" s="4">
        <v>0.0</v>
      </c>
      <c r="CR58" s="4">
        <v>1.0</v>
      </c>
      <c r="CS58" s="6">
        <f t="shared" si="8"/>
        <v>43</v>
      </c>
      <c r="CT58" s="4">
        <v>38.0</v>
      </c>
      <c r="CU58" s="4">
        <v>14.0</v>
      </c>
      <c r="CV58" s="4">
        <v>1.0</v>
      </c>
      <c r="CW58" s="4">
        <v>15.0</v>
      </c>
      <c r="CX58" s="4">
        <v>2.0</v>
      </c>
      <c r="CY58" s="4">
        <v>0.0</v>
      </c>
      <c r="CZ58" s="4">
        <v>0.0</v>
      </c>
      <c r="DA58" s="4">
        <v>1.0</v>
      </c>
      <c r="DB58" s="4">
        <v>5.0</v>
      </c>
      <c r="DC58" s="4">
        <v>100.0</v>
      </c>
      <c r="DD58" s="6">
        <f t="shared" si="9"/>
        <v>176</v>
      </c>
      <c r="DE58" s="4">
        <v>6.0</v>
      </c>
      <c r="DF58" s="4">
        <v>0.0</v>
      </c>
      <c r="DG58" s="4">
        <v>302.0</v>
      </c>
      <c r="DH58" s="4">
        <f t="shared" si="2"/>
        <v>308</v>
      </c>
      <c r="DI58" s="4">
        <v>1.0</v>
      </c>
      <c r="DJ58" s="4">
        <v>1.0</v>
      </c>
      <c r="DK58" s="4">
        <v>1.0</v>
      </c>
      <c r="DL58" s="4">
        <v>1.0</v>
      </c>
      <c r="DM58" s="4">
        <v>1.0</v>
      </c>
      <c r="DN58" s="4">
        <v>1.0</v>
      </c>
      <c r="DO58" s="4">
        <f>sum(DI58:DM58)/6*100</f>
        <v>83.33333333</v>
      </c>
      <c r="DP58" s="57">
        <v>45274.0</v>
      </c>
      <c r="DQ58" s="4">
        <f>DAYS($DQ$76,DP58)</f>
        <v>233</v>
      </c>
      <c r="DR58" s="4">
        <v>2.0</v>
      </c>
      <c r="DS58" s="47">
        <v>45302.0</v>
      </c>
      <c r="DT58" s="4">
        <v>8.0</v>
      </c>
      <c r="DU58" s="4">
        <v>7.0</v>
      </c>
    </row>
    <row r="76">
      <c r="DP76" s="4" t="s">
        <v>267</v>
      </c>
      <c r="DQ76" s="47">
        <v>45507.0</v>
      </c>
      <c r="DR76" s="47"/>
    </row>
  </sheetData>
  <drawing r:id="rId1"/>
</worksheet>
</file>