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uario\Downloads\"/>
    </mc:Choice>
  </mc:AlternateContent>
  <xr:revisionPtr revIDLastSave="0" documentId="13_ncr:1_{2F236D3E-1942-40E3-AD69-9498B6716B7F}" xr6:coauthVersionLast="46" xr6:coauthVersionMax="46" xr10:uidLastSave="{00000000-0000-0000-0000-000000000000}"/>
  <bookViews>
    <workbookView xWindow="-120" yWindow="-120" windowWidth="20730" windowHeight="11040" tabRatio="4" xr2:uid="{F0904B30-040A-4E2D-98A6-683D9EAE2F12}"/>
  </bookViews>
  <sheets>
    <sheet name="Planilha1" sheetId="1" r:id="rId1"/>
    <sheet name="Planilha2" sheetId="2" r:id="rId2"/>
  </sheets>
  <externalReferences>
    <externalReference r:id="rId3"/>
    <externalReference r:id="rId4"/>
  </externalReferences>
  <definedNames>
    <definedName name="aporte">Planilha1!$D$16</definedName>
    <definedName name="patrimonio">Planilha1!$D$19</definedName>
    <definedName name="Qtd_anos">Planilha1!$D$17</definedName>
    <definedName name="rendimento_carteira">Planilha1!$D$12</definedName>
    <definedName name="taxa_mensal">Planilha1!$D$18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35" i="1"/>
  <c r="H4" i="2"/>
  <c r="A16" i="2"/>
  <c r="A17" i="2"/>
  <c r="A18" i="2"/>
  <c r="A19" i="2"/>
  <c r="A20" i="2"/>
  <c r="A15" i="2"/>
  <c r="A10" i="2"/>
  <c r="A11" i="2"/>
  <c r="A12" i="2"/>
  <c r="A13" i="2"/>
  <c r="A14" i="2"/>
  <c r="A9" i="2"/>
  <c r="A4" i="2"/>
  <c r="A5" i="2"/>
  <c r="A6" i="2"/>
  <c r="A7" i="2"/>
  <c r="A8" i="2"/>
  <c r="A3" i="2"/>
  <c r="C32" i="1"/>
  <c r="D19" i="1"/>
  <c r="D20" i="1" s="1"/>
  <c r="D13" i="1"/>
  <c r="C24" i="1"/>
  <c r="D24" i="1" s="1"/>
  <c r="C25" i="1"/>
  <c r="D25" i="1" s="1"/>
  <c r="C26" i="1"/>
  <c r="D26" i="1" s="1"/>
  <c r="C27" i="1"/>
  <c r="D27" i="1" s="1"/>
  <c r="C23" i="1"/>
  <c r="D23" i="1" s="1"/>
  <c r="D37" i="1" l="1"/>
  <c r="D39" i="1"/>
  <c r="D38" i="1"/>
  <c r="D35" i="1"/>
  <c r="D40" i="1"/>
  <c r="D36" i="1"/>
  <c r="D41" i="1" l="1"/>
</calcChain>
</file>

<file path=xl/sharedStrings.xml><?xml version="1.0" encoding="utf-8"?>
<sst xmlns="http://schemas.openxmlformats.org/spreadsheetml/2006/main" count="71" uniqueCount="35">
  <si>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</si>
  <si>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</si>
  <si>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</si>
  <si>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</si>
  <si>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</si>
  <si>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</si>
  <si>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</si>
  <si>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</si>
  <si>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</si>
  <si>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</si>
  <si>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</si>
  <si>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</si>
  <si>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</si>
  <si>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Rendimento Carteira</t>
  </si>
  <si>
    <t>Salário</t>
  </si>
  <si>
    <t>Sugestão de Investimento</t>
  </si>
  <si>
    <t>CONFIGURAÇÕES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</si>
  <si>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</si>
  <si>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</si>
  <si>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</si>
  <si>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</si>
  <si>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</si>
  <si>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</si>
  <si>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</si>
  <si>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</si>
  <si>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FOFs</t>
  </si>
  <si>
    <t>HIBIDROS</t>
  </si>
  <si>
    <t>DESENVOLVIMENTO</t>
  </si>
  <si>
    <t>HOTELARIAS</t>
  </si>
  <si>
    <t>PERFIL</t>
  </si>
  <si>
    <t>Conservador</t>
  </si>
  <si>
    <t>%</t>
  </si>
  <si>
    <t>CHAVE</t>
  </si>
  <si>
    <t>Moderado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</si>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</sst>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8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2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indent="3"/>
    </xf>
    <xf numFmtId="8" fontId="8" fillId="4" borderId="10" xfId="0" applyNumberFormat="1" applyFont="1" applyFill="1" applyBorder="1" applyAlignment="1">
      <alignment horizontal="right"/>
    </xf>
    <xf numFmtId="8" fontId="9" fillId="4" borderId="4" xfId="0" applyNumberFormat="1" applyFont="1" applyFill="1" applyBorder="1"/>
    <xf numFmtId="0" fontId="7" fillId="4" borderId="5" xfId="0" applyFont="1" applyFill="1" applyBorder="1" applyAlignment="1">
      <alignment horizontal="left" indent="3"/>
    </xf>
    <xf numFmtId="8" fontId="8" fillId="4" borderId="11" xfId="0" applyNumberFormat="1" applyFont="1" applyFill="1" applyBorder="1" applyAlignment="1">
      <alignment horizontal="right"/>
    </xf>
    <xf numFmtId="0" fontId="7" fillId="4" borderId="7" xfId="0" applyFont="1" applyFill="1" applyBorder="1" applyAlignment="1">
      <alignment horizontal="left" indent="3"/>
    </xf>
    <xf numFmtId="8" fontId="8" fillId="4" borderId="12" xfId="0" applyNumberFormat="1" applyFont="1" applyFill="1" applyBorder="1" applyAlignment="1">
      <alignment horizontal="right"/>
    </xf>
    <xf numFmtId="8" fontId="9" fillId="4" borderId="16" xfId="0" applyNumberFormat="1" applyFont="1" applyFill="1" applyBorder="1"/>
    <xf numFmtId="0" fontId="7" fillId="0" borderId="18" xfId="0" applyFont="1" applyBorder="1" applyAlignment="1">
      <alignment horizontal="left" indent="3"/>
    </xf>
    <xf numFmtId="0" fontId="7" fillId="0" borderId="24" xfId="0" applyFont="1" applyBorder="1" applyAlignment="1">
      <alignment horizontal="left" indent="3"/>
    </xf>
    <xf numFmtId="168" fontId="8" fillId="0" borderId="4" xfId="0" applyNumberFormat="1" applyFont="1" applyBorder="1" applyAlignment="1">
      <alignment horizontal="center"/>
    </xf>
    <xf numFmtId="0" fontId="7" fillId="0" borderId="20" xfId="0" applyFont="1" applyBorder="1" applyAlignment="1">
      <alignment horizontal="left" indent="3"/>
    </xf>
    <xf numFmtId="0" fontId="7" fillId="0" borderId="25" xfId="0" applyFont="1" applyBorder="1" applyAlignment="1">
      <alignment horizontal="left" indent="3"/>
    </xf>
    <xf numFmtId="0" fontId="8" fillId="0" borderId="6" xfId="0" applyFont="1" applyBorder="1" applyAlignment="1">
      <alignment horizontal="center"/>
    </xf>
    <xf numFmtId="10" fontId="8" fillId="0" borderId="6" xfId="2" applyNumberFormat="1" applyFont="1" applyBorder="1" applyAlignment="1">
      <alignment horizontal="center"/>
    </xf>
    <xf numFmtId="0" fontId="10" fillId="4" borderId="20" xfId="0" applyFont="1" applyFill="1" applyBorder="1" applyAlignment="1">
      <alignment horizontal="left" indent="3"/>
    </xf>
    <xf numFmtId="0" fontId="10" fillId="4" borderId="25" xfId="0" applyFont="1" applyFill="1" applyBorder="1" applyAlignment="1">
      <alignment horizontal="left" indent="3"/>
    </xf>
    <xf numFmtId="8" fontId="8" fillId="4" borderId="6" xfId="0" applyNumberFormat="1" applyFont="1" applyFill="1" applyBorder="1" applyAlignment="1">
      <alignment horizontal="center"/>
    </xf>
    <xf numFmtId="0" fontId="10" fillId="4" borderId="22" xfId="0" applyFont="1" applyFill="1" applyBorder="1" applyAlignment="1">
      <alignment horizontal="left" indent="3"/>
    </xf>
    <xf numFmtId="0" fontId="10" fillId="4" borderId="26" xfId="0" applyFont="1" applyFill="1" applyBorder="1" applyAlignment="1">
      <alignment horizontal="left" indent="3"/>
    </xf>
    <xf numFmtId="8" fontId="8" fillId="4" borderId="8" xfId="0" applyNumberFormat="1" applyFont="1" applyFill="1" applyBorder="1" applyAlignment="1">
      <alignment horizontal="center"/>
    </xf>
    <xf numFmtId="0" fontId="7" fillId="4" borderId="18" xfId="0" applyFont="1" applyFill="1" applyBorder="1" applyAlignment="1">
      <alignment horizontal="left" indent="3"/>
    </xf>
    <xf numFmtId="0" fontId="7" fillId="4" borderId="19" xfId="0" applyFont="1" applyFill="1" applyBorder="1" applyAlignment="1">
      <alignment horizontal="left" indent="3"/>
    </xf>
    <xf numFmtId="168" fontId="9" fillId="0" borderId="14" xfId="1" applyNumberFormat="1" applyFont="1" applyBorder="1" applyAlignment="1">
      <alignment horizontal="center"/>
    </xf>
    <xf numFmtId="0" fontId="7" fillId="4" borderId="20" xfId="0" applyFont="1" applyFill="1" applyBorder="1" applyAlignment="1">
      <alignment horizontal="left" indent="3"/>
    </xf>
    <xf numFmtId="0" fontId="7" fillId="4" borderId="21" xfId="0" applyFont="1" applyFill="1" applyBorder="1" applyAlignment="1">
      <alignment horizontal="left" indent="3"/>
    </xf>
    <xf numFmtId="10" fontId="9" fillId="0" borderId="14" xfId="0" applyNumberFormat="1" applyFont="1" applyBorder="1" applyAlignment="1">
      <alignment horizontal="center"/>
    </xf>
    <xf numFmtId="0" fontId="7" fillId="4" borderId="22" xfId="0" applyFont="1" applyFill="1" applyBorder="1" applyAlignment="1">
      <alignment horizontal="left" indent="3"/>
    </xf>
    <xf numFmtId="0" fontId="7" fillId="4" borderId="23" xfId="0" applyFont="1" applyFill="1" applyBorder="1" applyAlignment="1">
      <alignment horizontal="left" indent="3"/>
    </xf>
    <xf numFmtId="168" fontId="9" fillId="0" borderId="15" xfId="0" applyNumberFormat="1" applyFont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168" fontId="3" fillId="4" borderId="0" xfId="1" applyNumberFormat="1" applyFont="1" applyFill="1" applyAlignment="1">
      <alignment horizontal="center"/>
    </xf>
    <xf numFmtId="0" fontId="3" fillId="4" borderId="0" xfId="0" applyFont="1" applyFill="1"/>
    <xf numFmtId="9" fontId="3" fillId="0" borderId="0" xfId="2" applyFont="1" applyAlignment="1">
      <alignment horizontal="center"/>
    </xf>
    <xf numFmtId="0" fontId="3" fillId="6" borderId="0" xfId="0" applyFont="1" applyFill="1" applyAlignment="1">
      <alignment horizontal="center"/>
    </xf>
    <xf numFmtId="168" fontId="3" fillId="6" borderId="0" xfId="1" applyNumberFormat="1" applyFont="1" applyFill="1" applyAlignment="1">
      <alignment horizontal="right"/>
    </xf>
    <xf numFmtId="0" fontId="0" fillId="0" borderId="0" xfId="0" applyFont="1" applyFill="1" applyAlignment="1">
      <alignment horizontal="center"/>
    </xf>
    <xf numFmtId="168" fontId="0" fillId="4" borderId="0" xfId="0" applyNumberFormat="1" applyFill="1"/>
    <xf numFmtId="0" fontId="0" fillId="0" borderId="27" xfId="0" applyBorder="1"/>
    <xf numFmtId="0" fontId="0" fillId="0" borderId="27" xfId="0" applyBorder="1" applyAlignment="1">
      <alignment horizontal="center"/>
    </xf>
    <xf numFmtId="9" fontId="3" fillId="0" borderId="27" xfId="2" applyFont="1" applyBorder="1" applyAlignment="1">
      <alignment horizontal="center"/>
    </xf>
    <xf numFmtId="9" fontId="0" fillId="0" borderId="0" xfId="2" applyFont="1"/>
    <xf numFmtId="9" fontId="2" fillId="2" borderId="0" xfId="2" applyFont="1" applyFill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Planilha1!$C$34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4C9-482B-8F17-0564C81EBB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C9-482B-8F17-0564C81EBB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C9-482B-8F17-0564C81EBB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4C9-482B-8F17-0564C81EBB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C9-482B-8F17-0564C81EBB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4C9-482B-8F17-0564C81EBB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HIBIDROS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Planilha1!$C$35:$C$40</c:f>
              <c:numCache>
                <c:formatCode>0%</c:formatCode>
                <c:ptCount val="6"/>
                <c:pt idx="0">
                  <c:v>0.32</c:v>
                </c:pt>
                <c:pt idx="1">
                  <c:v>0.4</c:v>
                </c:pt>
                <c:pt idx="2">
                  <c:v>0.08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104775</xdr:rowOff>
    </xdr:from>
    <xdr:to>
      <xdr:col>3</xdr:col>
      <xdr:colOff>781050</xdr:colOff>
      <xdr:row>8</xdr:row>
      <xdr:rowOff>47625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D35D5A3-D4B6-47D0-BB25-053F87B05C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686" b="67490"/>
        <a:stretch/>
      </xdr:blipFill>
      <xdr:spPr>
        <a:xfrm>
          <a:off x="209549" y="104775"/>
          <a:ext cx="6076951" cy="1466850"/>
        </a:xfrm>
        <a:prstGeom prst="rect">
          <a:avLst/>
        </a:prstGeom>
      </xdr:spPr>
    </xdr:pic>
    <xdr:clientData/>
  </xdr:twoCellAnchor>
  <xdr:twoCellAnchor>
    <xdr:from>
      <xdr:col>1</xdr:col>
      <xdr:colOff>28576</xdr:colOff>
      <xdr:row>41</xdr:row>
      <xdr:rowOff>57149</xdr:rowOff>
    </xdr:from>
    <xdr:to>
      <xdr:col>3</xdr:col>
      <xdr:colOff>1057275</xdr:colOff>
      <xdr:row>54</xdr:row>
      <xdr:rowOff>28574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8D803F3-6A08-49C9-8F6F-60FE370E5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SH%20COMP.%20%20107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ilha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 COM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B3D2-1A87-4BE1-8ECF-6612E4A9C299}">
  <dimension ref="A9:F41"/>
  <sheetViews>
    <sheetView showGridLines="0" tabSelected="1" workbookViewId="0">
      <selection activeCell="G48" sqref="G48"/>
    </sheetView>
  </sheetViews>
  <sheetFormatPr defaultColWidth="0" defaultRowHeight="15" x14ac:dyDescent="0.25"/>
  <cols>
    <col min="1" max="1" width="5.5703125" customWidth="1"/>
    <col min="2" max="2" width="45.5703125" customWidth="1"/>
    <col min="3" max="3" width="31.42578125" style="2" bestFit="1" customWidth="1"/>
    <col min="4" max="4" width="16.140625" bestFit="1" customWidth="1"/>
    <col min="5" max="5" width="2.42578125" customWidth="1"/>
    <col min="6" max="6" width="2.140625" customWidth="1"/>
    <col min="7" max="7" width="2.28515625" customWidth="1"/>
    <col min="8" max="8" width="4.140625" customWidth="1"/>
    <col min="9" max="11" width="9.140625" hidden="1" customWidth="1"/>
    <col min="12" max="16383" width="9.140625" hidden="1"/>
    <col min="16384" max="16384" width="9.140625" hidden="1" customWidth="1"/>
  </cols>
  <sheetData>
    <row r="9" spans="2:4" ht="15.75" thickBot="1" x14ac:dyDescent="0.3"/>
    <row r="10" spans="2:4" ht="18.75" x14ac:dyDescent="0.25">
      <c r="B10" s="9" t="s">
        <v>16</v>
      </c>
      <c r="C10" s="10"/>
      <c r="D10" s="8"/>
    </row>
    <row r="11" spans="2:4" ht="17.25" x14ac:dyDescent="0.3">
      <c r="B11" s="32" t="s">
        <v>14</v>
      </c>
      <c r="C11" s="33"/>
      <c r="D11" s="34">
        <v>4200</v>
      </c>
    </row>
    <row r="12" spans="2:4" ht="17.25" x14ac:dyDescent="0.3">
      <c r="B12" s="35" t="s">
        <v>13</v>
      </c>
      <c r="C12" s="36"/>
      <c r="D12" s="37">
        <v>6.0000000000000001E-3</v>
      </c>
    </row>
    <row r="13" spans="2:4" ht="18" thickBot="1" x14ac:dyDescent="0.35">
      <c r="B13" s="38" t="s">
        <v>15</v>
      </c>
      <c r="C13" s="39"/>
      <c r="D13" s="40">
        <f>D11*30%</f>
        <v>1260</v>
      </c>
    </row>
    <row r="14" spans="2:4" ht="11.25" customHeight="1" thickBot="1" x14ac:dyDescent="0.3"/>
    <row r="15" spans="2:4" ht="22.5" customHeight="1" x14ac:dyDescent="0.25">
      <c r="B15" s="4" t="s">
        <v>5</v>
      </c>
      <c r="C15" s="5"/>
      <c r="D15" s="7"/>
    </row>
    <row r="16" spans="2:4" ht="17.25" x14ac:dyDescent="0.3">
      <c r="B16" s="19" t="s">
        <v>0</v>
      </c>
      <c r="C16" s="20"/>
      <c r="D16" s="21">
        <v>1260</v>
      </c>
    </row>
    <row r="17" spans="1:4" ht="17.25" x14ac:dyDescent="0.3">
      <c r="B17" s="22" t="s">
        <v>1</v>
      </c>
      <c r="C17" s="23"/>
      <c r="D17" s="24">
        <v>10</v>
      </c>
    </row>
    <row r="18" spans="1:4" ht="17.25" x14ac:dyDescent="0.3">
      <c r="B18" s="22" t="s">
        <v>2</v>
      </c>
      <c r="C18" s="23"/>
      <c r="D18" s="25">
        <v>1.0789999999999999E-2</v>
      </c>
    </row>
    <row r="19" spans="1:4" ht="17.25" x14ac:dyDescent="0.3">
      <c r="B19" s="26" t="s">
        <v>3</v>
      </c>
      <c r="C19" s="27"/>
      <c r="D19" s="28">
        <f>FV(taxa_mensal,Qtd_anos*12,aporte*-1)</f>
        <v>306538.10778801696</v>
      </c>
    </row>
    <row r="20" spans="1:4" ht="18" thickBot="1" x14ac:dyDescent="0.35">
      <c r="B20" s="29" t="s">
        <v>4</v>
      </c>
      <c r="C20" s="30"/>
      <c r="D20" s="31">
        <f>patrimonio*rendimento_carteira</f>
        <v>1839.2286467281017</v>
      </c>
    </row>
    <row r="21" spans="1:4" ht="11.25" customHeight="1" thickBot="1" x14ac:dyDescent="0.3"/>
    <row r="22" spans="1:4" ht="18.75" x14ac:dyDescent="0.25">
      <c r="B22" s="4" t="s">
        <v>11</v>
      </c>
      <c r="C22" s="5"/>
      <c r="D22" s="6" t="s">
        <v>12</v>
      </c>
    </row>
    <row r="23" spans="1:4" ht="17.25" x14ac:dyDescent="0.3">
      <c r="A23" s="3">
        <v>2</v>
      </c>
      <c r="B23" s="11" t="s">
        <v>6</v>
      </c>
      <c r="C23" s="12">
        <f>FV($D$18,A23*12,$D$16*-1)</f>
        <v>34306.810395032975</v>
      </c>
      <c r="D23" s="13">
        <f>C23*rendimento_carteira</f>
        <v>205.84086237019787</v>
      </c>
    </row>
    <row r="24" spans="1:4" ht="17.25" x14ac:dyDescent="0.3">
      <c r="A24" s="3">
        <v>5</v>
      </c>
      <c r="B24" s="14" t="s">
        <v>7</v>
      </c>
      <c r="C24" s="15">
        <f>FV($D$18,A24*12,$D$16*-1)</f>
        <v>105558.91163809443</v>
      </c>
      <c r="D24" s="13">
        <f>C24*rendimento_carteira</f>
        <v>633.35346982856663</v>
      </c>
    </row>
    <row r="25" spans="1:4" ht="17.25" x14ac:dyDescent="0.3">
      <c r="A25" s="3">
        <v>10</v>
      </c>
      <c r="B25" s="14" t="s">
        <v>8</v>
      </c>
      <c r="C25" s="15">
        <f>FV($D$18,A25*12,$D$16*-1)</f>
        <v>306538.10778801696</v>
      </c>
      <c r="D25" s="13">
        <f>C25*rendimento_carteira</f>
        <v>1839.2286467281017</v>
      </c>
    </row>
    <row r="26" spans="1:4" ht="17.25" x14ac:dyDescent="0.3">
      <c r="A26" s="3">
        <v>20</v>
      </c>
      <c r="B26" s="14" t="s">
        <v>9</v>
      </c>
      <c r="C26" s="15">
        <f>FV($D$18,A26*12,$D$16*-1)</f>
        <v>1417749.9841223215</v>
      </c>
      <c r="D26" s="13">
        <f>C26*rendimento_carteira</f>
        <v>8506.4999047339297</v>
      </c>
    </row>
    <row r="27" spans="1:4" ht="18" thickBot="1" x14ac:dyDescent="0.35">
      <c r="A27" s="3">
        <v>30</v>
      </c>
      <c r="B27" s="16" t="s">
        <v>10</v>
      </c>
      <c r="C27" s="17">
        <f>FV($D$18,A27*12,$D$16*-1)</f>
        <v>5445933.7653059401</v>
      </c>
      <c r="D27" s="18">
        <f>C27*rendimento_carteira</f>
        <v>32675.602591835643</v>
      </c>
    </row>
    <row r="31" spans="1:4" x14ac:dyDescent="0.25">
      <c r="B31" s="41" t="s">
        <v>17</v>
      </c>
      <c r="C31" s="42" t="s">
        <v>33</v>
      </c>
      <c r="D31" s="41"/>
    </row>
    <row r="32" spans="1:4" x14ac:dyDescent="0.25">
      <c r="B32" s="44" t="s">
        <v>19</v>
      </c>
      <c r="C32" s="43">
        <f>aporte</f>
        <v>1260</v>
      </c>
      <c r="D32" s="44"/>
    </row>
    <row r="34" spans="2:4" x14ac:dyDescent="0.25">
      <c r="B34" s="46" t="s">
        <v>20</v>
      </c>
      <c r="C34" s="46" t="s">
        <v>21</v>
      </c>
      <c r="D34" s="46" t="s">
        <v>22</v>
      </c>
    </row>
    <row r="35" spans="2:4" x14ac:dyDescent="0.25">
      <c r="B35" s="1" t="s">
        <v>23</v>
      </c>
      <c r="C35" s="45">
        <f>VLOOKUP($C$31&amp;"-"&amp;B35,Planilha2!A:D,4,FALSE)</f>
        <v>0.32</v>
      </c>
      <c r="D35" s="49">
        <f>C35*$C$32</f>
        <v>403.2</v>
      </c>
    </row>
    <row r="36" spans="2:4" x14ac:dyDescent="0.25">
      <c r="B36" s="1" t="s">
        <v>24</v>
      </c>
      <c r="C36" s="45">
        <f>VLOOKUP($C$31&amp;"-"&amp;B36,Planilha2!A:D,4,FALSE)</f>
        <v>0.4</v>
      </c>
      <c r="D36" s="49">
        <f t="shared" ref="D36:D40" si="0">C36*$C$32</f>
        <v>504</v>
      </c>
    </row>
    <row r="37" spans="2:4" x14ac:dyDescent="0.25">
      <c r="B37" s="1" t="s">
        <v>26</v>
      </c>
      <c r="C37" s="45">
        <f>VLOOKUP($C$31&amp;"-"&amp;B37,Planilha2!A:D,4,FALSE)</f>
        <v>0.08</v>
      </c>
      <c r="D37" s="49">
        <f t="shared" si="0"/>
        <v>100.8</v>
      </c>
    </row>
    <row r="38" spans="2:4" x14ac:dyDescent="0.25">
      <c r="B38" s="1" t="s">
        <v>25</v>
      </c>
      <c r="C38" s="45">
        <f>VLOOKUP($C$31&amp;"-"&amp;B38,Planilha2!A:D,4,FALSE)</f>
        <v>0.1</v>
      </c>
      <c r="D38" s="49">
        <f t="shared" si="0"/>
        <v>126</v>
      </c>
    </row>
    <row r="39" spans="2:4" x14ac:dyDescent="0.25">
      <c r="B39" s="1" t="s">
        <v>27</v>
      </c>
      <c r="C39" s="45">
        <f>VLOOKUP($C$31&amp;"-"&amp;B39,Planilha2!A:D,4,FALSE)</f>
        <v>0.1</v>
      </c>
      <c r="D39" s="49">
        <f t="shared" si="0"/>
        <v>126</v>
      </c>
    </row>
    <row r="40" spans="2:4" x14ac:dyDescent="0.25">
      <c r="B40" s="1" t="s">
        <v>28</v>
      </c>
      <c r="C40" s="45">
        <f>VLOOKUP($C$31&amp;"-"&amp;B40,Planilha2!A:D,4,FALSE)</f>
        <v>0.1</v>
      </c>
      <c r="D40" s="49">
        <f t="shared" si="0"/>
        <v>126</v>
      </c>
    </row>
    <row r="41" spans="2:4" x14ac:dyDescent="0.25">
      <c r="B41" s="46"/>
      <c r="C41" s="46"/>
      <c r="D41" s="47">
        <f>SUM(D35:D40)</f>
        <v>1386</v>
      </c>
    </row>
  </sheetData>
  <mergeCells count="11">
    <mergeCell ref="B11:C11"/>
    <mergeCell ref="B12:C12"/>
    <mergeCell ref="B13:C13"/>
    <mergeCell ref="B10:C10"/>
    <mergeCell ref="B15:C15"/>
    <mergeCell ref="B22:C22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C31" xr:uid="{D936AD47-6F79-4DB2-A122-2E92A8577E07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454C-D329-4FF4-8794-C6FB1AD63F2E}">
  <dimension ref="A2:H20"/>
  <sheetViews>
    <sheetView workbookViewId="0">
      <selection activeCell="D9" sqref="D9"/>
    </sheetView>
  </sheetViews>
  <sheetFormatPr defaultRowHeight="15" x14ac:dyDescent="0.25"/>
  <cols>
    <col min="1" max="1" width="31.28515625" bestFit="1" customWidth="1"/>
    <col min="3" max="3" width="19" bestFit="1" customWidth="1"/>
    <col min="7" max="7" width="19.140625" bestFit="1" customWidth="1"/>
    <col min="8" max="8" width="9.140625" style="53"/>
  </cols>
  <sheetData>
    <row r="2" spans="1:8" x14ac:dyDescent="0.25">
      <c r="A2" t="s">
        <v>32</v>
      </c>
      <c r="B2" t="s">
        <v>29</v>
      </c>
      <c r="C2" s="48" t="s">
        <v>20</v>
      </c>
      <c r="D2" s="1" t="s">
        <v>31</v>
      </c>
    </row>
    <row r="3" spans="1:8" x14ac:dyDescent="0.25">
      <c r="A3" t="str">
        <f>B3&amp;"-"&amp;C3</f>
        <v>Conservador-PAPEL</v>
      </c>
      <c r="B3" t="s">
        <v>30</v>
      </c>
      <c r="C3" s="1" t="s">
        <v>23</v>
      </c>
      <c r="D3" s="45">
        <v>0.3</v>
      </c>
      <c r="H3" s="53" t="s">
        <v>31</v>
      </c>
    </row>
    <row r="4" spans="1:8" x14ac:dyDescent="0.25">
      <c r="A4" t="str">
        <f t="shared" ref="A4:A15" si="0">B4&amp;"-"&amp;C4</f>
        <v>Conservador-TIJOLO</v>
      </c>
      <c r="B4" t="s">
        <v>30</v>
      </c>
      <c r="C4" s="1" t="s">
        <v>24</v>
      </c>
      <c r="D4" s="45">
        <v>0.5</v>
      </c>
      <c r="G4" s="41" t="s">
        <v>34</v>
      </c>
      <c r="H4" s="54">
        <f>VLOOKUP(G4,A:D,4,FALSE)</f>
        <v>0.4</v>
      </c>
    </row>
    <row r="5" spans="1:8" x14ac:dyDescent="0.25">
      <c r="A5" t="str">
        <f t="shared" si="0"/>
        <v>Conservador-HIBIDROS</v>
      </c>
      <c r="B5" t="s">
        <v>30</v>
      </c>
      <c r="C5" s="1" t="s">
        <v>26</v>
      </c>
      <c r="D5" s="45">
        <v>0.1</v>
      </c>
    </row>
    <row r="6" spans="1:8" x14ac:dyDescent="0.25">
      <c r="A6" t="str">
        <f t="shared" si="0"/>
        <v>Conservador-FOFs</v>
      </c>
      <c r="B6" t="s">
        <v>30</v>
      </c>
      <c r="C6" s="1" t="s">
        <v>25</v>
      </c>
      <c r="D6" s="45">
        <v>0.1</v>
      </c>
    </row>
    <row r="7" spans="1:8" x14ac:dyDescent="0.25">
      <c r="A7" t="str">
        <f t="shared" si="0"/>
        <v>Conservador-DESENVOLVIMENTO</v>
      </c>
      <c r="B7" t="s">
        <v>30</v>
      </c>
      <c r="C7" s="1" t="s">
        <v>27</v>
      </c>
      <c r="D7" s="45">
        <v>0</v>
      </c>
    </row>
    <row r="8" spans="1:8" x14ac:dyDescent="0.25">
      <c r="A8" t="str">
        <f t="shared" si="0"/>
        <v>Conservador-HOTELARIAS</v>
      </c>
      <c r="B8" t="s">
        <v>30</v>
      </c>
      <c r="C8" s="1" t="s">
        <v>28</v>
      </c>
      <c r="D8" s="45">
        <v>0</v>
      </c>
    </row>
    <row r="9" spans="1:8" x14ac:dyDescent="0.25">
      <c r="A9" s="50" t="str">
        <f t="shared" si="0"/>
        <v>Moderado-PAPEL</v>
      </c>
      <c r="B9" s="50" t="s">
        <v>33</v>
      </c>
      <c r="C9" s="51" t="s">
        <v>23</v>
      </c>
      <c r="D9" s="52">
        <v>0.32</v>
      </c>
    </row>
    <row r="10" spans="1:8" x14ac:dyDescent="0.25">
      <c r="A10" t="str">
        <f t="shared" si="0"/>
        <v>Moderado-TIJOLO</v>
      </c>
      <c r="B10" t="s">
        <v>33</v>
      </c>
      <c r="C10" s="1" t="s">
        <v>24</v>
      </c>
      <c r="D10" s="45">
        <v>0.4</v>
      </c>
    </row>
    <row r="11" spans="1:8" x14ac:dyDescent="0.25">
      <c r="A11" t="str">
        <f t="shared" si="0"/>
        <v>Moderado-HIBIDROS</v>
      </c>
      <c r="B11" t="s">
        <v>33</v>
      </c>
      <c r="C11" s="1" t="s">
        <v>26</v>
      </c>
      <c r="D11" s="45">
        <v>0.08</v>
      </c>
    </row>
    <row r="12" spans="1:8" x14ac:dyDescent="0.25">
      <c r="A12" t="str">
        <f t="shared" si="0"/>
        <v>Moderado-FOFs</v>
      </c>
      <c r="B12" t="s">
        <v>33</v>
      </c>
      <c r="C12" s="1" t="s">
        <v>25</v>
      </c>
      <c r="D12" s="45">
        <v>0.1</v>
      </c>
    </row>
    <row r="13" spans="1:8" x14ac:dyDescent="0.25">
      <c r="A13" t="str">
        <f t="shared" si="0"/>
        <v>Moderado-DESENVOLVIMENTO</v>
      </c>
      <c r="B13" t="s">
        <v>33</v>
      </c>
      <c r="C13" s="1" t="s">
        <v>27</v>
      </c>
      <c r="D13" s="45">
        <v>0.1</v>
      </c>
    </row>
    <row r="14" spans="1:8" x14ac:dyDescent="0.25">
      <c r="A14" t="str">
        <f t="shared" si="0"/>
        <v>Moderado-HOTELARIAS</v>
      </c>
      <c r="B14" t="s">
        <v>33</v>
      </c>
      <c r="C14" s="1" t="s">
        <v>28</v>
      </c>
      <c r="D14" s="45">
        <v>0.1</v>
      </c>
    </row>
    <row r="15" spans="1:8" x14ac:dyDescent="0.25">
      <c r="A15" s="50" t="str">
        <f t="shared" si="0"/>
        <v>Agressivo-PAPEL</v>
      </c>
      <c r="B15" s="50" t="s">
        <v>18</v>
      </c>
      <c r="C15" s="51" t="s">
        <v>23</v>
      </c>
      <c r="D15" s="52">
        <v>0.5</v>
      </c>
    </row>
    <row r="16" spans="1:8" x14ac:dyDescent="0.25">
      <c r="A16" t="str">
        <f t="shared" ref="A16:A20" si="1">B16&amp;"-"&amp;C16</f>
        <v>Agressivo-TIJOLO</v>
      </c>
      <c r="B16" t="s">
        <v>18</v>
      </c>
      <c r="C16" s="1" t="s">
        <v>24</v>
      </c>
      <c r="D16" s="45">
        <v>0.1</v>
      </c>
    </row>
    <row r="17" spans="1:4" x14ac:dyDescent="0.25">
      <c r="A17" t="str">
        <f t="shared" si="1"/>
        <v>Agressivo-HIBIDROS</v>
      </c>
      <c r="B17" t="s">
        <v>18</v>
      </c>
      <c r="C17" s="1" t="s">
        <v>26</v>
      </c>
      <c r="D17" s="45">
        <v>0.05</v>
      </c>
    </row>
    <row r="18" spans="1:4" x14ac:dyDescent="0.25">
      <c r="A18" t="str">
        <f t="shared" si="1"/>
        <v>Agressivo-FOFs</v>
      </c>
      <c r="B18" t="s">
        <v>18</v>
      </c>
      <c r="C18" s="1" t="s">
        <v>25</v>
      </c>
      <c r="D18" s="45">
        <v>0.05</v>
      </c>
    </row>
    <row r="19" spans="1:4" x14ac:dyDescent="0.25">
      <c r="A19" t="str">
        <f t="shared" si="1"/>
        <v>Agressivo-DESENVOLVIMENTO</v>
      </c>
      <c r="B19" t="s">
        <v>18</v>
      </c>
      <c r="C19" s="1" t="s">
        <v>27</v>
      </c>
      <c r="D19" s="45">
        <v>0.2</v>
      </c>
    </row>
    <row r="20" spans="1:4" x14ac:dyDescent="0.25">
      <c r="A20" t="str">
        <f t="shared" si="1"/>
        <v>Agressivo-HOTELARIAS</v>
      </c>
      <c r="B20" t="s">
        <v>18</v>
      </c>
      <c r="C20" s="1" t="s">
        <v>28</v>
      </c>
      <c r="D20" s="4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Planilha1</vt:lpstr>
      <vt:lpstr>Planilha2</vt:lpstr>
      <vt:lpstr>aporte</vt:lpstr>
      <vt:lpstr>patrimonio</vt:lpstr>
      <vt:lpstr>Qtd_anos</vt:lpstr>
      <vt:lpstr>rendimento_carteira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Ivia Hanna Santos Anunciacao</dc:creator>
  <cp:lastModifiedBy>Ivia Hanna Santos Anunciacao</cp:lastModifiedBy>
  <dcterms:created xsi:type="dcterms:W3CDTF">2025-06-24T17:38:48Z</dcterms:created>
  <dcterms:modified xsi:type="dcterms:W3CDTF">2025-06-24T19:48:13Z</dcterms:modified>
</cp:coreProperties>
</file>