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istei\HESSENBOX\2-Projekte (Björn Vollan)\Paper SustUse\Solomon Relational Values\"/>
    </mc:Choice>
  </mc:AlternateContent>
  <xr:revisionPtr revIDLastSave="0" documentId="13_ncr:1_{95A62B0B-ADEE-48D9-90F2-A712D5D46D7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4" i="1" l="1"/>
  <c r="B15" i="1" s="1"/>
  <c r="G15" i="1"/>
  <c r="C3" i="1"/>
  <c r="D4" i="1"/>
  <c r="G4" i="1" s="1"/>
  <c r="K2" i="1"/>
  <c r="H24" i="1" s="1"/>
  <c r="H23" i="1" s="1"/>
  <c r="J3" i="1"/>
  <c r="J2" i="1"/>
  <c r="J4" i="1" s="1"/>
  <c r="J8" i="1" l="1"/>
  <c r="B16" i="1"/>
  <c r="C24" i="1" s="1"/>
  <c r="C25" i="1" s="1"/>
  <c r="J7" i="1"/>
  <c r="B4" i="1"/>
  <c r="E12" i="1" s="1"/>
  <c r="B3" i="1"/>
  <c r="B5" i="1" s="1"/>
  <c r="C4" i="1"/>
  <c r="F4" i="1" s="1"/>
  <c r="D3" i="1"/>
  <c r="G3" i="1" s="1"/>
  <c r="G5" i="1" s="1"/>
  <c r="C5" i="1"/>
  <c r="F3" i="1"/>
  <c r="F5" i="1" s="1"/>
  <c r="E4" i="1"/>
  <c r="D5" i="1" l="1"/>
  <c r="C26" i="1"/>
  <c r="C27" i="1" s="1"/>
  <c r="D26" i="1"/>
  <c r="D27" i="1" s="1"/>
  <c r="B26" i="1"/>
  <c r="B27" i="1" s="1"/>
  <c r="B24" i="1"/>
  <c r="B25" i="1" s="1"/>
  <c r="D24" i="1"/>
  <c r="D25" i="1" s="1"/>
  <c r="E3" i="1"/>
  <c r="E5" i="1" s="1"/>
</calcChain>
</file>

<file path=xl/sharedStrings.xml><?xml version="1.0" encoding="utf-8"?>
<sst xmlns="http://schemas.openxmlformats.org/spreadsheetml/2006/main" count="31" uniqueCount="18">
  <si>
    <t>Ethnicity</t>
  </si>
  <si>
    <t>Predicted WTP</t>
  </si>
  <si>
    <t>Melanesian (n=576)</t>
  </si>
  <si>
    <t>Polynesians (n=224)</t>
  </si>
  <si>
    <t>95% CI lower bound</t>
  </si>
  <si>
    <t>95% CI upper bound</t>
  </si>
  <si>
    <t>Extrapolated WTP</t>
  </si>
  <si>
    <t>Actual Population (2022)</t>
  </si>
  <si>
    <t>Average</t>
  </si>
  <si>
    <t>Total</t>
  </si>
  <si>
    <t>Predicted WTP (within Sample)</t>
  </si>
  <si>
    <t>exchange rate</t>
  </si>
  <si>
    <t>Predicted Budget Allocation (within Sample)</t>
  </si>
  <si>
    <t>Total within sample</t>
  </si>
  <si>
    <t>Extrapolated to population</t>
  </si>
  <si>
    <t>total development budget 2023</t>
  </si>
  <si>
    <t>for climate change management in 2018</t>
  </si>
  <si>
    <t>Amount (Extra) in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</si>
</sst>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$-409]#,##0.00"/>
    <numFmt numFmtId="165" formatCode="&quot;$&quot;0.00,,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">
    <xf numFmtId="0" fontId="0" fillId="0" borderId="0" xfId="0"/>
    <xf numFmtId="1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10" fontId="0" fillId="0" borderId="0" xfId="0" applyNumberFormat="1"/>
    <xf numFmtId="9" fontId="0" fillId="0" borderId="0" xfId="1" applyFont="1"/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8"/>
  <sheetViews>
    <sheetView tabSelected="1" workbookViewId="0">
      <selection activeCell="B22" sqref="B22"/>
    </sheetView>
  </sheetViews>
  <sheetFormatPr baseColWidth="10" defaultColWidth="9.140625" defaultRowHeight="15" x14ac:dyDescent="0.25"/>
  <cols>
    <col min="1" max="1" width="25" bestFit="1" customWidth="1"/>
    <col min="2" max="2" width="14" bestFit="1" customWidth="1"/>
    <col min="3" max="3" width="22.85546875" bestFit="1" customWidth="1"/>
    <col min="4" max="4" width="18.7109375" bestFit="1" customWidth="1"/>
    <col min="5" max="5" width="22.85546875" bestFit="1" customWidth="1"/>
    <col min="6" max="6" width="18.5703125" bestFit="1" customWidth="1"/>
    <col min="7" max="7" width="29.85546875" bestFit="1" customWidth="1"/>
    <col min="8" max="8" width="22.85546875" bestFit="1" customWidth="1"/>
    <col min="10" max="10" width="22.85546875" bestFit="1" customWidth="1"/>
  </cols>
  <sheetData>
    <row r="1" spans="1:11" x14ac:dyDescent="0.25">
      <c r="B1" s="5" t="s">
        <v>10</v>
      </c>
      <c r="C1" s="5"/>
      <c r="D1" s="5"/>
      <c r="E1" s="5" t="s">
        <v>6</v>
      </c>
      <c r="F1" s="5"/>
      <c r="G1" s="5"/>
      <c r="J1" s="2" t="s">
        <v>7</v>
      </c>
      <c r="K1" t="s">
        <v>11</v>
      </c>
    </row>
    <row r="2" spans="1:11" x14ac:dyDescent="0.25">
      <c r="A2" t="s">
        <v>0</v>
      </c>
      <c r="B2" s="2" t="s">
        <v>1</v>
      </c>
      <c r="C2" s="2" t="s">
        <v>4</v>
      </c>
      <c r="D2" s="2" t="s">
        <v>5</v>
      </c>
      <c r="E2" s="2" t="s">
        <v>8</v>
      </c>
      <c r="F2" s="2" t="s">
        <v>4</v>
      </c>
      <c r="G2" s="2" t="s">
        <v>5</v>
      </c>
      <c r="J2" s="1">
        <f>724273*0.945</f>
        <v>684437.98499999999</v>
      </c>
      <c r="K2">
        <f>0.12395</f>
        <v>0.12395</v>
      </c>
    </row>
    <row r="3" spans="1:11" x14ac:dyDescent="0.25">
      <c r="A3" t="s">
        <v>2</v>
      </c>
      <c r="B3" s="3">
        <f>52*$K$2</f>
        <v>6.4454000000000002</v>
      </c>
      <c r="C3" s="3">
        <f>46*$K$2</f>
        <v>5.7017000000000007</v>
      </c>
      <c r="D3" s="3">
        <f>58*$K$2</f>
        <v>7.1890999999999998</v>
      </c>
      <c r="E3" s="4">
        <f>B3*$J$2</f>
        <v>4411476.5885190004</v>
      </c>
      <c r="F3" s="4">
        <f>C3*$J$2</f>
        <v>3902460.0590745006</v>
      </c>
      <c r="G3" s="4">
        <f>D3*$J$2</f>
        <v>4920493.1179634994</v>
      </c>
      <c r="J3" s="1">
        <f>724273*0.03</f>
        <v>21728.19</v>
      </c>
    </row>
    <row r="4" spans="1:11" x14ac:dyDescent="0.25">
      <c r="A4" t="s">
        <v>3</v>
      </c>
      <c r="B4" s="3">
        <f>94*$K$2</f>
        <v>11.651300000000001</v>
      </c>
      <c r="C4" s="3">
        <f>82*$K$2</f>
        <v>10.1639</v>
      </c>
      <c r="D4" s="3">
        <f>106*$K$2</f>
        <v>13.1387</v>
      </c>
      <c r="E4" s="4">
        <f>B4*$J$3</f>
        <v>253161.66014700002</v>
      </c>
      <c r="F4" s="4">
        <f>C4*$J$3</f>
        <v>220843.15034099997</v>
      </c>
      <c r="G4" s="4">
        <f>D4*$J$3</f>
        <v>285480.16995299998</v>
      </c>
      <c r="J4" s="1">
        <f>SUM(J2:J3)</f>
        <v>706166.17499999993</v>
      </c>
    </row>
    <row r="5" spans="1:11" x14ac:dyDescent="0.25">
      <c r="A5" t="s">
        <v>9</v>
      </c>
      <c r="B5" s="3">
        <f>576*B3+224*B4</f>
        <v>6322.4416000000001</v>
      </c>
      <c r="C5" s="3">
        <f t="shared" ref="C5:D5" si="0">576*C3+224*C4</f>
        <v>5560.8928000000005</v>
      </c>
      <c r="D5" s="3">
        <f t="shared" si="0"/>
        <v>7083.9903999999997</v>
      </c>
      <c r="E5" s="4">
        <f>SUM(E3:E4)</f>
        <v>4664638.2486660006</v>
      </c>
      <c r="F5" s="4">
        <f t="shared" ref="F5:G5" si="1">SUM(F3:F4)</f>
        <v>4123303.2094155005</v>
      </c>
      <c r="G5" s="4">
        <f t="shared" si="1"/>
        <v>5205973.2879164992</v>
      </c>
    </row>
    <row r="7" spans="1:11" x14ac:dyDescent="0.25">
      <c r="J7" s="7">
        <f>J2/J4</f>
        <v>0.96923076923076934</v>
      </c>
    </row>
    <row r="8" spans="1:11" x14ac:dyDescent="0.25">
      <c r="A8" t="s">
        <v>0</v>
      </c>
      <c r="J8" s="7">
        <f>J3/J4</f>
        <v>3.0769230769230771E-2</v>
      </c>
    </row>
    <row r="9" spans="1:11" x14ac:dyDescent="0.25">
      <c r="A9" t="s">
        <v>2</v>
      </c>
    </row>
    <row r="10" spans="1:11" x14ac:dyDescent="0.25">
      <c r="A10" t="s">
        <v>3</v>
      </c>
    </row>
    <row r="11" spans="1:11" x14ac:dyDescent="0.25">
      <c r="A11" t="s">
        <v>9</v>
      </c>
    </row>
    <row r="12" spans="1:11" x14ac:dyDescent="0.25">
      <c r="B12">
        <v>576</v>
      </c>
      <c r="E12" s="4">
        <f>J4*B4</f>
        <v>8227753.9547774997</v>
      </c>
    </row>
    <row r="13" spans="1:11" x14ac:dyDescent="0.25">
      <c r="B13">
        <v>224</v>
      </c>
    </row>
    <row r="14" spans="1:11" x14ac:dyDescent="0.25">
      <c r="B14">
        <f>B12+B13</f>
        <v>800</v>
      </c>
      <c r="G14">
        <v>8000</v>
      </c>
      <c r="H14">
        <v>4.66</v>
      </c>
    </row>
    <row r="15" spans="1:11" x14ac:dyDescent="0.25">
      <c r="B15">
        <f>B12/B14</f>
        <v>0.72</v>
      </c>
      <c r="G15">
        <f>G14*H15/H14</f>
        <v>14128.755364806866</v>
      </c>
      <c r="H15">
        <v>8.23</v>
      </c>
    </row>
    <row r="16" spans="1:11" x14ac:dyDescent="0.25">
      <c r="B16">
        <f>B13/B14</f>
        <v>0.28000000000000003</v>
      </c>
    </row>
    <row r="20" spans="1:8" x14ac:dyDescent="0.25">
      <c r="B20" s="5" t="s">
        <v>12</v>
      </c>
      <c r="C20" s="5"/>
      <c r="D20" s="5"/>
      <c r="E20" s="5"/>
      <c r="F20" s="5"/>
      <c r="G20" s="5"/>
    </row>
    <row r="21" spans="1:8" x14ac:dyDescent="0.25">
      <c r="A21" t="s">
        <v>0</v>
      </c>
      <c r="B21" s="2" t="s">
        <v>1</v>
      </c>
      <c r="C21" s="2" t="s">
        <v>4</v>
      </c>
      <c r="D21" s="2" t="s">
        <v>5</v>
      </c>
      <c r="E21" s="2"/>
      <c r="F21" s="2"/>
      <c r="G21" s="2"/>
    </row>
    <row r="22" spans="1:8" x14ac:dyDescent="0.25">
      <c r="A22" t="s">
        <v>2</v>
      </c>
      <c r="B22" s="6">
        <v>8.8300000000000003E-2</v>
      </c>
      <c r="C22" s="6">
        <v>8.2100000000000006E-2</v>
      </c>
      <c r="D22" s="6">
        <v>9.4500000000000001E-2</v>
      </c>
      <c r="E22" s="4"/>
      <c r="F22" s="4"/>
      <c r="G22" s="4"/>
    </row>
    <row r="23" spans="1:8" x14ac:dyDescent="0.25">
      <c r="A23" t="s">
        <v>3</v>
      </c>
      <c r="B23" s="6">
        <v>0.10970000000000001</v>
      </c>
      <c r="C23" s="6">
        <v>9.9599999999999994E-2</v>
      </c>
      <c r="D23" s="6">
        <v>0.1198</v>
      </c>
      <c r="E23" s="4"/>
      <c r="F23" s="4"/>
      <c r="G23" s="4" t="s">
        <v>15</v>
      </c>
      <c r="H23" s="4">
        <f>H24*100</f>
        <v>495800000</v>
      </c>
    </row>
    <row r="24" spans="1:8" x14ac:dyDescent="0.25">
      <c r="A24" t="s">
        <v>13</v>
      </c>
      <c r="B24" s="6">
        <f>B22*$B$15+$B$16*B23</f>
        <v>9.4292000000000001E-2</v>
      </c>
      <c r="C24" s="6">
        <f t="shared" ref="C24:D24" si="2">C22*$B$15+$B$16*C23</f>
        <v>8.7000000000000008E-2</v>
      </c>
      <c r="D24" s="6">
        <f t="shared" si="2"/>
        <v>0.10158400000000001</v>
      </c>
      <c r="E24" s="4"/>
      <c r="F24" s="4"/>
      <c r="G24" s="4" t="s">
        <v>16</v>
      </c>
      <c r="H24" s="4">
        <f>40000000*K2</f>
        <v>4958000</v>
      </c>
    </row>
    <row r="25" spans="1:8" x14ac:dyDescent="0.25">
      <c r="A25" t="s">
        <v>17</v>
      </c>
      <c r="B25" s="4">
        <f>B24*$H$23</f>
        <v>46749973.600000001</v>
      </c>
      <c r="C25" s="4">
        <f t="shared" ref="C25:D25" si="3">C24*$H$23</f>
        <v>43134600.000000007</v>
      </c>
      <c r="D25" s="4">
        <f t="shared" si="3"/>
        <v>50365347.200000003</v>
      </c>
      <c r="E25" s="4"/>
      <c r="F25" s="4"/>
      <c r="G25" s="4"/>
      <c r="H25" s="4"/>
    </row>
    <row r="26" spans="1:8" x14ac:dyDescent="0.25">
      <c r="A26" t="s">
        <v>14</v>
      </c>
      <c r="B26" s="6">
        <f>B22*$J$7+B23*$J$8</f>
        <v>8.8958461538461556E-2</v>
      </c>
      <c r="C26" s="6">
        <f t="shared" ref="C26:D26" si="4">C22*$J$7+C23*$J$8</f>
        <v>8.2638461538461563E-2</v>
      </c>
      <c r="D26" s="6">
        <f t="shared" si="4"/>
        <v>9.5278461538461562E-2</v>
      </c>
    </row>
    <row r="27" spans="1:8" x14ac:dyDescent="0.25">
      <c r="A27" t="s">
        <v>17</v>
      </c>
      <c r="B27" s="4">
        <f>B26*$H$23</f>
        <v>44105605.230769239</v>
      </c>
      <c r="C27" s="4">
        <f t="shared" ref="C27:D27" si="5">C26*$H$23</f>
        <v>40972149.230769247</v>
      </c>
      <c r="D27" s="4">
        <f t="shared" si="5"/>
        <v>47239061.230769239</v>
      </c>
    </row>
    <row r="28" spans="1:8" x14ac:dyDescent="0.25">
      <c r="B28" s="4"/>
    </row>
  </sheetData>
  <mergeCells count="4">
    <mergeCell ref="B1:D1"/>
    <mergeCell ref="E1:G1"/>
    <mergeCell ref="B20:D20"/>
    <mergeCell ref="E20:G20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tivoli</dc:creator>
  <cp:lastModifiedBy>Ivo Steimanis</cp:lastModifiedBy>
  <dcterms:created xsi:type="dcterms:W3CDTF">2015-06-05T18:19:34Z</dcterms:created>
  <dcterms:modified xsi:type="dcterms:W3CDTF">2023-09-28T15:27:05Z</dcterms:modified>
</cp:coreProperties>
</file>