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werson\OneDrive\Documentos\aprendizado\excel\"/>
    </mc:Choice>
  </mc:AlternateContent>
  <bookViews>
    <workbookView xWindow="0" yWindow="0" windowWidth="17280" windowHeight="6912" tabRatio="448"/>
  </bookViews>
  <sheets>
    <sheet name="APP" sheetId="1" r:id="rId1"/>
    <sheet name="Planilha2" sheetId="2" r:id="rId2"/>
  </sheets>
  <definedNames>
    <definedName name="aporte">APP!$D$18</definedName>
    <definedName name="dividendos_mensal">APP!$B$22</definedName>
    <definedName name="patrimonio">APP!$D$21</definedName>
    <definedName name="qnt_anos">APP!$D$19</definedName>
    <definedName name="rendimento_carteira">APP!$D$14</definedName>
    <definedName name="salario">APP!$D$13</definedName>
    <definedName name="sugestao_investimento">APP!$B$15</definedName>
    <definedName name="taxa_mensal">APP!$D$20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C40" i="1"/>
  <c r="C41" i="1"/>
  <c r="C42" i="1"/>
  <c r="C43" i="1"/>
  <c r="C38" i="1"/>
  <c r="I3" i="2"/>
  <c r="B20" i="2"/>
  <c r="B19" i="2"/>
  <c r="B18" i="2"/>
  <c r="B17" i="2"/>
  <c r="B16" i="2"/>
  <c r="B15" i="2"/>
  <c r="B14" i="2"/>
  <c r="B13" i="2"/>
  <c r="B12" i="2"/>
  <c r="B11" i="2"/>
  <c r="B10" i="2"/>
  <c r="B9" i="2"/>
  <c r="B4" i="2"/>
  <c r="B5" i="2"/>
  <c r="B6" i="2"/>
  <c r="B7" i="2"/>
  <c r="B8" i="2"/>
  <c r="B3" i="2"/>
  <c r="C35" i="1"/>
  <c r="C26" i="1"/>
  <c r="D26" i="1" s="1"/>
  <c r="C27" i="1"/>
  <c r="D27" i="1" s="1"/>
  <c r="C28" i="1"/>
  <c r="D28" i="1" s="1"/>
  <c r="C29" i="1"/>
  <c r="D29" i="1" s="1"/>
  <c r="C25" i="1"/>
  <c r="D25" i="1" s="1"/>
  <c r="D15" i="1"/>
  <c r="D21" i="1"/>
  <c r="D22" i="1" s="1"/>
  <c r="D42" i="1" l="1"/>
  <c r="D41" i="1"/>
  <c r="D38" i="1"/>
  <c r="D40" i="1"/>
  <c r="D43" i="1"/>
  <c r="D39" i="1"/>
  <c r="D44" i="1" l="1"/>
</calcChain>
</file>

<file path=xl/sharedStrings.xml><?xml version="1.0" encoding="utf-8"?>
<sst xmlns="http://schemas.openxmlformats.org/spreadsheetml/2006/main" count="71" uniqueCount="35">
  <si>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</si>
  <si>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</si>
  <si>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</si>
  <si>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</si>
  <si>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</si>
  <si>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</si>
  <si>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Quanto em 2 anos ?</t>
  </si>
  <si>
    <t>Quanto em 5 anos ?</t>
  </si>
  <si>
    <t>Quanto em 10 anos ?</t>
  </si>
  <si>
    <t>Quanto em 20 anos ?</t>
  </si>
  <si>
    <t>Quanto em 30 anos ?</t>
  </si>
  <si>
    <t>Cenários</t>
  </si>
  <si>
    <t>Dividendo</t>
  </si>
  <si>
    <t>Rendimeno Carteira</t>
  </si>
  <si>
    <t>Salário</t>
  </si>
  <si>
    <t>CONFIGURAÇÕES</t>
  </si>
  <si>
    <t>PERFIL</t>
  </si>
  <si>
    <t>AGRESSIVO</t>
  </si>
  <si>
    <t>VALOR A SER INVESTIDO POR MÊS</t>
  </si>
  <si>
    <t>TIPO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</si>
  <si>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</si>
  <si>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</si>
  <si>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</si>
  <si>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</si>
  <si>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</si>
  <si>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</si>
  <si>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</si>
  <si>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</si>
  <si>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TIPO DE FII</t>
  </si>
  <si>
    <t>%</t>
  </si>
  <si>
    <t>CONSERVADOR</t>
  </si>
  <si>
    <t>CHAVE</t>
  </si>
  <si>
    <t>MODERADO</t>
  </si>
  <si>
    <t>MODERADO-TIJOLO</t>
  </si>
  <si>
    <t>Sugestão de Investimento (30%)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</si>
</sst>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8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Segoe UI Semibold"/>
      <family val="2"/>
    </font>
    <font>
      <b/>
      <sz val="20"/>
      <color theme="0"/>
      <name val="Segoe UI Semibold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/>
    <xf numFmtId="0" fontId="6" fillId="3" borderId="3" xfId="0" applyFont="1" applyFill="1" applyBorder="1" applyAlignment="1">
      <alignment horizontal="center" vertical="center"/>
    </xf>
    <xf numFmtId="0" fontId="0" fillId="0" borderId="0" xfId="0" applyBorder="1"/>
    <xf numFmtId="9" fontId="0" fillId="0" borderId="0" xfId="0" applyNumberFormat="1" applyBorder="1"/>
    <xf numFmtId="168" fontId="0" fillId="6" borderId="7" xfId="0" applyNumberFormat="1" applyFill="1" applyBorder="1"/>
    <xf numFmtId="168" fontId="0" fillId="6" borderId="9" xfId="0" applyNumberFormat="1" applyFill="1" applyBorder="1"/>
    <xf numFmtId="0" fontId="7" fillId="8" borderId="2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3" borderId="2" xfId="1" applyNumberFormat="1" applyFont="1" applyFill="1" applyBorder="1" applyAlignment="1">
      <alignment horizontal="center" vertical="center"/>
    </xf>
    <xf numFmtId="0" fontId="8" fillId="3" borderId="12" xfId="1" applyNumberFormat="1" applyFont="1" applyFill="1" applyBorder="1" applyAlignment="1">
      <alignment horizontal="center" vertical="center"/>
    </xf>
    <xf numFmtId="0" fontId="8" fillId="3" borderId="3" xfId="1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168" fontId="9" fillId="6" borderId="6" xfId="0" applyNumberFormat="1" applyFont="1" applyFill="1" applyBorder="1" applyAlignment="1">
      <alignment horizontal="left" indent="3"/>
    </xf>
    <xf numFmtId="168" fontId="9" fillId="6" borderId="14" xfId="0" applyNumberFormat="1" applyFont="1" applyFill="1" applyBorder="1" applyAlignment="1">
      <alignment horizontal="left" indent="3"/>
    </xf>
    <xf numFmtId="168" fontId="10" fillId="0" borderId="7" xfId="0" applyNumberFormat="1" applyFont="1" applyBorder="1" applyAlignment="1">
      <alignment horizontal="center"/>
    </xf>
    <xf numFmtId="168" fontId="9" fillId="6" borderId="8" xfId="0" applyNumberFormat="1" applyFont="1" applyFill="1" applyBorder="1" applyAlignment="1">
      <alignment horizontal="left" indent="3"/>
    </xf>
    <xf numFmtId="168" fontId="9" fillId="6" borderId="15" xfId="0" applyNumberFormat="1" applyFont="1" applyFill="1" applyBorder="1" applyAlignment="1">
      <alignment horizontal="left" indent="3"/>
    </xf>
    <xf numFmtId="10" fontId="10" fillId="0" borderId="9" xfId="0" applyNumberFormat="1" applyFont="1" applyBorder="1" applyAlignment="1">
      <alignment horizontal="center"/>
    </xf>
    <xf numFmtId="168" fontId="9" fillId="6" borderId="10" xfId="0" applyNumberFormat="1" applyFont="1" applyFill="1" applyBorder="1" applyAlignment="1">
      <alignment horizontal="left" indent="3"/>
    </xf>
    <xf numFmtId="168" fontId="9" fillId="6" borderId="17" xfId="0" applyNumberFormat="1" applyFont="1" applyFill="1" applyBorder="1" applyAlignment="1">
      <alignment horizontal="left" indent="3"/>
    </xf>
    <xf numFmtId="168" fontId="11" fillId="0" borderId="7" xfId="1" applyNumberFormat="1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10" fontId="11" fillId="0" borderId="9" xfId="0" applyNumberFormat="1" applyFont="1" applyBorder="1" applyAlignment="1">
      <alignment horizontal="center"/>
    </xf>
    <xf numFmtId="168" fontId="12" fillId="6" borderId="8" xfId="0" applyNumberFormat="1" applyFont="1" applyFill="1" applyBorder="1" applyAlignment="1">
      <alignment horizontal="left" indent="3"/>
    </xf>
    <xf numFmtId="168" fontId="12" fillId="6" borderId="15" xfId="0" applyNumberFormat="1" applyFont="1" applyFill="1" applyBorder="1" applyAlignment="1">
      <alignment horizontal="left" indent="3"/>
    </xf>
    <xf numFmtId="168" fontId="10" fillId="6" borderId="9" xfId="0" applyNumberFormat="1" applyFont="1" applyFill="1" applyBorder="1" applyAlignment="1">
      <alignment horizontal="center"/>
    </xf>
    <xf numFmtId="168" fontId="12" fillId="6" borderId="10" xfId="0" applyNumberFormat="1" applyFont="1" applyFill="1" applyBorder="1" applyAlignment="1">
      <alignment horizontal="left" indent="3"/>
    </xf>
    <xf numFmtId="168" fontId="12" fillId="6" borderId="17" xfId="0" applyNumberFormat="1" applyFont="1" applyFill="1" applyBorder="1" applyAlignment="1">
      <alignment horizontal="left" indent="3"/>
    </xf>
    <xf numFmtId="168" fontId="10" fillId="6" borderId="11" xfId="0" applyNumberFormat="1" applyFont="1" applyFill="1" applyBorder="1" applyAlignment="1">
      <alignment horizontal="center"/>
    </xf>
    <xf numFmtId="0" fontId="9" fillId="6" borderId="6" xfId="0" applyFont="1" applyFill="1" applyBorder="1" applyAlignment="1">
      <alignment horizontal="left" indent="3"/>
    </xf>
    <xf numFmtId="168" fontId="10" fillId="6" borderId="14" xfId="0" applyNumberFormat="1" applyFont="1" applyFill="1" applyBorder="1" applyAlignment="1">
      <alignment horizontal="center"/>
    </xf>
    <xf numFmtId="168" fontId="10" fillId="6" borderId="7" xfId="0" applyNumberFormat="1" applyFont="1" applyFill="1" applyBorder="1"/>
    <xf numFmtId="0" fontId="9" fillId="6" borderId="8" xfId="0" applyFont="1" applyFill="1" applyBorder="1" applyAlignment="1">
      <alignment horizontal="left" indent="3"/>
    </xf>
    <xf numFmtId="168" fontId="10" fillId="6" borderId="9" xfId="0" applyNumberFormat="1" applyFont="1" applyFill="1" applyBorder="1"/>
    <xf numFmtId="168" fontId="10" fillId="6" borderId="15" xfId="0" applyNumberFormat="1" applyFont="1" applyFill="1" applyBorder="1" applyAlignment="1">
      <alignment horizontal="center"/>
    </xf>
    <xf numFmtId="0" fontId="9" fillId="6" borderId="10" xfId="0" applyFont="1" applyFill="1" applyBorder="1" applyAlignment="1">
      <alignment horizontal="left" indent="3"/>
    </xf>
    <xf numFmtId="168" fontId="10" fillId="6" borderId="17" xfId="0" applyNumberFormat="1" applyFont="1" applyFill="1" applyBorder="1" applyAlignment="1">
      <alignment horizontal="center"/>
    </xf>
    <xf numFmtId="168" fontId="10" fillId="6" borderId="11" xfId="0" applyNumberFormat="1" applyFont="1" applyFill="1" applyBorder="1"/>
    <xf numFmtId="0" fontId="9" fillId="5" borderId="6" xfId="0" applyFont="1" applyFill="1" applyBorder="1" applyAlignment="1">
      <alignment horizontal="left" indent="3"/>
    </xf>
    <xf numFmtId="0" fontId="9" fillId="5" borderId="14" xfId="0" applyFont="1" applyFill="1" applyBorder="1" applyAlignment="1">
      <alignment horizontal="left" indent="3"/>
    </xf>
    <xf numFmtId="0" fontId="9" fillId="5" borderId="8" xfId="0" applyFont="1" applyFill="1" applyBorder="1" applyAlignment="1">
      <alignment horizontal="left" indent="3"/>
    </xf>
    <xf numFmtId="0" fontId="9" fillId="5" borderId="15" xfId="0" applyFont="1" applyFill="1" applyBorder="1" applyAlignment="1">
      <alignment horizontal="left" indent="3"/>
    </xf>
    <xf numFmtId="0" fontId="2" fillId="2" borderId="0" xfId="2"/>
    <xf numFmtId="0" fontId="0" fillId="0" borderId="0" xfId="0" applyAlignment="1">
      <alignment horizontal="center" vertical="center"/>
    </xf>
    <xf numFmtId="9" fontId="0" fillId="0" borderId="0" xfId="0" applyNumberFormat="1"/>
    <xf numFmtId="0" fontId="0" fillId="0" borderId="12" xfId="0" applyBorder="1"/>
    <xf numFmtId="0" fontId="0" fillId="0" borderId="12" xfId="0" applyBorder="1" applyAlignment="1">
      <alignment horizontal="center" vertical="center"/>
    </xf>
    <xf numFmtId="9" fontId="0" fillId="0" borderId="12" xfId="0" applyNumberFormat="1" applyBorder="1"/>
    <xf numFmtId="0" fontId="0" fillId="0" borderId="0" xfId="0" applyBorder="1" applyAlignment="1">
      <alignment horizontal="center" vertical="center"/>
    </xf>
    <xf numFmtId="9" fontId="2" fillId="2" borderId="0" xfId="2" applyNumberFormat="1"/>
    <xf numFmtId="0" fontId="4" fillId="7" borderId="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7" borderId="4" xfId="0" applyFill="1" applyBorder="1"/>
    <xf numFmtId="0" fontId="0" fillId="7" borderId="13" xfId="0" applyFill="1" applyBorder="1"/>
    <xf numFmtId="168" fontId="4" fillId="7" borderId="5" xfId="0" applyNumberFormat="1" applyFont="1" applyFill="1" applyBorder="1"/>
    <xf numFmtId="9" fontId="0" fillId="6" borderId="14" xfId="0" applyNumberFormat="1" applyFill="1" applyBorder="1"/>
    <xf numFmtId="9" fontId="0" fillId="6" borderId="15" xfId="0" applyNumberFormat="1" applyFill="1" applyBorder="1"/>
    <xf numFmtId="9" fontId="0" fillId="6" borderId="16" xfId="0" applyNumberFormat="1" applyFill="1" applyBorder="1"/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168" fontId="0" fillId="6" borderId="19" xfId="0" applyNumberFormat="1" applyFill="1" applyBorder="1"/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</cellXfs>
  <cellStyles count="3">
    <cellStyle name="Moeda" xfId="1" builtinId="4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APP!$B$38:$B$43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APP!$C$38:$C$43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1-4ABE-9105-7A58D11EE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496143</xdr:colOff>
      <xdr:row>0</xdr:row>
      <xdr:rowOff>83127</xdr:rowOff>
    </xdr:from>
    <xdr:to>
      <xdr:col>4</xdr:col>
      <xdr:colOff>110836</xdr:colOff>
      <xdr:row>10</xdr:row>
      <xdr:rowOff>84370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2" t="1317" r="456" b="2330"/>
        <a:stretch/>
      </xdr:blipFill>
      <xdr:spPr>
        <a:xfrm>
          <a:off x="496143" y="83127"/>
          <a:ext cx="8370766" cy="1802334"/>
        </a:xfrm>
        <a:prstGeom prst="rect">
          <a:avLst/>
        </a:prstGeom>
      </xdr:spPr>
    </xdr:pic>
    <xdr:clientData/>
  </xdr:twoCellAnchor>
  <xdr:twoCellAnchor>
    <xdr:from>
      <xdr:col>1</xdr:col>
      <xdr:colOff>130630</xdr:colOff>
      <xdr:row>45</xdr:row>
      <xdr:rowOff>136070</xdr:rowOff>
    </xdr:from>
    <xdr:to>
      <xdr:col>3</xdr:col>
      <xdr:colOff>925285</xdr:colOff>
      <xdr:row>61</xdr:row>
      <xdr:rowOff>10885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XFC44"/>
  <sheetViews>
    <sheetView showGridLines="0" tabSelected="1" zoomScale="70" zoomScaleNormal="70" workbookViewId="0">
      <selection activeCell="E33" sqref="E33"/>
    </sheetView>
  </sheetViews>
  <sheetFormatPr defaultColWidth="0" defaultRowHeight="14.4" x14ac:dyDescent="0.3"/>
  <cols>
    <col min="1" max="1" width="8.88671875" customWidth="1"/>
    <col min="2" max="2" width="46.33203125" customWidth="1"/>
    <col min="3" max="3" width="57.77734375" customWidth="1"/>
    <col min="4" max="4" width="14.77734375" customWidth="1"/>
    <col min="5" max="5" width="11" customWidth="1"/>
    <col min="6" max="6" width="27.109375" hidden="1"/>
    <col min="7" max="7" width="17.44140625" hidden="1"/>
    <col min="8" max="16379" width="8.88671875" hidden="1"/>
    <col min="16380" max="16380" width="14" hidden="1"/>
    <col min="16381" max="16381" width="8.88671875" hidden="1"/>
    <col min="16382" max="16382" width="12.109375" hidden="1"/>
    <col min="16383" max="16383" width="9" hidden="1"/>
    <col min="16384" max="16384" width="8.88671875" hidden="1"/>
  </cols>
  <sheetData>
    <row r="12" spans="2:4" ht="24.6" x14ac:dyDescent="0.3">
      <c r="B12" s="8" t="s">
        <v>15</v>
      </c>
      <c r="C12" s="9"/>
      <c r="D12" s="10"/>
    </row>
    <row r="13" spans="2:4" ht="19.2" x14ac:dyDescent="0.45">
      <c r="B13" s="16" t="s">
        <v>14</v>
      </c>
      <c r="C13" s="17"/>
      <c r="D13" s="18">
        <v>2000</v>
      </c>
    </row>
    <row r="14" spans="2:4" ht="19.2" x14ac:dyDescent="0.45">
      <c r="B14" s="19" t="s">
        <v>13</v>
      </c>
      <c r="C14" s="20"/>
      <c r="D14" s="21">
        <v>6.0000000000000001E-3</v>
      </c>
    </row>
    <row r="15" spans="2:4" ht="19.2" x14ac:dyDescent="0.45">
      <c r="B15" s="22" t="s">
        <v>34</v>
      </c>
      <c r="C15" s="23"/>
      <c r="D15" s="32">
        <f>SUM(salario*30%)</f>
        <v>600</v>
      </c>
    </row>
    <row r="17" spans="1:6" ht="36" customHeight="1" x14ac:dyDescent="0.3">
      <c r="B17" s="11" t="s">
        <v>5</v>
      </c>
      <c r="C17" s="12"/>
      <c r="D17" s="13"/>
    </row>
    <row r="18" spans="1:6" ht="19.2" x14ac:dyDescent="0.45">
      <c r="B18" s="42" t="s">
        <v>0</v>
      </c>
      <c r="C18" s="43"/>
      <c r="D18" s="24">
        <v>200</v>
      </c>
    </row>
    <row r="19" spans="1:6" ht="19.2" x14ac:dyDescent="0.45">
      <c r="B19" s="44" t="s">
        <v>1</v>
      </c>
      <c r="C19" s="45"/>
      <c r="D19" s="25">
        <v>5</v>
      </c>
    </row>
    <row r="20" spans="1:6" ht="19.2" x14ac:dyDescent="0.45">
      <c r="B20" s="44" t="s">
        <v>2</v>
      </c>
      <c r="C20" s="45"/>
      <c r="D20" s="26">
        <v>1.0789999999999999E-2</v>
      </c>
    </row>
    <row r="21" spans="1:6" ht="19.2" x14ac:dyDescent="0.45">
      <c r="B21" s="27" t="s">
        <v>3</v>
      </c>
      <c r="C21" s="28"/>
      <c r="D21" s="29">
        <f>FV(taxa_mensal,qnt_anos*12,aporte*-1)</f>
        <v>16755.382799697527</v>
      </c>
    </row>
    <row r="22" spans="1:6" ht="19.2" x14ac:dyDescent="0.45">
      <c r="B22" s="30" t="s">
        <v>4</v>
      </c>
      <c r="C22" s="31"/>
      <c r="D22" s="32">
        <f>patrimonio*rendimento_carteira</f>
        <v>100.53229679818516</v>
      </c>
    </row>
    <row r="24" spans="1:6" ht="29.4" x14ac:dyDescent="0.3">
      <c r="B24" s="14" t="s">
        <v>11</v>
      </c>
      <c r="C24" s="15"/>
      <c r="D24" s="3" t="s">
        <v>12</v>
      </c>
    </row>
    <row r="25" spans="1:6" ht="19.2" x14ac:dyDescent="0.45">
      <c r="A25" s="2">
        <v>2</v>
      </c>
      <c r="B25" s="33" t="s">
        <v>6</v>
      </c>
      <c r="C25" s="34">
        <f>FV(taxa_mensal,$A25*12,aporte)*-1</f>
        <v>5445.5254595290435</v>
      </c>
      <c r="D25" s="35">
        <f>SUM(C25*rendimento_carteira)</f>
        <v>32.673152757174265</v>
      </c>
    </row>
    <row r="26" spans="1:6" ht="19.2" x14ac:dyDescent="0.45">
      <c r="A26" s="2">
        <v>5</v>
      </c>
      <c r="B26" s="36" t="s">
        <v>7</v>
      </c>
      <c r="C26" s="34">
        <f>FV(taxa_mensal,$A26*12,aporte)*-1</f>
        <v>16755.382799697527</v>
      </c>
      <c r="D26" s="37">
        <f>SUM(C26*rendimento_carteira)</f>
        <v>100.53229679818516</v>
      </c>
    </row>
    <row r="27" spans="1:6" ht="19.2" x14ac:dyDescent="0.45">
      <c r="A27" s="2">
        <v>10</v>
      </c>
      <c r="B27" s="36" t="s">
        <v>8</v>
      </c>
      <c r="C27" s="38">
        <f>FV(taxa_mensal,$A27*12,aporte)*-1</f>
        <v>48656.842506034438</v>
      </c>
      <c r="D27" s="37">
        <f>SUM(C27*rendimento_carteira)</f>
        <v>291.94105503620665</v>
      </c>
    </row>
    <row r="28" spans="1:6" ht="19.2" x14ac:dyDescent="0.45">
      <c r="A28" s="2">
        <v>20</v>
      </c>
      <c r="B28" s="36" t="s">
        <v>9</v>
      </c>
      <c r="C28" s="38">
        <f>FV(taxa_mensal,$A28*12,aporte)*-1</f>
        <v>225039.68001941612</v>
      </c>
      <c r="D28" s="37">
        <f>SUM(C28*rendimento_carteira)</f>
        <v>1350.2380801164968</v>
      </c>
    </row>
    <row r="29" spans="1:6" ht="19.2" x14ac:dyDescent="0.45">
      <c r="A29" s="2">
        <v>30</v>
      </c>
      <c r="B29" s="39" t="s">
        <v>10</v>
      </c>
      <c r="C29" s="40">
        <f>FV(taxa_mensal,$A29*12,aporte)*-1</f>
        <v>864433.93100094295</v>
      </c>
      <c r="D29" s="41">
        <f>SUM(C29*rendimento_carteira)</f>
        <v>5186.6035860056581</v>
      </c>
    </row>
    <row r="30" spans="1:6" x14ac:dyDescent="0.3">
      <c r="F30" s="1"/>
    </row>
    <row r="34" spans="2:4" ht="21" customHeight="1" x14ac:dyDescent="0.3">
      <c r="B34" s="70" t="s">
        <v>16</v>
      </c>
      <c r="C34" s="71" t="s">
        <v>32</v>
      </c>
      <c r="D34" s="71"/>
    </row>
    <row r="35" spans="2:4" x14ac:dyDescent="0.3">
      <c r="B35" s="67" t="s">
        <v>18</v>
      </c>
      <c r="C35" s="69">
        <f>aporte</f>
        <v>200</v>
      </c>
      <c r="D35" s="68"/>
    </row>
    <row r="36" spans="2:4" x14ac:dyDescent="0.3">
      <c r="B36" s="47"/>
      <c r="C36" s="47"/>
      <c r="D36" s="47"/>
    </row>
    <row r="37" spans="2:4" x14ac:dyDescent="0.3">
      <c r="B37" s="54" t="s">
        <v>19</v>
      </c>
      <c r="C37" s="55" t="s">
        <v>20</v>
      </c>
      <c r="D37" s="56" t="s">
        <v>21</v>
      </c>
    </row>
    <row r="38" spans="2:4" x14ac:dyDescent="0.3">
      <c r="B38" s="63" t="s">
        <v>22</v>
      </c>
      <c r="C38" s="60">
        <f>VLOOKUP($C$34&amp;"-"&amp;B38,Planilha2!$B:$E,4,FALSE)</f>
        <v>0.32</v>
      </c>
      <c r="D38" s="6">
        <f>C38*$C$35</f>
        <v>64</v>
      </c>
    </row>
    <row r="39" spans="2:4" x14ac:dyDescent="0.3">
      <c r="B39" s="64" t="s">
        <v>23</v>
      </c>
      <c r="C39" s="61">
        <f>VLOOKUP($C$34&amp;"-"&amp;B39,Planilha2!$B:$E,4,FALSE)</f>
        <v>0.35</v>
      </c>
      <c r="D39" s="7">
        <f t="shared" ref="D39:D43" si="0">C39*$C$35</f>
        <v>70</v>
      </c>
    </row>
    <row r="40" spans="2:4" x14ac:dyDescent="0.3">
      <c r="B40" s="64" t="s">
        <v>24</v>
      </c>
      <c r="C40" s="61">
        <f>VLOOKUP($C$34&amp;"-"&amp;B40,Planilha2!$B:$E,4,FALSE)</f>
        <v>0.08</v>
      </c>
      <c r="D40" s="7">
        <f t="shared" si="0"/>
        <v>16</v>
      </c>
    </row>
    <row r="41" spans="2:4" x14ac:dyDescent="0.3">
      <c r="B41" s="64" t="s">
        <v>25</v>
      </c>
      <c r="C41" s="61">
        <f>VLOOKUP($C$34&amp;"-"&amp;B41,Planilha2!$B:$E,4,FALSE)</f>
        <v>0.05</v>
      </c>
      <c r="D41" s="7">
        <f t="shared" si="0"/>
        <v>10</v>
      </c>
    </row>
    <row r="42" spans="2:4" x14ac:dyDescent="0.3">
      <c r="B42" s="64" t="s">
        <v>26</v>
      </c>
      <c r="C42" s="61">
        <f>VLOOKUP($C$34&amp;"-"&amp;B42,Planilha2!$B:$E,4,FALSE)</f>
        <v>0.1</v>
      </c>
      <c r="D42" s="7">
        <f t="shared" si="0"/>
        <v>20</v>
      </c>
    </row>
    <row r="43" spans="2:4" x14ac:dyDescent="0.3">
      <c r="B43" s="65" t="s">
        <v>27</v>
      </c>
      <c r="C43" s="62">
        <f>VLOOKUP($C$34&amp;"-"&amp;B43,Planilha2!$B:$E,4,FALSE)</f>
        <v>0.1</v>
      </c>
      <c r="D43" s="66">
        <f t="shared" si="0"/>
        <v>20</v>
      </c>
    </row>
    <row r="44" spans="2:4" x14ac:dyDescent="0.3">
      <c r="B44" s="57"/>
      <c r="C44" s="58"/>
      <c r="D44" s="59">
        <f>SUM(D38:D43)</f>
        <v>200</v>
      </c>
    </row>
  </sheetData>
  <mergeCells count="13">
    <mergeCell ref="C35:D35"/>
    <mergeCell ref="C34:D34"/>
    <mergeCell ref="B17:D17"/>
    <mergeCell ref="B12:D12"/>
    <mergeCell ref="B13:C13"/>
    <mergeCell ref="B14:C14"/>
    <mergeCell ref="B15:C15"/>
    <mergeCell ref="B24:C24"/>
    <mergeCell ref="B18:C18"/>
    <mergeCell ref="B19:C19"/>
    <mergeCell ref="B20:C20"/>
    <mergeCell ref="B21:C21"/>
    <mergeCell ref="B22:C22"/>
  </mergeCells>
  <dataValidations disablePrompts="1" count="1">
    <dataValidation type="list" allowBlank="1" showInputMessage="1" showErrorMessage="1" sqref="C34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D7" sqref="D7"/>
    </sheetView>
  </sheetViews>
  <sheetFormatPr defaultRowHeight="14.4" x14ac:dyDescent="0.3"/>
  <cols>
    <col min="2" max="2" width="19.5546875" bestFit="1" customWidth="1"/>
    <col min="3" max="3" width="14.6640625" bestFit="1" customWidth="1"/>
    <col min="4" max="4" width="18" style="1" bestFit="1" customWidth="1"/>
  </cols>
  <sheetData>
    <row r="2" spans="2:9" x14ac:dyDescent="0.3">
      <c r="B2" s="72" t="s">
        <v>31</v>
      </c>
      <c r="C2" s="72" t="s">
        <v>16</v>
      </c>
      <c r="D2" s="73" t="s">
        <v>28</v>
      </c>
      <c r="E2" s="72" t="s">
        <v>29</v>
      </c>
      <c r="I2" t="s">
        <v>29</v>
      </c>
    </row>
    <row r="3" spans="2:9" x14ac:dyDescent="0.3">
      <c r="B3" t="str">
        <f>C3&amp;"-"&amp;D3</f>
        <v>CONSERVADOR-PAPEL</v>
      </c>
      <c r="C3" t="s">
        <v>30</v>
      </c>
      <c r="D3" s="47" t="s">
        <v>22</v>
      </c>
      <c r="E3" s="48">
        <v>0.3</v>
      </c>
      <c r="G3" s="46" t="s">
        <v>33</v>
      </c>
      <c r="H3" s="46"/>
      <c r="I3" s="53">
        <f>VLOOKUP(G3,$B$2:$E$20,4,FALSE)</f>
        <v>0.35</v>
      </c>
    </row>
    <row r="4" spans="2:9" x14ac:dyDescent="0.3">
      <c r="B4" t="str">
        <f t="shared" ref="B4:B8" si="0">C4&amp;"-"&amp;D4</f>
        <v>CONSERVADOR-TIJOLO</v>
      </c>
      <c r="C4" t="s">
        <v>30</v>
      </c>
      <c r="D4" s="47" t="s">
        <v>23</v>
      </c>
      <c r="E4" s="48">
        <v>0.5</v>
      </c>
    </row>
    <row r="5" spans="2:9" x14ac:dyDescent="0.3">
      <c r="B5" t="str">
        <f t="shared" si="0"/>
        <v>CONSERVADOR-HÍBRIDOS</v>
      </c>
      <c r="C5" t="s">
        <v>30</v>
      </c>
      <c r="D5" s="47" t="s">
        <v>24</v>
      </c>
      <c r="E5" s="48">
        <v>0.1</v>
      </c>
    </row>
    <row r="6" spans="2:9" x14ac:dyDescent="0.3">
      <c r="B6" t="str">
        <f t="shared" si="0"/>
        <v>CONSERVADOR-FOFs</v>
      </c>
      <c r="C6" t="s">
        <v>30</v>
      </c>
      <c r="D6" s="47" t="s">
        <v>25</v>
      </c>
      <c r="E6" s="48">
        <v>0.1</v>
      </c>
    </row>
    <row r="7" spans="2:9" x14ac:dyDescent="0.3">
      <c r="B7" t="str">
        <f t="shared" si="0"/>
        <v>CONSERVADOR-DESENVOLVIMENTO</v>
      </c>
      <c r="C7" t="s">
        <v>30</v>
      </c>
      <c r="D7" s="47" t="s">
        <v>26</v>
      </c>
      <c r="E7" s="48">
        <v>0</v>
      </c>
    </row>
    <row r="8" spans="2:9" x14ac:dyDescent="0.3">
      <c r="B8" t="str">
        <f t="shared" si="0"/>
        <v>CONSERVADOR-HOTELARIAS</v>
      </c>
      <c r="C8" t="s">
        <v>30</v>
      </c>
      <c r="D8" s="47" t="s">
        <v>27</v>
      </c>
      <c r="E8" s="48">
        <v>0</v>
      </c>
    </row>
    <row r="9" spans="2:9" x14ac:dyDescent="0.3">
      <c r="B9" s="49" t="str">
        <f>C9&amp;"-"&amp;D9</f>
        <v>MODERADO-PAPEL</v>
      </c>
      <c r="C9" s="49" t="s">
        <v>32</v>
      </c>
      <c r="D9" s="50" t="s">
        <v>22</v>
      </c>
      <c r="E9" s="51">
        <v>0.32</v>
      </c>
    </row>
    <row r="10" spans="2:9" x14ac:dyDescent="0.3">
      <c r="B10" t="str">
        <f t="shared" ref="B10:B14" si="1">C10&amp;"-"&amp;D10</f>
        <v>MODERADO-TIJOLO</v>
      </c>
      <c r="C10" t="s">
        <v>32</v>
      </c>
      <c r="D10" s="47" t="s">
        <v>23</v>
      </c>
      <c r="E10" s="48">
        <v>0.35</v>
      </c>
    </row>
    <row r="11" spans="2:9" x14ac:dyDescent="0.3">
      <c r="B11" t="str">
        <f t="shared" si="1"/>
        <v>MODERADO-HÍBRIDOS</v>
      </c>
      <c r="C11" t="s">
        <v>32</v>
      </c>
      <c r="D11" s="47" t="s">
        <v>24</v>
      </c>
      <c r="E11" s="48">
        <v>0.08</v>
      </c>
    </row>
    <row r="12" spans="2:9" x14ac:dyDescent="0.3">
      <c r="B12" t="str">
        <f t="shared" si="1"/>
        <v>MODERADO-FOFs</v>
      </c>
      <c r="C12" t="s">
        <v>32</v>
      </c>
      <c r="D12" s="47" t="s">
        <v>25</v>
      </c>
      <c r="E12" s="48">
        <v>0.05</v>
      </c>
    </row>
    <row r="13" spans="2:9" x14ac:dyDescent="0.3">
      <c r="B13" t="str">
        <f t="shared" si="1"/>
        <v>MODERADO-DESENVOLVIMENTO</v>
      </c>
      <c r="C13" t="s">
        <v>32</v>
      </c>
      <c r="D13" s="47" t="s">
        <v>26</v>
      </c>
      <c r="E13" s="48">
        <v>0.1</v>
      </c>
    </row>
    <row r="14" spans="2:9" x14ac:dyDescent="0.3">
      <c r="B14" s="4" t="str">
        <f t="shared" si="1"/>
        <v>MODERADO-HOTELARIAS</v>
      </c>
      <c r="C14" s="4" t="s">
        <v>32</v>
      </c>
      <c r="D14" s="52" t="s">
        <v>27</v>
      </c>
      <c r="E14" s="5">
        <v>0.1</v>
      </c>
    </row>
    <row r="15" spans="2:9" x14ac:dyDescent="0.3">
      <c r="B15" s="49" t="str">
        <f>C15&amp;"-"&amp;D15</f>
        <v>AGRESSIVO-PAPEL</v>
      </c>
      <c r="C15" s="49" t="s">
        <v>17</v>
      </c>
      <c r="D15" s="50" t="s">
        <v>22</v>
      </c>
      <c r="E15" s="51">
        <v>0.5</v>
      </c>
    </row>
    <row r="16" spans="2:9" x14ac:dyDescent="0.3">
      <c r="B16" t="str">
        <f t="shared" ref="B16:B20" si="2">C16&amp;"-"&amp;D16</f>
        <v>AGRESSIVO-TIJOLO</v>
      </c>
      <c r="C16" t="s">
        <v>17</v>
      </c>
      <c r="D16" s="47" t="s">
        <v>23</v>
      </c>
      <c r="E16" s="48">
        <v>0.1</v>
      </c>
    </row>
    <row r="17" spans="2:5" x14ac:dyDescent="0.3">
      <c r="B17" t="str">
        <f t="shared" si="2"/>
        <v>AGRESSIVO-HÍBRIDOS</v>
      </c>
      <c r="C17" t="s">
        <v>17</v>
      </c>
      <c r="D17" s="47" t="s">
        <v>24</v>
      </c>
      <c r="E17" s="48">
        <v>0.05</v>
      </c>
    </row>
    <row r="18" spans="2:5" x14ac:dyDescent="0.3">
      <c r="B18" t="str">
        <f t="shared" si="2"/>
        <v>AGRESSIVO-FOFs</v>
      </c>
      <c r="C18" t="s">
        <v>17</v>
      </c>
      <c r="D18" s="47" t="s">
        <v>25</v>
      </c>
      <c r="E18" s="48">
        <v>0.05</v>
      </c>
    </row>
    <row r="19" spans="2:5" x14ac:dyDescent="0.3">
      <c r="B19" t="str">
        <f t="shared" si="2"/>
        <v>AGRESSIVO-DESENVOLVIMENTO</v>
      </c>
      <c r="C19" t="s">
        <v>17</v>
      </c>
      <c r="D19" s="47" t="s">
        <v>26</v>
      </c>
      <c r="E19" s="48">
        <v>0.2</v>
      </c>
    </row>
    <row r="20" spans="2:5" x14ac:dyDescent="0.3">
      <c r="B20" t="str">
        <f t="shared" si="2"/>
        <v>AGRESSIVO-HOTELARIAS</v>
      </c>
      <c r="C20" t="s">
        <v>17</v>
      </c>
      <c r="D20" s="47" t="s">
        <v>27</v>
      </c>
      <c r="E20" s="48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APP</vt:lpstr>
      <vt:lpstr>Planilha2</vt:lpstr>
      <vt:lpstr>aporte</vt:lpstr>
      <vt:lpstr>dividendos_mensal</vt:lpstr>
      <vt:lpstr>patrimonio</vt:lpstr>
      <vt:lpstr>qnt_anos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Iwe rb</dc:creator>
  <cp:lastModifiedBy>Iwe rb</cp:lastModifiedBy>
  <dcterms:created xsi:type="dcterms:W3CDTF">2025-05-15T21:57:58Z</dcterms:created>
  <dcterms:modified xsi:type="dcterms:W3CDTF">2025-05-16T01:31:41Z</dcterms:modified>
</cp:coreProperties>
</file>