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hishek Singh\Downloads\"/>
    </mc:Choice>
  </mc:AlternateContent>
  <bookViews>
    <workbookView xWindow="0" yWindow="0" windowWidth="16560" windowHeight="61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4" i="1" l="1"/>
  <c r="D24" i="1"/>
  <c r="E24" i="1"/>
  <c r="F24" i="1"/>
  <c r="I24" i="1" s="1"/>
  <c r="G24" i="1"/>
  <c r="H24" i="1"/>
  <c r="B24" i="1"/>
  <c r="C23" i="1"/>
  <c r="D23" i="1"/>
  <c r="E23" i="1"/>
  <c r="F23" i="1"/>
  <c r="G23" i="1"/>
  <c r="H23" i="1"/>
  <c r="C22" i="1"/>
  <c r="D22" i="1"/>
  <c r="E22" i="1"/>
  <c r="F22" i="1"/>
  <c r="G22" i="1"/>
  <c r="H22" i="1"/>
  <c r="C21" i="1"/>
  <c r="D21" i="1"/>
  <c r="E21" i="1"/>
  <c r="F21" i="1"/>
  <c r="G21" i="1"/>
  <c r="H21" i="1"/>
  <c r="C20" i="1"/>
  <c r="D20" i="1"/>
  <c r="E20" i="1"/>
  <c r="F20" i="1"/>
  <c r="G20" i="1"/>
  <c r="H20" i="1"/>
  <c r="C19" i="1"/>
  <c r="I19" i="1" s="1"/>
  <c r="D19" i="1"/>
  <c r="E19" i="1"/>
  <c r="F19" i="1"/>
  <c r="G19" i="1"/>
  <c r="H19" i="1"/>
  <c r="I33" i="1"/>
  <c r="I32" i="1"/>
  <c r="H31" i="1"/>
  <c r="G31" i="1"/>
  <c r="F31" i="1"/>
  <c r="E31" i="1"/>
  <c r="D31" i="1"/>
  <c r="I31" i="1" s="1"/>
  <c r="C31" i="1"/>
  <c r="B31" i="1"/>
  <c r="H30" i="1"/>
  <c r="G30" i="1"/>
  <c r="F30" i="1"/>
  <c r="E30" i="1"/>
  <c r="D30" i="1"/>
  <c r="I30" i="1" s="1"/>
  <c r="C30" i="1"/>
  <c r="B30" i="1"/>
  <c r="H29" i="1"/>
  <c r="G29" i="1"/>
  <c r="F29" i="1"/>
  <c r="E29" i="1"/>
  <c r="D29" i="1"/>
  <c r="I29" i="1" s="1"/>
  <c r="C29" i="1"/>
  <c r="B29" i="1"/>
  <c r="H28" i="1"/>
  <c r="G28" i="1"/>
  <c r="F28" i="1"/>
  <c r="E28" i="1"/>
  <c r="D28" i="1"/>
  <c r="I28" i="1" s="1"/>
  <c r="C28" i="1"/>
  <c r="B28" i="1"/>
  <c r="H27" i="1"/>
  <c r="G27" i="1"/>
  <c r="F27" i="1"/>
  <c r="D27" i="1"/>
  <c r="C27" i="1"/>
  <c r="B27" i="1"/>
  <c r="H26" i="1"/>
  <c r="F26" i="1"/>
  <c r="E26" i="1"/>
  <c r="D26" i="1"/>
  <c r="B26" i="1"/>
  <c r="H25" i="1"/>
  <c r="G25" i="1"/>
  <c r="F25" i="1"/>
  <c r="E25" i="1"/>
  <c r="D25" i="1"/>
  <c r="I25" i="1" s="1"/>
  <c r="C25" i="1"/>
  <c r="B25" i="1"/>
  <c r="I23" i="1"/>
  <c r="B23" i="1"/>
  <c r="B22" i="1"/>
  <c r="I21" i="1"/>
  <c r="B21" i="1"/>
  <c r="I20" i="1"/>
  <c r="B20" i="1"/>
  <c r="B19" i="1"/>
  <c r="H12" i="1"/>
  <c r="E12" i="1"/>
  <c r="E27" i="1" s="1"/>
  <c r="H11" i="1"/>
  <c r="E11" i="1"/>
  <c r="H10" i="1"/>
  <c r="G10" i="1"/>
  <c r="G26" i="1" s="1"/>
  <c r="F10" i="1"/>
  <c r="E10" i="1"/>
  <c r="D10" i="1"/>
  <c r="C10" i="1"/>
  <c r="C26" i="1" s="1"/>
  <c r="I26" i="1" s="1"/>
  <c r="B10" i="1"/>
  <c r="I27" i="1" l="1"/>
  <c r="I22" i="1" l="1"/>
</calcChain>
</file>

<file path=xl/sharedStrings.xml><?xml version="1.0" encoding="utf-8"?>
<sst xmlns="http://schemas.openxmlformats.org/spreadsheetml/2006/main" count="43" uniqueCount="43">
  <si>
    <t>GOOGL</t>
  </si>
  <si>
    <t>APPL</t>
  </si>
  <si>
    <t>NFLX</t>
  </si>
  <si>
    <t>BRK-A</t>
  </si>
  <si>
    <t>KO</t>
  </si>
  <si>
    <t>MCD</t>
  </si>
  <si>
    <t>GS</t>
  </si>
  <si>
    <t>Income Statement</t>
  </si>
  <si>
    <t>Sales</t>
  </si>
  <si>
    <t>Gross Profit</t>
  </si>
  <si>
    <t>EBIT</t>
  </si>
  <si>
    <t>Net Profit</t>
  </si>
  <si>
    <t>Balance Sheet</t>
  </si>
  <si>
    <t>Assets</t>
  </si>
  <si>
    <t>Liabilities</t>
  </si>
  <si>
    <t>Equity</t>
  </si>
  <si>
    <t>Current Assets</t>
  </si>
  <si>
    <t>Current Liabilities</t>
  </si>
  <si>
    <t>Cash Flow</t>
  </si>
  <si>
    <t>Stock Ranks Matrics</t>
  </si>
  <si>
    <t>Gross Profit Margin</t>
  </si>
  <si>
    <t>EBIT Margin</t>
  </si>
  <si>
    <t>Net Profit Margin</t>
  </si>
  <si>
    <t>ROE</t>
  </si>
  <si>
    <t>ROA</t>
  </si>
  <si>
    <t>D/E Ratio</t>
  </si>
  <si>
    <t>Current Ratio</t>
  </si>
  <si>
    <t>P/B</t>
  </si>
  <si>
    <t>P/E</t>
  </si>
  <si>
    <t>P/S</t>
  </si>
  <si>
    <t>P/CF</t>
  </si>
  <si>
    <t>Points</t>
  </si>
  <si>
    <t>Ranking</t>
  </si>
  <si>
    <t>4th</t>
  </si>
  <si>
    <t>3rd</t>
  </si>
  <si>
    <t>2nd</t>
  </si>
  <si>
    <t>1st</t>
  </si>
  <si>
    <t>AVERAGE of All Companies</t>
  </si>
  <si>
    <r>
      <t xml:space="preserve">EBIT Growth </t>
    </r>
    <r>
      <rPr>
        <sz val="10"/>
        <color theme="1"/>
        <rFont val="Arial"/>
        <family val="2"/>
      </rPr>
      <t>(Average of last 4 years)</t>
    </r>
  </si>
  <si>
    <r>
      <t xml:space="preserve">Sales Growth </t>
    </r>
    <r>
      <rPr>
        <sz val="10"/>
        <color theme="1"/>
        <rFont val="Arial"/>
        <family val="2"/>
      </rPr>
      <t>(Average of last 4 years)</t>
    </r>
  </si>
  <si>
    <t>Mkt. Capitalization</t>
  </si>
  <si>
    <t>Dividend Yield (in %)</t>
  </si>
  <si>
    <t>Dividend Growth (in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</si>
</sst>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i/>
      <sz val="10"/>
      <color rgb="FFA61C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color theme="1" tint="0.1499984740745262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F1C232"/>
        <bgColor rgb="FFF1C232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applyAlignment="1"/>
    <xf numFmtId="0" fontId="3" fillId="0" borderId="0" xfId="0" applyFont="1"/>
    <xf numFmtId="0" fontId="3" fillId="0" borderId="0" xfId="0" applyFo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1" fillId="5" borderId="0" xfId="0" applyFont="1" applyFill="1" applyAlignment="1"/>
    <xf numFmtId="0" fontId="4" fillId="5" borderId="0" xfId="0" applyFont="1" applyFill="1" applyAlignment="1"/>
    <xf numFmtId="0" fontId="5" fillId="0" borderId="0" xfId="0" applyFont="1" applyAlignment="1">
      <alignment horizontal="center" vertical="center"/>
    </xf>
    <xf numFmtId="0" fontId="4" fillId="7" borderId="0" xfId="0" applyFont="1" applyFill="1" applyAlignment="1"/>
    <xf numFmtId="0" fontId="4" fillId="0" borderId="0" xfId="0" applyFont="1" applyAlignment="1">
      <alignment horizontal="center" vertical="center"/>
    </xf>
    <xf numFmtId="0" fontId="1" fillId="5" borderId="0" xfId="0" applyFont="1" applyFill="1" applyAlignment="1">
      <alignment wrapText="1"/>
    </xf>
    <xf numFmtId="10" fontId="3" fillId="0" borderId="1" xfId="0" applyNumberFormat="1" applyFont="1" applyBorder="1"/>
    <xf numFmtId="164" fontId="3" fillId="0" borderId="1" xfId="0" applyNumberFormat="1" applyFont="1" applyBorder="1"/>
    <xf numFmtId="2" fontId="3" fillId="0" borderId="1" xfId="0" applyNumberFormat="1" applyFont="1" applyBorder="1"/>
    <xf numFmtId="10" fontId="3" fillId="0" borderId="1" xfId="0" applyNumberFormat="1" applyFont="1" applyBorder="1" applyAlignment="1"/>
    <xf numFmtId="0" fontId="4" fillId="4" borderId="2" xfId="0" applyFont="1" applyFill="1" applyBorder="1" applyAlignment="1">
      <alignment horizontal="center" vertical="center" wrapText="1"/>
    </xf>
    <xf numFmtId="10" fontId="3" fillId="0" borderId="4" xfId="0" applyNumberFormat="1" applyFont="1" applyBorder="1"/>
    <xf numFmtId="164" fontId="3" fillId="0" borderId="4" xfId="0" applyNumberFormat="1" applyFont="1" applyBorder="1"/>
    <xf numFmtId="2" fontId="3" fillId="0" borderId="4" xfId="0" applyNumberFormat="1" applyFont="1" applyBorder="1"/>
    <xf numFmtId="10" fontId="3" fillId="0" borderId="4" xfId="0" applyNumberFormat="1" applyFont="1" applyBorder="1" applyAlignment="1"/>
    <xf numFmtId="10" fontId="1" fillId="6" borderId="5" xfId="0" applyNumberFormat="1" applyFont="1" applyFill="1" applyBorder="1"/>
    <xf numFmtId="10" fontId="1" fillId="6" borderId="6" xfId="0" applyNumberFormat="1" applyFont="1" applyFill="1" applyBorder="1"/>
    <xf numFmtId="164" fontId="1" fillId="6" borderId="6" xfId="0" applyNumberFormat="1" applyFont="1" applyFill="1" applyBorder="1"/>
    <xf numFmtId="2" fontId="1" fillId="6" borderId="6" xfId="0" applyNumberFormat="1" applyFont="1" applyFill="1" applyBorder="1"/>
    <xf numFmtId="4" fontId="1" fillId="6" borderId="6" xfId="0" applyNumberFormat="1" applyFont="1" applyFill="1" applyBorder="1"/>
    <xf numFmtId="10" fontId="1" fillId="6" borderId="7" xfId="0" applyNumberFormat="1" applyFont="1" applyFill="1" applyBorder="1"/>
    <xf numFmtId="164" fontId="3" fillId="8" borderId="1" xfId="0" applyNumberFormat="1" applyFont="1" applyFill="1" applyBorder="1"/>
    <xf numFmtId="2" fontId="3" fillId="8" borderId="1" xfId="0" applyNumberFormat="1" applyFont="1" applyFill="1" applyBorder="1"/>
    <xf numFmtId="0" fontId="6" fillId="3" borderId="0" xfId="0" applyFont="1" applyFill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</cellXfs>
  <cellStyles count="1">
    <cellStyle name="Normal" xfId="0" builtinId="0"/>
  </cellStyles>
  <dxfs count="322">
    <dxf>
      <fill>
        <patternFill patternType="solid">
          <fgColor rgb="FFFCE5CD"/>
          <bgColor rgb="FFFCE5CD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2" tint="-0.14996795556505021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2" tint="-0.14996795556505021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2" tint="-0.14996795556505021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2" tint="-0.14996795556505021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2" tint="-0.14996795556505021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8"/>
  <sheetViews>
    <sheetView tabSelected="1" workbookViewId="0">
      <pane ySplit="1" topLeftCell="A2" activePane="bottomLeft" state="frozen"/>
      <selection pane="bottomLeft" activeCell="J8" sqref="J8"/>
    </sheetView>
  </sheetViews>
  <sheetFormatPr defaultColWidth="14.42578125" defaultRowHeight="15.75" customHeight="1" x14ac:dyDescent="0.2"/>
  <cols>
    <col min="1" max="1" width="22" bestFit="1" customWidth="1"/>
  </cols>
  <sheetData>
    <row r="1" spans="1:26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3" t="s">
        <v>7</v>
      </c>
      <c r="B2" s="4"/>
      <c r="C2" s="4"/>
      <c r="D2" s="4"/>
      <c r="E2" s="4"/>
      <c r="F2" s="4"/>
      <c r="G2" s="4"/>
      <c r="H2" s="4"/>
    </row>
    <row r="3" spans="1:26" x14ac:dyDescent="0.2">
      <c r="A3" s="2" t="s">
        <v>8</v>
      </c>
      <c r="B3" s="4">
        <v>196682000</v>
      </c>
      <c r="C3" s="4">
        <v>325406000</v>
      </c>
      <c r="D3" s="4">
        <v>26391647</v>
      </c>
      <c r="E3" s="4">
        <v>365565000</v>
      </c>
      <c r="F3" s="4">
        <v>33433000</v>
      </c>
      <c r="G3" s="4">
        <v>19618000</v>
      </c>
      <c r="H3" s="4">
        <v>53521000</v>
      </c>
    </row>
    <row r="4" spans="1:26" x14ac:dyDescent="0.2">
      <c r="A4" s="2" t="s">
        <v>9</v>
      </c>
      <c r="B4" s="4">
        <v>106829000</v>
      </c>
      <c r="C4" s="4">
        <v>129776000</v>
      </c>
      <c r="D4" s="4">
        <v>10846518</v>
      </c>
      <c r="E4" s="4">
        <v>133270000</v>
      </c>
      <c r="F4" s="4">
        <v>19866000</v>
      </c>
      <c r="G4" s="4">
        <v>10078500</v>
      </c>
      <c r="H4" s="4">
        <v>23650000</v>
      </c>
    </row>
    <row r="5" spans="1:26" x14ac:dyDescent="0.2">
      <c r="A5" s="2" t="s">
        <v>10</v>
      </c>
      <c r="B5" s="4">
        <v>61798000</v>
      </c>
      <c r="C5" s="4">
        <v>92267000</v>
      </c>
      <c r="D5" s="4">
        <v>5834278</v>
      </c>
      <c r="E5" s="4">
        <v>137379000</v>
      </c>
      <c r="F5" s="4">
        <v>11188000</v>
      </c>
      <c r="G5" s="4">
        <v>7886600</v>
      </c>
      <c r="H5" s="4">
        <v>19468000</v>
      </c>
    </row>
    <row r="6" spans="1:26" x14ac:dyDescent="0.2">
      <c r="A6" s="2" t="s">
        <v>11</v>
      </c>
      <c r="B6" s="5">
        <v>51363000</v>
      </c>
      <c r="C6" s="4">
        <v>76311000</v>
      </c>
      <c r="D6" s="4">
        <v>3759043</v>
      </c>
      <c r="E6" s="4">
        <v>103978000</v>
      </c>
      <c r="F6" s="4">
        <v>7217000</v>
      </c>
      <c r="G6" s="4">
        <v>5160800</v>
      </c>
      <c r="H6" s="4">
        <v>14503000</v>
      </c>
    </row>
    <row r="7" spans="1:26" x14ac:dyDescent="0.2">
      <c r="A7" s="3" t="s">
        <v>12</v>
      </c>
      <c r="B7" s="4"/>
      <c r="C7" s="4"/>
      <c r="D7" s="4"/>
      <c r="E7" s="4"/>
      <c r="F7" s="4"/>
      <c r="G7" s="4"/>
      <c r="H7" s="4"/>
    </row>
    <row r="8" spans="1:26" x14ac:dyDescent="0.2">
      <c r="A8" s="2" t="s">
        <v>13</v>
      </c>
      <c r="B8" s="4">
        <v>319616000</v>
      </c>
      <c r="C8" s="4">
        <v>323888000</v>
      </c>
      <c r="D8" s="4">
        <v>39280359</v>
      </c>
      <c r="E8" s="4">
        <v>873729000</v>
      </c>
      <c r="F8" s="4">
        <v>87296000</v>
      </c>
      <c r="G8" s="4">
        <v>52626800</v>
      </c>
      <c r="H8" s="4">
        <v>1163028000</v>
      </c>
    </row>
    <row r="9" spans="1:26" x14ac:dyDescent="0.2">
      <c r="A9" s="2" t="s">
        <v>14</v>
      </c>
      <c r="B9" s="4">
        <v>97072000</v>
      </c>
      <c r="C9" s="4">
        <v>258549000</v>
      </c>
      <c r="D9" s="4">
        <v>28215119</v>
      </c>
      <c r="E9" s="4">
        <v>422393000</v>
      </c>
      <c r="F9" s="4">
        <v>66012000</v>
      </c>
      <c r="G9" s="4">
        <v>60451700</v>
      </c>
      <c r="H9" s="4">
        <v>1067096000</v>
      </c>
    </row>
    <row r="10" spans="1:26" x14ac:dyDescent="0.2">
      <c r="A10" s="2" t="s">
        <v>15</v>
      </c>
      <c r="B10" s="4">
        <f t="shared" ref="B10:H10" si="0">B8-B9</f>
        <v>222544000</v>
      </c>
      <c r="C10" s="4">
        <f t="shared" si="0"/>
        <v>65339000</v>
      </c>
      <c r="D10" s="4">
        <f t="shared" si="0"/>
        <v>11065240</v>
      </c>
      <c r="E10" s="4">
        <f t="shared" si="0"/>
        <v>451336000</v>
      </c>
      <c r="F10" s="4">
        <f t="shared" si="0"/>
        <v>21284000</v>
      </c>
      <c r="G10" s="4">
        <f t="shared" si="0"/>
        <v>-7824900</v>
      </c>
      <c r="H10" s="4">
        <f t="shared" si="0"/>
        <v>95932000</v>
      </c>
    </row>
    <row r="11" spans="1:26" x14ac:dyDescent="0.2">
      <c r="A11" s="2" t="s">
        <v>16</v>
      </c>
      <c r="B11" s="4">
        <v>174296000</v>
      </c>
      <c r="C11" s="4">
        <v>143713000</v>
      </c>
      <c r="D11" s="4">
        <v>9761580</v>
      </c>
      <c r="E11" s="6">
        <f>(35852000+47990000)</f>
        <v>83842000</v>
      </c>
      <c r="F11" s="4">
        <v>19240000</v>
      </c>
      <c r="G11" s="4">
        <v>6243200</v>
      </c>
      <c r="H11" s="4">
        <f>(263902000+412128000)</f>
        <v>676030000</v>
      </c>
    </row>
    <row r="12" spans="1:26" x14ac:dyDescent="0.2">
      <c r="A12" s="2" t="s">
        <v>17</v>
      </c>
      <c r="B12" s="4">
        <v>56834000</v>
      </c>
      <c r="C12" s="4">
        <v>105392000</v>
      </c>
      <c r="D12" s="4">
        <v>7805785</v>
      </c>
      <c r="E12" s="6">
        <f>(44503000+3348000)</f>
        <v>47851000</v>
      </c>
      <c r="F12" s="4">
        <v>14601000</v>
      </c>
      <c r="G12" s="4">
        <v>6181200</v>
      </c>
      <c r="H12" s="6">
        <f>(201256000+66088000)</f>
        <v>267344000</v>
      </c>
    </row>
    <row r="13" spans="1:26" x14ac:dyDescent="0.2">
      <c r="A13" s="2" t="s">
        <v>40</v>
      </c>
      <c r="B13" s="7">
        <v>1524000000</v>
      </c>
      <c r="C13" s="7">
        <v>2065000000</v>
      </c>
      <c r="D13" s="7">
        <v>21466000</v>
      </c>
      <c r="E13" s="7">
        <v>650115000</v>
      </c>
      <c r="F13" s="7">
        <v>231907000</v>
      </c>
      <c r="G13" s="8">
        <v>171211000</v>
      </c>
      <c r="H13" s="8">
        <v>121278000</v>
      </c>
    </row>
    <row r="14" spans="1:26" x14ac:dyDescent="0.2">
      <c r="A14" s="2" t="s">
        <v>18</v>
      </c>
      <c r="B14" s="4">
        <v>50744000</v>
      </c>
      <c r="C14" s="4">
        <v>90473000</v>
      </c>
      <c r="D14" s="4">
        <v>2463522</v>
      </c>
      <c r="E14" s="4">
        <v>29718000</v>
      </c>
      <c r="F14" s="4">
        <v>9858000</v>
      </c>
      <c r="G14" s="4">
        <v>5316200</v>
      </c>
      <c r="H14" s="4">
        <v>29342000</v>
      </c>
    </row>
    <row r="15" spans="1:26" x14ac:dyDescent="0.2">
      <c r="A15" s="1"/>
      <c r="I15" s="9"/>
    </row>
    <row r="16" spans="1:26" ht="12.75" x14ac:dyDescent="0.2">
      <c r="A16" s="1"/>
      <c r="I16" s="9"/>
    </row>
    <row r="17" spans="1:9" ht="12.75" customHeight="1" x14ac:dyDescent="0.2">
      <c r="A17" s="1"/>
      <c r="B17" s="33" t="s">
        <v>19</v>
      </c>
      <c r="C17" s="33"/>
      <c r="D17" s="33"/>
      <c r="E17" s="33"/>
      <c r="F17" s="33"/>
      <c r="G17" s="33"/>
      <c r="H17" s="33"/>
      <c r="I17" s="9"/>
    </row>
    <row r="18" spans="1:9" ht="26.25" thickBot="1" x14ac:dyDescent="0.25">
      <c r="A18" s="1"/>
      <c r="B18" s="34"/>
      <c r="C18" s="34"/>
      <c r="D18" s="34"/>
      <c r="E18" s="34"/>
      <c r="F18" s="34"/>
      <c r="G18" s="34"/>
      <c r="H18" s="34"/>
      <c r="I18" s="20" t="s">
        <v>37</v>
      </c>
    </row>
    <row r="19" spans="1:9" ht="12.75" x14ac:dyDescent="0.2">
      <c r="A19" s="10" t="s">
        <v>20</v>
      </c>
      <c r="B19" s="16">
        <f t="shared" ref="B19:H19" si="1">B4/B3</f>
        <v>0.54315595733214017</v>
      </c>
      <c r="C19" s="16">
        <f t="shared" si="1"/>
        <v>0.3988125603092752</v>
      </c>
      <c r="D19" s="16">
        <f t="shared" si="1"/>
        <v>0.41098299018625095</v>
      </c>
      <c r="E19" s="16">
        <f t="shared" si="1"/>
        <v>0.36455897036094814</v>
      </c>
      <c r="F19" s="16">
        <f t="shared" si="1"/>
        <v>0.59420333203720876</v>
      </c>
      <c r="G19" s="16">
        <f t="shared" si="1"/>
        <v>0.51373738403506986</v>
      </c>
      <c r="H19" s="16">
        <f t="shared" si="1"/>
        <v>0.4418826255114815</v>
      </c>
      <c r="I19" s="25">
        <f t="shared" ref="I19:I33" si="2">AVERAGE(B19:H19)</f>
        <v>0.46676197425319638</v>
      </c>
    </row>
    <row r="20" spans="1:9" ht="12.75" x14ac:dyDescent="0.2">
      <c r="A20" s="10" t="s">
        <v>21</v>
      </c>
      <c r="B20" s="16">
        <f t="shared" ref="B20:H20" si="3">B5/B3</f>
        <v>0.31420262149052786</v>
      </c>
      <c r="C20" s="16">
        <f t="shared" si="3"/>
        <v>0.28354424933775035</v>
      </c>
      <c r="D20" s="16">
        <f t="shared" si="3"/>
        <v>0.2210653241914004</v>
      </c>
      <c r="E20" s="16">
        <f t="shared" si="3"/>
        <v>0.37579910549423495</v>
      </c>
      <c r="F20" s="16">
        <f t="shared" si="3"/>
        <v>0.33463942810995123</v>
      </c>
      <c r="G20" s="16">
        <f t="shared" si="3"/>
        <v>0.40200835966969112</v>
      </c>
      <c r="H20" s="16">
        <f t="shared" si="3"/>
        <v>0.36374507202780215</v>
      </c>
      <c r="I20" s="26">
        <f t="shared" si="2"/>
        <v>0.32785773718876543</v>
      </c>
    </row>
    <row r="21" spans="1:9" ht="12.75" x14ac:dyDescent="0.2">
      <c r="A21" s="10" t="s">
        <v>22</v>
      </c>
      <c r="B21" s="16">
        <f t="shared" ref="B21:H21" si="4">B6/B3</f>
        <v>0.26114743596261986</v>
      </c>
      <c r="C21" s="16">
        <f t="shared" si="4"/>
        <v>0.2345101196658943</v>
      </c>
      <c r="D21" s="16">
        <f t="shared" si="4"/>
        <v>0.14243305845974674</v>
      </c>
      <c r="E21" s="16">
        <f t="shared" si="4"/>
        <v>0.28443094935237234</v>
      </c>
      <c r="F21" s="16">
        <f t="shared" si="4"/>
        <v>0.21586456495079712</v>
      </c>
      <c r="G21" s="16">
        <f t="shared" si="4"/>
        <v>0.26306453257212764</v>
      </c>
      <c r="H21" s="16">
        <f t="shared" si="4"/>
        <v>0.27097774705255878</v>
      </c>
      <c r="I21" s="26">
        <f t="shared" si="2"/>
        <v>0.23891834400230241</v>
      </c>
    </row>
    <row r="22" spans="1:9" ht="12.75" x14ac:dyDescent="0.2">
      <c r="A22" s="10" t="s">
        <v>23</v>
      </c>
      <c r="B22" s="16">
        <f t="shared" ref="B22:H22" si="5">B6/B10</f>
        <v>0.23079930260982098</v>
      </c>
      <c r="C22" s="16">
        <f t="shared" si="5"/>
        <v>1.1679242106551984</v>
      </c>
      <c r="D22" s="16">
        <f t="shared" si="5"/>
        <v>0.33971635499998193</v>
      </c>
      <c r="E22" s="16">
        <f t="shared" si="5"/>
        <v>0.23037825478136023</v>
      </c>
      <c r="F22" s="16">
        <f t="shared" si="5"/>
        <v>0.33908099981206541</v>
      </c>
      <c r="G22" s="16">
        <f t="shared" si="5"/>
        <v>-0.65953558511929866</v>
      </c>
      <c r="H22" s="16">
        <f t="shared" si="5"/>
        <v>0.15118000250177208</v>
      </c>
      <c r="I22" s="26">
        <f t="shared" si="2"/>
        <v>0.25707764860584287</v>
      </c>
    </row>
    <row r="23" spans="1:9" ht="12.75" x14ac:dyDescent="0.2">
      <c r="A23" s="10" t="s">
        <v>24</v>
      </c>
      <c r="B23" s="16">
        <f t="shared" ref="B23:H23" si="6">B6/B8</f>
        <v>0.16070221766119344</v>
      </c>
      <c r="C23" s="16">
        <f t="shared" si="6"/>
        <v>0.23560922294126366</v>
      </c>
      <c r="D23" s="16">
        <f t="shared" si="6"/>
        <v>9.5697776081934485E-2</v>
      </c>
      <c r="E23" s="16">
        <f t="shared" si="6"/>
        <v>0.11900486306394775</v>
      </c>
      <c r="F23" s="16">
        <f t="shared" si="6"/>
        <v>8.267274560117302E-2</v>
      </c>
      <c r="G23" s="16">
        <f t="shared" si="6"/>
        <v>9.8064104220663237E-2</v>
      </c>
      <c r="H23" s="16">
        <f t="shared" si="6"/>
        <v>1.2470035115233683E-2</v>
      </c>
      <c r="I23" s="26">
        <f t="shared" si="2"/>
        <v>0.11488870924077275</v>
      </c>
    </row>
    <row r="24" spans="1:9" ht="38.25" x14ac:dyDescent="0.2">
      <c r="A24" s="15" t="s">
        <v>39</v>
      </c>
      <c r="B24" s="16">
        <f>((0.18+0.1277+0.183+0.2342)/4)</f>
        <v>0.181225</v>
      </c>
      <c r="C24" s="16">
        <f>((0.2143+0.0551-0.0204+0.1586)/4)</f>
        <v>0.10189999999999999</v>
      </c>
      <c r="D24" s="16">
        <f>((0.2331+0.2401+0.2762+0.3508)/4)</f>
        <v>0.27505000000000002</v>
      </c>
      <c r="E24" s="16">
        <f>((-0.0249-0.0358+0.0274+0.0329)/4)</f>
        <v>-9.9999999999999395E-5</v>
      </c>
      <c r="F24" s="16">
        <f>((-0.1006-0.1141+0.0865+0.0528)/4)</f>
        <v>-1.8850000000000002E-2</v>
      </c>
      <c r="G24" s="16">
        <f>((-0.0682-0.1009+0.05-0.0685)/4)</f>
        <v>-4.6899999999999997E-2</v>
      </c>
      <c r="H24" s="21">
        <f>((0.4671+0.2193-0.0019+0.1187)/4)</f>
        <v>0.20080000000000001</v>
      </c>
      <c r="I24" s="26">
        <f t="shared" si="2"/>
        <v>9.9017857142857144E-2</v>
      </c>
    </row>
    <row r="25" spans="1:9" ht="38.25" x14ac:dyDescent="0.2">
      <c r="A25" s="15" t="s">
        <v>38</v>
      </c>
      <c r="B25" s="16">
        <f>(0.3164+0.1936+0.2586+0.1047)/4</f>
        <v>0.21832499999999999</v>
      </c>
      <c r="C25" s="16">
        <f>(0.2912+0.0113-0.0651+0.1441)/4</f>
        <v>9.5375000000000001E-2</v>
      </c>
      <c r="D25" s="16">
        <f>(0.3101+0.3006+0.2932+0.2971)/4</f>
        <v>0.30025000000000002</v>
      </c>
      <c r="E25" s="16">
        <f>(23.9348-0.3453+117.5265-0.9592)/4</f>
        <v>35.039199999999994</v>
      </c>
      <c r="F25" s="16">
        <f>(-0.0534-0.0802+0.1185+0.1357)/4</f>
        <v>3.0149999999999996E-2</v>
      </c>
      <c r="G25" s="16">
        <f>(-0.0601-0.1509+0.0372-0.056)/4</f>
        <v>-5.7450000000000001E-2</v>
      </c>
      <c r="H25" s="21">
        <f>(0.9509+0.1704-0.1102+0.1241)/4</f>
        <v>0.2838</v>
      </c>
      <c r="I25" s="26">
        <f t="shared" si="2"/>
        <v>5.1299499999999991</v>
      </c>
    </row>
    <row r="26" spans="1:9" ht="12.75" x14ac:dyDescent="0.2">
      <c r="A26" s="10" t="s">
        <v>25</v>
      </c>
      <c r="B26" s="31">
        <f>(B9/B10)/100</f>
        <v>4.3619239341433601E-3</v>
      </c>
      <c r="C26" s="17">
        <f t="shared" ref="C26:F26" si="7">C9/C10</f>
        <v>3.9570394404566951</v>
      </c>
      <c r="D26" s="17">
        <f t="shared" si="7"/>
        <v>2.5498876662413106</v>
      </c>
      <c r="E26" s="17">
        <f t="shared" si="7"/>
        <v>0.93587260931988581</v>
      </c>
      <c r="F26" s="17">
        <f t="shared" si="7"/>
        <v>3.101484683330201</v>
      </c>
      <c r="G26" s="17">
        <f>ABS(G9/G10)</f>
        <v>7.7255555981546093</v>
      </c>
      <c r="H26" s="22">
        <f>H9/H10</f>
        <v>11.123462452570571</v>
      </c>
      <c r="I26" s="27">
        <f t="shared" si="2"/>
        <v>4.1996663391439162</v>
      </c>
    </row>
    <row r="27" spans="1:9" ht="12.75" x14ac:dyDescent="0.2">
      <c r="A27" s="10" t="s">
        <v>26</v>
      </c>
      <c r="B27" s="32">
        <f t="shared" ref="B27:H27" si="8">(B11/B12)</f>
        <v>3.0667558151810534</v>
      </c>
      <c r="C27" s="18">
        <f t="shared" si="8"/>
        <v>1.3636044481554577</v>
      </c>
      <c r="D27" s="18">
        <f t="shared" si="8"/>
        <v>1.2505571188547981</v>
      </c>
      <c r="E27" s="18">
        <f t="shared" si="8"/>
        <v>1.752147290547742</v>
      </c>
      <c r="F27" s="18">
        <f t="shared" si="8"/>
        <v>1.317717964522978</v>
      </c>
      <c r="G27" s="18">
        <f t="shared" si="8"/>
        <v>1.0100304148061865</v>
      </c>
      <c r="H27" s="23">
        <f t="shared" si="8"/>
        <v>2.5286896283440061</v>
      </c>
      <c r="I27" s="28">
        <f t="shared" si="2"/>
        <v>1.7556432400588888</v>
      </c>
    </row>
    <row r="28" spans="1:9" ht="12.75" x14ac:dyDescent="0.2">
      <c r="A28" s="10" t="s">
        <v>27</v>
      </c>
      <c r="B28" s="18">
        <f t="shared" ref="B28:G28" si="9">B13/B6</f>
        <v>29.67116406751942</v>
      </c>
      <c r="C28" s="18">
        <f t="shared" si="9"/>
        <v>27.060318957948397</v>
      </c>
      <c r="D28" s="18">
        <f t="shared" si="9"/>
        <v>5.7104959959223667</v>
      </c>
      <c r="E28" s="18">
        <f t="shared" si="9"/>
        <v>6.2524283983150282</v>
      </c>
      <c r="F28" s="18">
        <f t="shared" si="9"/>
        <v>32.133434945268114</v>
      </c>
      <c r="G28" s="18">
        <f t="shared" si="9"/>
        <v>33.175282901875676</v>
      </c>
      <c r="H28" s="23">
        <f>H13/H10</f>
        <v>1.2642079806529625</v>
      </c>
      <c r="I28" s="29">
        <f t="shared" si="2"/>
        <v>19.323904749643138</v>
      </c>
    </row>
    <row r="29" spans="1:9" ht="12.75" x14ac:dyDescent="0.2">
      <c r="A29" s="10" t="s">
        <v>28</v>
      </c>
      <c r="B29" s="18">
        <f t="shared" ref="B29:H29" si="10">B13/B6</f>
        <v>29.67116406751942</v>
      </c>
      <c r="C29" s="18">
        <f t="shared" si="10"/>
        <v>27.060318957948397</v>
      </c>
      <c r="D29" s="18">
        <f t="shared" si="10"/>
        <v>5.7104959959223667</v>
      </c>
      <c r="E29" s="18">
        <f t="shared" si="10"/>
        <v>6.2524283983150282</v>
      </c>
      <c r="F29" s="18">
        <f t="shared" si="10"/>
        <v>32.133434945268114</v>
      </c>
      <c r="G29" s="18">
        <f t="shared" si="10"/>
        <v>33.175282901875676</v>
      </c>
      <c r="H29" s="23">
        <f t="shared" si="10"/>
        <v>8.3622698751982352</v>
      </c>
      <c r="I29" s="28">
        <f t="shared" si="2"/>
        <v>20.33791359172103</v>
      </c>
    </row>
    <row r="30" spans="1:9" ht="12.75" x14ac:dyDescent="0.2">
      <c r="A30" s="10" t="s">
        <v>29</v>
      </c>
      <c r="B30" s="18">
        <f t="shared" ref="B30:H30" si="11">B13/B3</f>
        <v>7.748548418258915</v>
      </c>
      <c r="C30" s="18">
        <f t="shared" si="11"/>
        <v>6.3459186370257461</v>
      </c>
      <c r="D30" s="18">
        <f t="shared" si="11"/>
        <v>0.81336341002136014</v>
      </c>
      <c r="E30" s="18">
        <f t="shared" si="11"/>
        <v>1.7783841450904765</v>
      </c>
      <c r="F30" s="18">
        <f t="shared" si="11"/>
        <v>6.9364699548350428</v>
      </c>
      <c r="G30" s="18">
        <f t="shared" si="11"/>
        <v>8.7272402895300232</v>
      </c>
      <c r="H30" s="23">
        <f t="shared" si="11"/>
        <v>2.2659890510267</v>
      </c>
      <c r="I30" s="27">
        <f t="shared" si="2"/>
        <v>4.9451305579697529</v>
      </c>
    </row>
    <row r="31" spans="1:9" ht="12.75" x14ac:dyDescent="0.2">
      <c r="A31" s="10" t="s">
        <v>30</v>
      </c>
      <c r="B31" s="18">
        <f t="shared" ref="B31:H31" si="12">B13/B14</f>
        <v>30.033107362446792</v>
      </c>
      <c r="C31" s="18">
        <f t="shared" si="12"/>
        <v>22.824489074088401</v>
      </c>
      <c r="D31" s="18">
        <f t="shared" si="12"/>
        <v>8.7135410197270406</v>
      </c>
      <c r="E31" s="18">
        <f t="shared" si="12"/>
        <v>21.876135675348273</v>
      </c>
      <c r="F31" s="18">
        <f t="shared" si="12"/>
        <v>23.524751470886589</v>
      </c>
      <c r="G31" s="18">
        <f t="shared" si="12"/>
        <v>32.205522741808061</v>
      </c>
      <c r="H31" s="23">
        <f t="shared" si="12"/>
        <v>4.1332560834298961</v>
      </c>
      <c r="I31" s="28">
        <f t="shared" si="2"/>
        <v>20.472971918247861</v>
      </c>
    </row>
    <row r="32" spans="1:9" ht="12.75" x14ac:dyDescent="0.2">
      <c r="A32" s="10" t="s">
        <v>41</v>
      </c>
      <c r="B32" s="19">
        <v>0</v>
      </c>
      <c r="C32" s="19">
        <v>7.0000000000000001E-3</v>
      </c>
      <c r="D32" s="19">
        <v>0</v>
      </c>
      <c r="E32" s="19">
        <v>0</v>
      </c>
      <c r="F32" s="19">
        <v>3.0700000000000002E-2</v>
      </c>
      <c r="G32" s="19">
        <v>2.2200000000000001E-2</v>
      </c>
      <c r="H32" s="24">
        <v>4.4000000000000003E-3</v>
      </c>
      <c r="I32" s="26">
        <f t="shared" si="2"/>
        <v>9.1857142857142866E-3</v>
      </c>
    </row>
    <row r="33" spans="1:9" ht="13.5" thickBot="1" x14ac:dyDescent="0.25">
      <c r="A33" s="10" t="s">
        <v>42</v>
      </c>
      <c r="B33" s="19">
        <v>0</v>
      </c>
      <c r="C33" s="19">
        <v>0.104</v>
      </c>
      <c r="D33" s="19">
        <v>0</v>
      </c>
      <c r="E33" s="19">
        <v>0</v>
      </c>
      <c r="F33" s="19">
        <v>3.0499999999999999E-2</v>
      </c>
      <c r="G33" s="19">
        <v>7.8600000000000003E-2</v>
      </c>
      <c r="H33" s="24">
        <v>0.13969999999999999</v>
      </c>
      <c r="I33" s="30">
        <f t="shared" si="2"/>
        <v>5.04E-2</v>
      </c>
    </row>
    <row r="34" spans="1:9" ht="12.75" x14ac:dyDescent="0.2">
      <c r="A34" s="1"/>
    </row>
    <row r="35" spans="1:9" ht="13.5" thickBot="1" x14ac:dyDescent="0.25">
      <c r="A35" s="11" t="s">
        <v>31</v>
      </c>
      <c r="B35" s="12">
        <v>6</v>
      </c>
      <c r="C35" s="12">
        <v>5</v>
      </c>
      <c r="D35" s="12">
        <v>7</v>
      </c>
      <c r="E35" s="12">
        <v>8</v>
      </c>
      <c r="F35" s="12">
        <v>5</v>
      </c>
      <c r="G35" s="12">
        <v>5</v>
      </c>
      <c r="H35" s="12">
        <v>9</v>
      </c>
    </row>
    <row r="36" spans="1:9" ht="13.5" thickBot="1" x14ac:dyDescent="0.25">
      <c r="A36" s="13" t="s">
        <v>32</v>
      </c>
      <c r="B36" s="38" t="s">
        <v>33</v>
      </c>
      <c r="C36" s="14"/>
      <c r="D36" s="37" t="s">
        <v>34</v>
      </c>
      <c r="E36" s="36" t="s">
        <v>35</v>
      </c>
      <c r="F36" s="14"/>
      <c r="G36" s="14"/>
      <c r="H36" s="35" t="s">
        <v>36</v>
      </c>
    </row>
    <row r="37" spans="1:9" ht="12.75" x14ac:dyDescent="0.2">
      <c r="A37" s="1"/>
    </row>
    <row r="38" spans="1:9" x14ac:dyDescent="0.2">
      <c r="A38" s="1"/>
    </row>
    <row r="39" spans="1:9" x14ac:dyDescent="0.2">
      <c r="A39" s="1"/>
    </row>
    <row r="40" spans="1:9" x14ac:dyDescent="0.2">
      <c r="A40" s="1"/>
    </row>
    <row r="41" spans="1:9" x14ac:dyDescent="0.2">
      <c r="A41" s="1"/>
    </row>
    <row r="42" spans="1:9" x14ac:dyDescent="0.2">
      <c r="A42" s="1"/>
    </row>
    <row r="43" spans="1:9" x14ac:dyDescent="0.2">
      <c r="A43" s="1"/>
    </row>
    <row r="44" spans="1:9" x14ac:dyDescent="0.2">
      <c r="A44" s="1"/>
    </row>
    <row r="45" spans="1:9" x14ac:dyDescent="0.2">
      <c r="A45" s="1"/>
    </row>
    <row r="46" spans="1:9" x14ac:dyDescent="0.2">
      <c r="A46" s="1"/>
    </row>
    <row r="47" spans="1:9" x14ac:dyDescent="0.2">
      <c r="A47" s="1"/>
    </row>
    <row r="48" spans="1:9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</sheetData>
  <mergeCells count="1">
    <mergeCell ref="B17:H18"/>
  </mergeCells>
  <conditionalFormatting sqref="B19:H19">
    <cfRule type="cellIs" dxfId="54" priority="15" operator="greaterThanOrEqual">
      <formula>"46.68%"</formula>
    </cfRule>
  </conditionalFormatting>
  <conditionalFormatting sqref="B20:H20">
    <cfRule type="cellIs" dxfId="53" priority="16" operator="greaterThanOrEqual">
      <formula>"32.79%"</formula>
    </cfRule>
  </conditionalFormatting>
  <conditionalFormatting sqref="B22:H22">
    <cfRule type="cellIs" dxfId="52" priority="18" operator="greaterThanOrEqual">
      <formula>"25.71%"</formula>
    </cfRule>
  </conditionalFormatting>
  <conditionalFormatting sqref="B23:H23">
    <cfRule type="cellIs" dxfId="51" priority="19" operator="greaterThanOrEqual">
      <formula>"11.49%"</formula>
    </cfRule>
  </conditionalFormatting>
  <conditionalFormatting sqref="B24:H24">
    <cfRule type="cellIs" dxfId="50" priority="20" operator="greaterThanOrEqual">
      <formula>"9.90%"</formula>
    </cfRule>
  </conditionalFormatting>
  <conditionalFormatting sqref="B25:H25">
    <cfRule type="cellIs" dxfId="49" priority="21" operator="greaterThanOrEqual">
      <formula>"513%"</formula>
    </cfRule>
    <cfRule type="cellIs" dxfId="48" priority="3" operator="greaterThan">
      <formula>5.13</formula>
    </cfRule>
  </conditionalFormatting>
  <conditionalFormatting sqref="B26:H26">
    <cfRule type="cellIs" dxfId="47" priority="22" operator="lessThan">
      <formula>4.2</formula>
    </cfRule>
  </conditionalFormatting>
  <conditionalFormatting sqref="B27:H27">
    <cfRule type="cellIs" dxfId="46" priority="23" operator="greaterThanOrEqual">
      <formula>1.76</formula>
    </cfRule>
  </conditionalFormatting>
  <conditionalFormatting sqref="B28:H28">
    <cfRule type="cellIs" dxfId="45" priority="24" operator="lessThanOrEqual">
      <formula>19.32</formula>
    </cfRule>
  </conditionalFormatting>
  <conditionalFormatting sqref="B29:H29">
    <cfRule type="cellIs" dxfId="44" priority="25" operator="lessThanOrEqual">
      <formula>20.34</formula>
    </cfRule>
  </conditionalFormatting>
  <conditionalFormatting sqref="B30:H30">
    <cfRule type="cellIs" dxfId="43" priority="26" operator="lessThanOrEqual">
      <formula>2.27</formula>
    </cfRule>
  </conditionalFormatting>
  <conditionalFormatting sqref="B31:H31">
    <cfRule type="cellIs" dxfId="42" priority="27" operator="lessThanOrEqual">
      <formula>20.47</formula>
    </cfRule>
  </conditionalFormatting>
  <conditionalFormatting sqref="B32:H32">
    <cfRule type="cellIs" dxfId="41" priority="28" operator="greaterThanOrEqual">
      <formula>"0.92%"</formula>
    </cfRule>
    <cfRule type="cellIs" dxfId="40" priority="2" operator="greaterThan">
      <formula>0.0092</formula>
    </cfRule>
  </conditionalFormatting>
  <conditionalFormatting sqref="B33:H33">
    <cfRule type="cellIs" dxfId="0" priority="29" operator="greaterThanOrEqual">
      <formula>"5.04%"</formula>
    </cfRule>
    <cfRule type="cellIs" dxfId="1" priority="1" operator="greaterThan">
      <formula>0.0504</formula>
    </cfRule>
  </conditionalFormatting>
  <conditionalFormatting sqref="B19:H19">
    <cfRule type="cellIs" dxfId="39" priority="14" operator="greaterThan">
      <formula>0.4668</formula>
    </cfRule>
  </conditionalFormatting>
  <conditionalFormatting sqref="B20:H20">
    <cfRule type="cellIs" dxfId="38" priority="13" operator="greaterThan">
      <formula>0.3279</formula>
    </cfRule>
  </conditionalFormatting>
  <conditionalFormatting sqref="B21:H21">
    <cfRule type="cellIs" dxfId="37" priority="12" operator="greaterThan">
      <formula>0.2389</formula>
    </cfRule>
  </conditionalFormatting>
  <conditionalFormatting sqref="B22:H22">
    <cfRule type="cellIs" dxfId="36" priority="11" operator="greaterThan">
      <formula>0.2571</formula>
    </cfRule>
  </conditionalFormatting>
  <conditionalFormatting sqref="B23:H23">
    <cfRule type="cellIs" dxfId="35" priority="10" operator="greaterThan">
      <formula>0.1149</formula>
    </cfRule>
  </conditionalFormatting>
  <conditionalFormatting sqref="B24">
    <cfRule type="cellIs" dxfId="34" priority="9" operator="greaterThan">
      <formula>0.099</formula>
    </cfRule>
    <cfRule type="cellIs" dxfId="33" priority="8" operator="greaterThan">
      <formula>0.099</formula>
    </cfRule>
  </conditionalFormatting>
  <conditionalFormatting sqref="C24">
    <cfRule type="cellIs" dxfId="32" priority="7" operator="greaterThan">
      <formula>0.099</formula>
    </cfRule>
  </conditionalFormatting>
  <conditionalFormatting sqref="D24">
    <cfRule type="cellIs" dxfId="31" priority="6" operator="greaterThan">
      <formula>0.099</formula>
    </cfRule>
  </conditionalFormatting>
  <conditionalFormatting sqref="E24:G24">
    <cfRule type="cellIs" dxfId="30" priority="5" operator="greaterThan">
      <formula>0.099</formula>
    </cfRule>
  </conditionalFormatting>
  <conditionalFormatting sqref="H24">
    <cfRule type="cellIs" dxfId="29" priority="4" operator="greaterThan">
      <formula>0.099</formula>
    </cfRule>
  </conditionalFormatting>
  <pageMargins left="0.7" right="0.7" top="0.75" bottom="0.75" header="0.3" footer="0.3"/>
  <ignoredErrors>
    <ignoredError sqref="G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Singh</cp:lastModifiedBy>
  <dcterms:modified xsi:type="dcterms:W3CDTF">2021-05-25T07:53:20Z</dcterms:modified>
</cp:coreProperties>
</file>