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Tec_de_Monterrey_IMD\Data Analytics Bootcamp\Analysis Projects\Crowdfunding Analysis\Nueva carpeta\Resources\"/>
    </mc:Choice>
  </mc:AlternateContent>
  <xr:revisionPtr revIDLastSave="0" documentId="13_ncr:1_{FD1682C5-01D8-4193-A8BC-80E870733997}" xr6:coauthVersionLast="47" xr6:coauthVersionMax="47" xr10:uidLastSave="{00000000-0000-0000-0000-000000000000}"/>
  <bookViews>
    <workbookView xWindow="-120" yWindow="-120" windowWidth="29040" windowHeight="15840" firstSheet="2" activeTab="3" xr2:uid="{00000000-000D-0000-FFFF-FFFF00000000}"/>
  </bookViews>
  <sheets>
    <sheet name="Theather Outcomes by Launch Dat" sheetId="11" r:id="rId1"/>
    <sheet name="Outcomes based on Goals" sheetId="12" r:id="rId2"/>
    <sheet name="Kickstarter" sheetId="1" r:id="rId3"/>
    <sheet name="Edinburgh Research" sheetId="6" r:id="rId4"/>
    <sheet name="Category Statistics" sheetId="2" r:id="rId5"/>
    <sheet name="Subcategory Statistics" sheetId="4" r:id="rId6"/>
    <sheet name="Outcomes Based on Launch Date" sheetId="5" r:id="rId7"/>
  </sheets>
  <definedNames>
    <definedName name="_xlnm._FilterDatabase" localSheetId="2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4" i="12" l="1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E11" i="12" l="1"/>
  <c r="H11" i="12" s="1"/>
  <c r="E4" i="12"/>
  <c r="F4" i="12" s="1"/>
  <c r="E10" i="12"/>
  <c r="G10" i="12" s="1"/>
  <c r="E5" i="12"/>
  <c r="G5" i="12" s="1"/>
  <c r="E3" i="12"/>
  <c r="G3" i="12" s="1"/>
  <c r="E9" i="12"/>
  <c r="G9" i="12" s="1"/>
  <c r="E8" i="12"/>
  <c r="F8" i="12" s="1"/>
  <c r="E7" i="12"/>
  <c r="H7" i="12" s="1"/>
  <c r="E6" i="12"/>
  <c r="F6" i="12" s="1"/>
  <c r="E12" i="12"/>
  <c r="G12" i="12" s="1"/>
  <c r="E2" i="12"/>
  <c r="G2" i="12" s="1"/>
  <c r="E13" i="12"/>
  <c r="F13" i="12" s="1"/>
  <c r="H10" i="12" l="1"/>
  <c r="G6" i="12"/>
  <c r="H12" i="12"/>
  <c r="F5" i="12"/>
  <c r="H6" i="12"/>
  <c r="H2" i="12"/>
  <c r="H3" i="12"/>
  <c r="F3" i="12"/>
  <c r="F2" i="12"/>
  <c r="G7" i="12"/>
  <c r="F9" i="12"/>
  <c r="F10" i="12"/>
  <c r="H4" i="12"/>
  <c r="G4" i="12"/>
  <c r="G13" i="12"/>
  <c r="H13" i="12"/>
  <c r="H9" i="12"/>
  <c r="G8" i="12"/>
  <c r="G11" i="12"/>
  <c r="H8" i="12"/>
  <c r="H5" i="12"/>
  <c r="F12" i="12"/>
  <c r="F7" i="12"/>
  <c r="F11" i="12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5" i="4"/>
</calcChain>
</file>

<file path=xl/sharedStrings.xml><?xml version="1.0" encoding="utf-8"?>
<sst xmlns="http://schemas.openxmlformats.org/spreadsheetml/2006/main" count="33036" uniqueCount="8403">
  <si>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</si>
  <si>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</si>
  <si>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</si>
  <si>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</si>
  <si>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</si>
  <si>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</si>
  <si>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</si>
  <si>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</si>
  <si>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</si>
  <si>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</si>
  <si>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</si>
  <si>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</si>
  <si>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</si>
  <si>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</si>
  <si>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</si>
  <si>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</si>
  <si>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</si>
  <si>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</si>
  <si>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</si>
  <si>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</si>
  <si>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</si>
  <si>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</si>
  <si>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</si>
  <si>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</si>
  <si>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</si>
  <si>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</si>
  <si>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</si>
  <si>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</si>
  <si>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</si>
  <si>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</si>
  <si>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</si>
  <si>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</si>
  <si>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</si>
  <si>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</si>
  <si>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</si>
  <si>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</si>
  <si>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</si>
  <si>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</si>
  <si>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</si>
  <si>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</si>
  <si>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</si>
  <si>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</si>
  <si>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</si>
  <si>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</si>
  <si>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</si>
  <si>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</si>
  <si>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</si>
  <si>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</si>
  <si>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</si>
  <si>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</si>
  <si>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</si>
  <si>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</si>
  <si>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</si>
  <si>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</si>
  <si>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</si>
  <si>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</si>
  <si>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</si>
  <si>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</si>
  <si>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</si>
  <si>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</si>
  <si>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</si>
  <si>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</si>
  <si>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</si>
  <si>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</si>
  <si>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</si>
  <si>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</si>
  <si>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</si>
  <si>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</si>
  <si>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</si>
  <si>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</si>
  <si>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</si>
  <si>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</si>
  <si>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</si>
  <si>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</si>
  <si>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</si>
  <si>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</si>
  <si>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</si>
  <si>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</si>
  <si>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</si>
  <si>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</si>
  <si>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</si>
  <si>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</si>
  <si>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</si>
  <si>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</si>
  <si>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</si>
  <si>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</si>
  <si>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</si>
  <si>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</si>
  <si>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</si>
  <si>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</si>
  <si>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</si>
  <si>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</si>
  <si>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</si>
  <si>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</si>
  <si>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</si>
  <si>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</si>
  <si>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</si>
  <si>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</si>
  <si>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</si>
  <si>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</si>
  <si>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</si>
  <si>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</si>
  <si>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</si>
  <si>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</si>
  <si>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</si>
  <si>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</si>
  <si>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</si>
  <si>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</si>
  <si>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</si>
  <si>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</si>
  <si>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</si>
  <si>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</si>
  <si>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</si>
  <si>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</si>
  <si>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</si>
  <si>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</si>
  <si>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</si>
  <si>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</si>
  <si>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</si>
  <si>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</si>
  <si>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</si>
  <si>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</si>
  <si>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</si>
  <si>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</si>
  <si>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</si>
  <si>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</si>
  <si>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</si>
  <si>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</si>
  <si>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</si>
  <si>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</si>
  <si>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</si>
  <si>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</si>
  <si>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</si>
  <si>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</si>
  <si>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</si>
  <si>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</si>
  <si>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</si>
  <si>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</si>
  <si>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</si>
  <si>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</si>
  <si>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</si>
  <si>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</si>
  <si>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</si>
  <si>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</si>
  <si>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</si>
  <si>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</si>
  <si>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</si>
  <si>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</si>
  <si>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</si>
  <si>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</si>
  <si>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</si>
  <si>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</si>
  <si>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</si>
  <si>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</si>
  <si>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</si>
  <si>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</si>
  <si>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</si>
  <si>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</si>
  <si>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</si>
  <si>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</si>
  <si>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</si>
  <si>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</si>
  <si>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</si>
  <si>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</si>
  <si>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</si>
  <si>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</si>
  <si>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</si>
  <si>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</si>
  <si>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</si>
  <si>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</si>
  <si>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</si>
  <si>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</si>
  <si>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</si>
  <si>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</si>
  <si>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</si>
  <si>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</si>
  <si>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</si>
  <si>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</si>
  <si>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</si>
  <si>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</si>
  <si>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</si>
  <si>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</si>
  <si>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</si>
  <si>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</si>
  <si>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</si>
  <si>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</si>
  <si>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</si>
  <si>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</si>
  <si>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</si>
  <si>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</si>
  <si>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</si>
  <si>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</si>
  <si>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</si>
  <si>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</si>
  <si>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</si>
  <si>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</si>
  <si>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</si>
  <si>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</si>
  <si>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</si>
  <si>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</si>
  <si>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</si>
  <si>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</si>
  <si>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</si>
  <si>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</si>
  <si>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</si>
  <si>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</si>
  <si>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</si>
  <si>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</si>
  <si>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</si>
  <si>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</si>
  <si>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</si>
  <si>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</si>
  <si>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</si>
  <si>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</si>
  <si>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</si>
  <si>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</si>
  <si>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</si>
  <si>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</si>
  <si>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</si>
  <si>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</si>
  <si>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</si>
  <si>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</si>
  <si>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</si>
  <si>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</si>
  <si>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</si>
  <si>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</si>
  <si>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</si>
  <si>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</si>
  <si>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</si>
  <si>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</si>
  <si>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</si>
  <si>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</si>
  <si>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</si>
  <si>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</si>
  <si>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</si>
  <si>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</si>
  <si>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</si>
  <si>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</si>
  <si>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</si>
  <si>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</si>
  <si>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</si>
  <si>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</si>
  <si>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</si>
  <si>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</si>
  <si>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</si>
  <si>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</si>
  <si>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</si>
  <si>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</si>
  <si>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</si>
  <si>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</si>
  <si>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</si>
  <si>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</si>
  <si>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</si>
  <si>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</si>
  <si>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</si>
  <si>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</si>
  <si>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</si>
  <si>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</si>
  <si>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</si>
  <si>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</si>
  <si>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</si>
  <si>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</si>
  <si>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</si>
  <si>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</si>
  <si>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</si>
  <si>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</si>
  <si>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</si>
  <si>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</si>
  <si>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</si>
  <si>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</si>
  <si>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</si>
  <si>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</si>
  <si>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</si>
  <si>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</si>
  <si>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</si>
  <si>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</si>
  <si>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</si>
  <si>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</si>
  <si>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</si>
  <si>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</si>
  <si>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</si>
  <si>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</si>
  <si>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</si>
  <si>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</si>
  <si>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</si>
  <si>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</si>
  <si>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</si>
  <si>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</si>
  <si>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</si>
  <si>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</si>
  <si>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</si>
  <si>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</si>
  <si>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</si>
  <si>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</si>
  <si>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</si>
  <si>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</si>
  <si>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</si>
  <si>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</si>
  <si>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</si>
  <si>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</si>
  <si>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</si>
  <si>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</si>
  <si>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</si>
  <si>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</si>
  <si>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</si>
  <si>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</si>
  <si>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</si>
  <si>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</si>
  <si>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</si>
  <si>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</si>
  <si>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</si>
  <si>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</si>
  <si>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</si>
  <si>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</si>
  <si>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</si>
  <si>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</si>
  <si>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</si>
  <si>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</si>
  <si>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</si>
  <si>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</si>
  <si>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</si>
  <si>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</si>
  <si>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</si>
  <si>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</si>
  <si>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</si>
  <si>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</si>
  <si>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</si>
  <si>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</si>
  <si>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</si>
  <si>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</si>
  <si>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</si>
  <si>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</si>
  <si>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</si>
  <si>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</si>
  <si>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</si>
  <si>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</si>
  <si>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</si>
  <si>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</si>
  <si>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</si>
  <si>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</si>
  <si>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</si>
  <si>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</si>
  <si>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</si>
  <si>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</si>
  <si>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</si>
  <si>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</si>
  <si>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</si>
  <si>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</si>
  <si>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</si>
  <si>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</si>
  <si>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</si>
  <si>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</si>
  <si>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</si>
  <si>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</si>
  <si>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</si>
  <si>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</si>
  <si>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</si>
  <si>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</si>
  <si>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</si>
  <si>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</si>
  <si>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</si>
  <si>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</si>
  <si>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</si>
  <si>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</si>
  <si>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</si>
  <si>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</si>
  <si>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</si>
  <si>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</si>
  <si>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</si>
  <si>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</si>
  <si>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</si>
  <si>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</si>
  <si>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</si>
  <si>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</si>
  <si>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</si>
  <si>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</si>
  <si>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</si>
  <si>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</si>
  <si>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</si>
  <si>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</si>
  <si>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</si>
  <si>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</si>
  <si>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</si>
  <si>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</si>
  <si>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</si>
  <si>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</si>
  <si>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</si>
  <si>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</si>
  <si>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</si>
  <si>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</si>
  <si>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</si>
  <si>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</si>
  <si>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</si>
  <si>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</si>
  <si>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</si>
  <si>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</si>
  <si>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</si>
  <si>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</si>
  <si>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</si>
  <si>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</si>
  <si>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</si>
  <si>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</si>
  <si>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</si>
  <si>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</si>
  <si>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</si>
  <si>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</si>
  <si>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</si>
  <si>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</si>
  <si>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</si>
  <si>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</si>
  <si>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</si>
  <si>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</si>
  <si>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</si>
  <si>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</si>
  <si>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</si>
  <si>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</si>
  <si>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</si>
  <si>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</si>
  <si>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</si>
  <si>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</si>
  <si>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</si>
  <si>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</si>
  <si>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</si>
  <si>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</si>
  <si>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</si>
  <si>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</si>
  <si>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</si>
  <si>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</si>
  <si>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</si>
  <si>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</si>
  <si>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</si>
  <si>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</si>
  <si>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</si>
  <si>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</si>
  <si>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</si>
  <si>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</si>
  <si>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</si>
  <si>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</si>
  <si>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</si>
  <si>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</si>
  <si>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</si>
  <si>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</si>
  <si>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</si>
  <si>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</si>
  <si>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</si>
  <si>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</si>
  <si>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</si>
  <si>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</si>
  <si>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</si>
  <si>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</si>
  <si>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</si>
  <si>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</si>
  <si>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</si>
  <si>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</si>
  <si>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</si>
  <si>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</si>
  <si>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</si>
  <si>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</si>
  <si>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</si>
  <si>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</si>
  <si>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</si>
  <si>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</si>
  <si>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</si>
  <si>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</si>
  <si>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</si>
  <si>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</si>
  <si>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</si>
  <si>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</si>
  <si>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</si>
  <si>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</si>
  <si>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</si>
  <si>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</si>
  <si>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</si>
  <si>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</si>
  <si>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</si>
  <si>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</si>
  <si>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</si>
  <si>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</si>
  <si>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</si>
  <si>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</si>
  <si>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</si>
  <si>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</si>
  <si>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</si>
  <si>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</si>
  <si>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</si>
  <si>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</si>
  <si>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</si>
  <si>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</si>
  <si>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</si>
  <si>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</si>
  <si>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</si>
  <si>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</si>
  <si>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</si>
  <si>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</si>
  <si>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</si>
  <si>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</si>
  <si>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</si>
  <si>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</si>
  <si>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</si>
  <si>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</si>
  <si>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</si>
  <si>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</si>
  <si>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</si>
  <si>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</si>
  <si>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</si>
  <si>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</si>
  <si>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</si>
  <si>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</si>
  <si>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</si>
  <si>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</si>
  <si>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</si>
  <si>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</si>
  <si>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</si>
  <si>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</si>
  <si>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</si>
  <si>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</si>
  <si>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</si>
  <si>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</si>
  <si>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</si>
  <si>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</si>
  <si>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</si>
  <si>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</si>
  <si>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</si>
  <si>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</si>
  <si>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</si>
  <si>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</si>
  <si>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</si>
  <si>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</si>
  <si>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</si>
  <si>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</si>
  <si>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</si>
  <si>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</si>
  <si>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</si>
  <si>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</si>
  <si>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</si>
  <si>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</si>
  <si>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</si>
  <si>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</si>
  <si>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</si>
  <si>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</si>
  <si>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</si>
  <si>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</si>
  <si>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</si>
  <si>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</si>
  <si>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</si>
  <si>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</si>
  <si>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</si>
  <si>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</si>
  <si>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</si>
  <si>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</si>
  <si>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</si>
  <si>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</si>
  <si>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</si>
  <si>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</si>
  <si>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</si>
  <si>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</si>
  <si>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</si>
  <si>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</si>
  <si>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</si>
  <si>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</si>
  <si>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</si>
  <si>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</si>
  <si>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</si>
  <si>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</si>
  <si>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</si>
  <si>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</si>
  <si>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</si>
  <si>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</si>
  <si>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</si>
  <si>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</si>
  <si>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</si>
  <si>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</si>
  <si>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</si>
  <si>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</si>
  <si>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</si>
  <si>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</si>
  <si>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</si>
  <si>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</si>
  <si>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</si>
  <si>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</si>
  <si>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</si>
  <si>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</si>
  <si>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</si>
  <si>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</si>
  <si>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</si>
  <si>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</si>
  <si>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</si>
  <si>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</si>
  <si>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</si>
  <si>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</si>
  <si>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</si>
  <si>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</si>
  <si>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</si>
  <si>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</si>
  <si>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</si>
  <si>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</si>
  <si>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</si>
  <si>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</si>
  <si>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</si>
  <si>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</si>
  <si>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</si>
  <si>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</si>
  <si>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</si>
  <si>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</si>
  <si>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</si>
  <si>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</si>
  <si>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</si>
  <si>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</si>
  <si>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</si>
  <si>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</si>
  <si>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</si>
  <si>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</si>
  <si>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</si>
  <si>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</si>
  <si>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</si>
  <si>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</si>
  <si>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</si>
  <si>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</si>
  <si>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</si>
  <si>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</si>
  <si>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</si>
  <si>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</si>
  <si>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</si>
  <si>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</si>
  <si>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</si>
  <si>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</si>
  <si>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</si>
  <si>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</si>
  <si>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</si>
  <si>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</si>
  <si>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</si>
  <si>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</si>
  <si>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</si>
  <si>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</si>
  <si>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</si>
  <si>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</si>
  <si>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</si>
  <si>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</si>
  <si>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</si>
  <si>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</si>
  <si>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</si>
  <si>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</si>
  <si>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</si>
  <si>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</si>
  <si>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</si>
  <si>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</si>
  <si>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</si>
  <si>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</si>
  <si>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</si>
  <si>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</si>
  <si>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</si>
  <si>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</si>
  <si>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</si>
  <si>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</si>
  <si>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</si>
  <si>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</si>
  <si>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</si>
  <si>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</si>
  <si>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</si>
  <si>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</si>
  <si>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</si>
  <si>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</si>
  <si>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</si>
  <si>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</si>
  <si>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</si>
  <si>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</si>
  <si>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</si>
  <si>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</si>
  <si>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</si>
  <si>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</si>
  <si>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</si>
  <si>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</si>
  <si>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</si>
  <si>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</si>
  <si>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</si>
  <si>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</si>
  <si>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</si>
  <si>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</si>
  <si>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</si>
  <si>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</si>
  <si>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</si>
  <si>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</si>
  <si>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</si>
  <si>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</si>
  <si>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</si>
  <si>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</si>
  <si>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</si>
  <si>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</si>
  <si>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</si>
  <si>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</si>
  <si>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</si>
  <si>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</si>
  <si>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</si>
  <si>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</si>
  <si>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</si>
  <si>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</si>
  <si>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</si>
  <si>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</si>
  <si>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</si>
  <si>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</si>
  <si>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</si>
  <si>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</si>
  <si>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</si>
  <si>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</si>
  <si>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</si>
  <si>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</si>
  <si>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</si>
  <si>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</si>
  <si>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</si>
  <si>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</si>
  <si>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</si>
  <si>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</si>
  <si>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</si>
  <si>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</si>
  <si>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</si>
  <si>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</si>
  <si>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</si>
  <si>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</si>
  <si>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</si>
  <si>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</si>
  <si>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</si>
  <si>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</si>
  <si>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</si>
  <si>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</si>
  <si>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</si>
  <si>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</si>
  <si>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</si>
  <si>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</si>
  <si>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</si>
  <si>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</si>
  <si>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</si>
  <si>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</si>
  <si>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</si>
  <si>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</si>
  <si>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</si>
  <si>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</si>
  <si>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</si>
  <si>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</si>
  <si>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</si>
  <si>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</si>
  <si>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</si>
  <si>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</si>
  <si>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</si>
  <si>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</si>
  <si>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</si>
  <si>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</si>
  <si>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</si>
  <si>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</si>
  <si>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</si>
  <si>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</si>
  <si>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</si>
  <si>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</si>
  <si>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</si>
  <si>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</si>
  <si>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</si>
  <si>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</si>
  <si>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</si>
  <si>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</si>
  <si>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</si>
  <si>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</si>
  <si>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</si>
  <si>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</si>
  <si>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</si>
  <si>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</si>
  <si>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</si>
  <si>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</si>
  <si>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</si>
  <si>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</si>
  <si>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</si>
  <si>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</si>
  <si>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</si>
  <si>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</si>
  <si>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</si>
  <si>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</si>
  <si>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</si>
  <si>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</si>
  <si>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</si>
  <si>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</si>
  <si>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</si>
  <si>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</si>
  <si>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</si>
  <si>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</si>
  <si>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</si>
  <si>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</si>
  <si>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</si>
  <si>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</si>
  <si>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</si>
  <si>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</si>
  <si>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</si>
  <si>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</si>
  <si>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</si>
  <si>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</si>
  <si>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</si>
  <si>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</si>
  <si>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</si>
  <si>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</si>
  <si>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</si>
  <si>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</si>
  <si>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</si>
  <si>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</si>
  <si>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</si>
  <si>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</si>
  <si>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</si>
  <si>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</si>
  <si>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</si>
  <si>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</si>
  <si>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</si>
  <si>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</si>
  <si>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</si>
  <si>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</si>
  <si>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</si>
  <si>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</si>
  <si>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</si>
  <si>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</si>
  <si>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</si>
  <si>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</si>
  <si>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</si>
  <si>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</si>
  <si>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</si>
  <si>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</si>
  <si>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</si>
  <si>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</si>
  <si>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</si>
  <si>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</si>
  <si>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</si>
  <si>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</si>
  <si>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</si>
  <si>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</si>
  <si>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</si>
  <si>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</si>
  <si>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</si>
  <si>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</si>
  <si>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</si>
  <si>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</si>
  <si>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</si>
  <si>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</si>
  <si>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</si>
  <si>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</si>
  <si>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</si>
  <si>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</si>
  <si>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</si>
  <si>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</si>
  <si>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</si>
  <si>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</si>
  <si>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</si>
  <si>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</si>
  <si>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</si>
  <si>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</si>
  <si>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</si>
  <si>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</si>
  <si>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</si>
  <si>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</si>
  <si>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</si>
  <si>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</si>
  <si>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</si>
  <si>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</si>
  <si>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</si>
  <si>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</si>
  <si>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</si>
  <si>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</si>
  <si>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</si>
  <si>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</si>
  <si>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</si>
  <si>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</si>
  <si>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</si>
  <si>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</si>
  <si>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</si>
  <si>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</si>
  <si>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</si>
  <si>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</si>
  <si>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</si>
  <si>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</si>
  <si>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</si>
  <si>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</si>
  <si>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</si>
  <si>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</si>
  <si>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</si>
  <si>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</si>
  <si>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</si>
  <si>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</si>
  <si>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</si>
  <si>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</si>
  <si>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</si>
  <si>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</si>
  <si>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</si>
  <si>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</si>
  <si>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</si>
  <si>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</si>
  <si>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</si>
  <si>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</si>
  <si>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</si>
  <si>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</si>
  <si>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</si>
  <si>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</si>
  <si>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</si>
  <si>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</si>
  <si>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</si>
  <si>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</si>
  <si>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</si>
  <si>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</si>
  <si>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</si>
  <si>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</si>
  <si>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</si>
  <si>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</si>
  <si>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</si>
  <si>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</si>
  <si>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</si>
  <si>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</si>
  <si>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</si>
  <si>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</si>
  <si>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</si>
  <si>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</si>
  <si>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</si>
  <si>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</si>
  <si>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</si>
  <si>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</si>
  <si>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</si>
  <si>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</si>
  <si>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</si>
  <si>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</si>
  <si>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</si>
  <si>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</si>
  <si>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</si>
  <si>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</si>
  <si>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</si>
  <si>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</si>
  <si>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</si>
  <si>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</si>
  <si>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</si>
  <si>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</si>
  <si>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</si>
  <si>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</si>
  <si>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</si>
  <si>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</si>
  <si>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</si>
  <si>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</si>
  <si>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</si>
  <si>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</si>
  <si>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</si>
  <si>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</si>
  <si>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</si>
  <si>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</si>
  <si>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</si>
  <si>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</si>
  <si>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</si>
  <si>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</si>
  <si>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</si>
  <si>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</si>
  <si>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</si>
  <si>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</si>
  <si>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</si>
  <si>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</si>
  <si>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</si>
  <si>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</si>
  <si>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</si>
  <si>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</si>
  <si>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</si>
  <si>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</si>
  <si>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</si>
  <si>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</si>
  <si>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</si>
  <si>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</si>
  <si>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</si>
  <si>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</si>
  <si>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</si>
  <si>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</si>
  <si>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</si>
  <si>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</si>
  <si>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</si>
  <si>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</si>
  <si>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</si>
  <si>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</si>
  <si>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</si>
  <si>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</si>
  <si>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</si>
  <si>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</si>
  <si>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</si>
  <si>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</si>
  <si>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</si>
  <si>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</si>
  <si>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</si>
  <si>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</si>
  <si>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</si>
  <si>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</si>
  <si>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</si>
  <si>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</si>
  <si>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</si>
  <si>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</si>
  <si>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</si>
  <si>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</si>
  <si>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</si>
  <si>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</si>
  <si>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</si>
  <si>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</si>
  <si>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</si>
  <si>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</si>
  <si>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</si>
  <si>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</si>
  <si>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</si>
  <si>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</si>
  <si>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</si>
  <si>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</si>
  <si>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</si>
  <si>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</si>
  <si>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</si>
  <si>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</si>
  <si>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</si>
  <si>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</si>
  <si>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</si>
  <si>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</si>
  <si>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</si>
  <si>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</si>
  <si>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</si>
  <si>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</si>
  <si>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</si>
  <si>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</si>
  <si>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</si>
  <si>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</si>
  <si>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</si>
  <si>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</si>
  <si>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</si>
  <si>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</si>
  <si>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</si>
  <si>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</si>
  <si>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</si>
  <si>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</si>
  <si>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</si>
  <si>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</si>
  <si>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</si>
  <si>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</si>
  <si>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</si>
  <si>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</si>
  <si>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</si>
  <si>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</si>
  <si>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</si>
  <si>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</si>
  <si>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</si>
  <si>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</si>
  <si>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</si>
  <si>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</si>
  <si>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</si>
  <si>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</si>
  <si>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</si>
  <si>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</si>
  <si>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</si>
  <si>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</si>
  <si>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</si>
  <si>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</si>
  <si>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</si>
  <si>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</si>
  <si>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</si>
  <si>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</si>
  <si>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</si>
  <si>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</si>
  <si>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</si>
  <si>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</si>
  <si>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</si>
  <si>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</si>
  <si>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</si>
  <si>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</si>
  <si>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</si>
  <si>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</si>
  <si>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</si>
  <si>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</si>
  <si>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</si>
  <si>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</si>
  <si>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</si>
  <si>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</si>
  <si>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</si>
  <si>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</si>
  <si>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</si>
  <si>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</si>
  <si>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</si>
  <si>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</si>
  <si>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</si>
  <si>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</si>
  <si>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</si>
  <si>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</si>
  <si>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</si>
  <si>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</si>
  <si>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</si>
  <si>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</si>
  <si>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</si>
  <si>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</si>
  <si>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</si>
  <si>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</si>
  <si>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</si>
  <si>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</si>
  <si>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</si>
  <si>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</si>
  <si>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</si>
  <si>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</si>
  <si>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</si>
  <si>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</si>
  <si>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</si>
  <si>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</si>
  <si>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</si>
  <si>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</si>
  <si>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</si>
  <si>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</si>
  <si>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</si>
  <si>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</si>
  <si>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</si>
  <si>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</si>
  <si>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</si>
  <si>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</si>
  <si>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</si>
  <si>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</si>
  <si>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</si>
  <si>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</si>
  <si>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</si>
  <si>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</si>
  <si>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</si>
  <si>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</si>
  <si>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</si>
  <si>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</si>
  <si>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</si>
  <si>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</si>
  <si>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</si>
  <si>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</si>
  <si>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</si>
  <si>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</si>
  <si>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</si>
  <si>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</si>
  <si>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</si>
  <si>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</si>
  <si>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</si>
  <si>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</si>
  <si>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</si>
  <si>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</si>
  <si>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</si>
  <si>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</si>
  <si>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</si>
  <si>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</si>
  <si>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</si>
  <si>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</si>
  <si>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</si>
  <si>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</si>
  <si>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</si>
  <si>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</si>
  <si>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</si>
  <si>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</si>
  <si>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</si>
  <si>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</si>
  <si>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</si>
  <si>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</si>
  <si>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</si>
  <si>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</si>
  <si>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</si>
  <si>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</si>
  <si>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</si>
  <si>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</si>
  <si>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</si>
  <si>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</si>
  <si>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</si>
  <si>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</si>
  <si>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</si>
  <si>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</si>
  <si>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</si>
  <si>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</si>
  <si>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</si>
  <si>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</si>
  <si>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</si>
  <si>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</si>
  <si>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</si>
  <si>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</si>
  <si>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</si>
  <si>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</si>
  <si>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</si>
  <si>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</si>
  <si>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</si>
  <si>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</si>
  <si>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</si>
  <si>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</si>
  <si>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</si>
  <si>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</si>
  <si>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</si>
  <si>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</si>
  <si>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</si>
  <si>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</si>
  <si>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</si>
  <si>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</si>
  <si>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</si>
  <si>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</si>
  <si>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</si>
  <si>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</si>
  <si>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</si>
  <si>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</si>
  <si>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</si>
  <si>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</si>
  <si>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</si>
  <si>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</si>
  <si>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</si>
  <si>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</si>
  <si>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</si>
  <si>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</si>
  <si>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</si>
  <si>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</si>
  <si>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</si>
  <si>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</si>
  <si>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</si>
  <si>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</si>
  <si>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</si>
  <si>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</si>
  <si>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</si>
  <si>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</si>
  <si>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</si>
  <si>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</si>
  <si>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</si>
  <si>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</si>
  <si>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</si>
  <si>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</si>
  <si>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</si>
  <si>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</si>
  <si>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</si>
  <si>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</si>
  <si>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</si>
  <si>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</si>
  <si>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</si>
  <si>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</si>
  <si>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</si>
  <si>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</si>
  <si>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</si>
  <si>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</si>
  <si>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</si>
  <si>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</si>
  <si>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</si>
  <si>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</si>
  <si>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</si>
  <si>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</si>
  <si>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</si>
  <si>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</si>
  <si>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</si>
  <si>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</si>
  <si>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</si>
  <si>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</si>
  <si>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</si>
  <si>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</si>
  <si>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</si>
  <si>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</si>
  <si>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</si>
  <si>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</si>
  <si>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</si>
  <si>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</si>
  <si>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</si>
  <si>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</si>
  <si>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</si>
  <si>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</si>
  <si>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</si>
  <si>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</si>
  <si>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</si>
  <si>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</si>
  <si>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</si>
  <si>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</si>
  <si>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</si>
  <si>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</si>
  <si>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</si>
  <si>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</si>
  <si>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</si>
  <si>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</si>
  <si>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</si>
  <si>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</si>
  <si>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</si>
  <si>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</si>
  <si>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</si>
  <si>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</si>
  <si>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</si>
  <si>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</si>
  <si>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</si>
  <si>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</si>
  <si>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</si>
  <si>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</si>
  <si>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</si>
  <si>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</si>
  <si>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</si>
  <si>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</si>
  <si>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</si>
  <si>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</si>
  <si>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</si>
  <si>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</si>
  <si>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</si>
  <si>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</si>
  <si>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</si>
  <si>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</si>
  <si>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</si>
  <si>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</si>
  <si>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</si>
  <si>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</si>
  <si>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</si>
  <si>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</si>
  <si>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</si>
  <si>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</si>
  <si>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</si>
  <si>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</si>
  <si>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</si>
  <si>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</si>
  <si>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</si>
  <si>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</si>
  <si>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</si>
  <si>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</si>
  <si>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</si>
  <si>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</si>
  <si>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</si>
  <si>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</si>
  <si>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</si>
  <si>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</si>
  <si>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</si>
  <si>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</si>
  <si>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</si>
  <si>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</si>
  <si>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</si>
  <si>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</si>
  <si>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</si>
  <si>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</si>
  <si>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</si>
  <si>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</si>
  <si>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</si>
  <si>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</si>
  <si>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</si>
  <si>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</si>
  <si>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</si>
  <si>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</si>
  <si>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</si>
  <si>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</si>
  <si>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</si>
  <si>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</si>
  <si>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</si>
  <si>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</si>
  <si>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</si>
  <si>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</si>
  <si>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</si>
  <si>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</si>
  <si>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</si>
  <si>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</si>
  <si>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</si>
  <si>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</si>
  <si>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</si>
  <si>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</si>
  <si>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</si>
  <si>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</si>
  <si>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</si>
  <si>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</si>
  <si>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</si>
  <si>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</si>
  <si>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</si>
  <si>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</si>
  <si>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</si>
  <si>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</si>
  <si>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</si>
  <si>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</si>
  <si>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</si>
  <si>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</si>
  <si>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</si>
  <si>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</si>
  <si>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</si>
  <si>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</si>
  <si>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</si>
  <si>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</si>
  <si>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</si>
  <si>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</si>
  <si>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</si>
  <si>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</si>
  <si>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</si>
  <si>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</si>
  <si>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</si>
  <si>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</si>
  <si>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</si>
  <si>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</si>
  <si>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</si>
  <si>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</si>
  <si>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</si>
  <si>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</si>
  <si>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</si>
  <si>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</si>
  <si>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</si>
  <si>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</si>
  <si>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</si>
  <si>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</si>
  <si>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</si>
  <si>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</si>
  <si>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</si>
  <si>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</si>
  <si>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</si>
  <si>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</si>
  <si>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</si>
  <si>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</si>
  <si>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</si>
  <si>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</si>
  <si>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</si>
  <si>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</si>
  <si>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</si>
  <si>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</si>
  <si>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</si>
  <si>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</si>
  <si>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</si>
  <si>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</si>
  <si>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</si>
  <si>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</si>
  <si>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</si>
  <si>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</si>
  <si>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</si>
  <si>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</si>
  <si>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</si>
  <si>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</si>
  <si>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</si>
  <si>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</si>
  <si>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</si>
  <si>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</si>
  <si>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</si>
  <si>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</si>
  <si>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</si>
  <si>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</si>
  <si>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</si>
  <si>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</si>
  <si>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</si>
  <si>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</si>
  <si>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</si>
  <si>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</si>
  <si>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</si>
  <si>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</si>
  <si>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</si>
  <si>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</si>
  <si>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</si>
  <si>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</si>
  <si>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</si>
  <si>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</si>
  <si>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</si>
  <si>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</si>
  <si>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</si>
  <si>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</si>
  <si>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</si>
  <si>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</si>
  <si>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</si>
  <si>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</si>
  <si>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</si>
  <si>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</si>
  <si>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</si>
  <si>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</si>
  <si>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</si>
  <si>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</si>
  <si>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</si>
  <si>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</si>
  <si>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</si>
  <si>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</si>
  <si>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</si>
  <si>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</si>
  <si>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</si>
  <si>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</si>
  <si>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</si>
  <si>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</si>
  <si>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</si>
  <si>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</si>
  <si>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</si>
  <si>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</si>
  <si>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</si>
  <si>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</si>
  <si>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</si>
  <si>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</si>
  <si>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</si>
  <si>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</si>
  <si>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</si>
  <si>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</si>
  <si>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</si>
  <si>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</si>
  <si>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</si>
  <si>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</si>
  <si>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</si>
  <si>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</si>
  <si>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</si>
  <si>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</si>
  <si>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</si>
  <si>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</si>
  <si>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</si>
  <si>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</si>
  <si>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</si>
  <si>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</si>
  <si>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</si>
  <si>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</si>
  <si>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</si>
  <si>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</si>
  <si>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</si>
  <si>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</si>
  <si>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</si>
  <si>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</si>
  <si>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</si>
  <si>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</si>
  <si>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</si>
  <si>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</si>
  <si>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</si>
  <si>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</si>
  <si>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</si>
  <si>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</si>
  <si>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</si>
  <si>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</si>
  <si>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</si>
  <si>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</si>
  <si>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</si>
  <si>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</si>
  <si>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</si>
  <si>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</si>
  <si>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</si>
  <si>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</si>
  <si>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</si>
  <si>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</si>
  <si>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</si>
  <si>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</si>
  <si>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</si>
  <si>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</si>
  <si>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</si>
  <si>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</si>
  <si>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</si>
  <si>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</si>
  <si>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</si>
  <si>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</si>
  <si>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</si>
  <si>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</si>
  <si>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</si>
  <si>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</si>
  <si>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</si>
  <si>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</si>
  <si>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</si>
  <si>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</si>
  <si>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</si>
  <si>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</si>
  <si>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</si>
  <si>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</si>
  <si>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</si>
  <si>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</si>
  <si>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</si>
  <si>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</si>
  <si>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</si>
  <si>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</si>
  <si>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</si>
  <si>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</si>
  <si>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</si>
  <si>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</si>
  <si>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</si>
  <si>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</si>
  <si>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</si>
  <si>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</si>
  <si>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</si>
  <si>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</si>
  <si>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</si>
  <si>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</si>
  <si>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</si>
  <si>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</si>
  <si>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</si>
  <si>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</si>
  <si>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</si>
  <si>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</si>
  <si>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</si>
  <si>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</si>
  <si>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</si>
  <si>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</si>
  <si>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</si>
  <si>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</si>
  <si>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</si>
  <si>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</si>
  <si>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</si>
  <si>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</si>
  <si>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</si>
  <si>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</si>
  <si>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</si>
  <si>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</si>
  <si>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</si>
  <si>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</si>
  <si>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</si>
  <si>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</si>
  <si>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</si>
  <si>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</si>
  <si>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</si>
  <si>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</si>
  <si>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</si>
  <si>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</si>
  <si>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</si>
  <si>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</si>
  <si>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</si>
  <si>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</si>
  <si>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</si>
  <si>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</si>
  <si>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</si>
  <si>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</si>
  <si>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</si>
  <si>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</si>
  <si>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</si>
  <si>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</si>
  <si>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</si>
  <si>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</si>
  <si>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</si>
  <si>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</si>
  <si>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</si>
  <si>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</si>
  <si>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</si>
  <si>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</si>
  <si>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</si>
  <si>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</si>
  <si>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</si>
  <si>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</si>
  <si>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</si>
  <si>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</si>
  <si>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</si>
  <si>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</si>
  <si>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</si>
  <si>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</si>
  <si>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</si>
  <si>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</si>
  <si>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</si>
  <si>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</si>
  <si>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</si>
  <si>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</si>
  <si>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</si>
  <si>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</si>
  <si>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</si>
  <si>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</si>
  <si>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</si>
  <si>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</si>
  <si>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</si>
  <si>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</si>
  <si>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</si>
  <si>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</si>
  <si>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</si>
  <si>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</si>
  <si>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</si>
  <si>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</si>
  <si>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</si>
  <si>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</si>
  <si>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</si>
  <si>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</si>
  <si>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</si>
  <si>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</si>
  <si>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</si>
  <si>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</si>
  <si>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</si>
  <si>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</si>
  <si>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</si>
  <si>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</si>
  <si>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</si>
  <si>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</si>
  <si>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</si>
  <si>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</si>
  <si>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</si>
  <si>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</si>
  <si>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</si>
  <si>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</si>
  <si>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</si>
  <si>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</si>
  <si>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</si>
  <si>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</si>
  <si>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</si>
  <si>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</si>
  <si>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</si>
  <si>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</si>
  <si>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</si>
  <si>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</si>
  <si>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</si>
  <si>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</si>
  <si>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</si>
  <si>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</si>
  <si>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</si>
  <si>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</si>
  <si>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</si>
  <si>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</si>
  <si>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</si>
  <si>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</si>
  <si>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</si>
  <si>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</si>
  <si>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</si>
  <si>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</si>
  <si>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</si>
  <si>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</si>
  <si>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</si>
  <si>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</si>
  <si>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</si>
  <si>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</si>
  <si>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</si>
  <si>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</si>
  <si>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</si>
  <si>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</si>
  <si>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</si>
  <si>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</si>
  <si>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</si>
  <si>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</si>
  <si>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</si>
  <si>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</si>
  <si>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</si>
  <si>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</si>
  <si>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</si>
  <si>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</si>
  <si>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</si>
  <si>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</si>
  <si>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</si>
  <si>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</si>
  <si>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</si>
  <si>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</si>
  <si>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</si>
  <si>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</si>
  <si>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</si>
  <si>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</si>
  <si>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</si>
  <si>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</si>
  <si>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</si>
  <si>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</si>
  <si>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</si>
  <si>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</si>
  <si>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</si>
  <si>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</si>
  <si>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</si>
  <si>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</si>
  <si>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</si>
  <si>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</si>
  <si>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</si>
  <si>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</si>
  <si>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</si>
  <si>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</si>
  <si>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</si>
  <si>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</si>
  <si>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</si>
  <si>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</si>
  <si>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</si>
  <si>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</si>
  <si>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</si>
  <si>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</si>
  <si>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</si>
  <si>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</si>
  <si>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</si>
  <si>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</si>
  <si>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</si>
  <si>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</si>
  <si>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</si>
  <si>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</si>
  <si>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</si>
  <si>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</si>
  <si>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</si>
  <si>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</si>
  <si>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</si>
  <si>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</si>
  <si>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</si>
  <si>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</si>
  <si>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</si>
  <si>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</si>
  <si>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</si>
  <si>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</si>
  <si>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</si>
  <si>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</si>
  <si>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</si>
  <si>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</si>
  <si>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</si>
  <si>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</si>
  <si>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</si>
  <si>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</si>
  <si>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</si>
  <si>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</si>
  <si>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</si>
  <si>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</si>
  <si>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</si>
  <si>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</si>
  <si>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</si>
  <si>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</si>
  <si>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</si>
  <si>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</si>
  <si>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</si>
  <si>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</si>
  <si>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</si>
  <si>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</si>
  <si>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</si>
  <si>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</si>
  <si>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</si>
  <si>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</si>
  <si>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</si>
  <si>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</si>
  <si>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</si>
  <si>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</si>
  <si>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</si>
  <si>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</si>
  <si>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</si>
  <si>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</si>
  <si>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</si>
  <si>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</si>
  <si>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</si>
  <si>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</si>
  <si>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</si>
  <si>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</si>
  <si>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</si>
  <si>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</si>
  <si>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</si>
  <si>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</si>
  <si>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</si>
  <si>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</si>
  <si>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</si>
  <si>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</si>
  <si>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</si>
  <si>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</si>
  <si>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</si>
  <si>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</si>
  <si>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</si>
  <si>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</si>
  <si>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</si>
  <si>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</si>
  <si>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</si>
  <si>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</si>
  <si>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</si>
  <si>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</si>
  <si>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</si>
  <si>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</si>
  <si>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</si>
  <si>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</si>
  <si>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</si>
  <si>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</si>
  <si>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</si>
  <si>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</si>
  <si>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</si>
  <si>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</si>
  <si>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</si>
  <si>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</si>
  <si>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</si>
  <si>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</si>
  <si>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</si>
  <si>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</si>
  <si>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</si>
  <si>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</si>
  <si>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</si>
  <si>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</si>
  <si>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</si>
  <si>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</si>
  <si>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</si>
  <si>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</si>
  <si>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</si>
  <si>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</si>
  <si>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</si>
  <si>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</si>
  <si>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</si>
  <si>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</si>
  <si>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</si>
  <si>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</si>
  <si>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</si>
  <si>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</si>
  <si>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</si>
  <si>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</si>
  <si>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</si>
  <si>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</si>
  <si>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</si>
  <si>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</si>
  <si>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</si>
  <si>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</si>
  <si>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</si>
  <si>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</si>
  <si>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</si>
  <si>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</si>
  <si>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</si>
  <si>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</si>
  <si>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</si>
  <si>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</si>
  <si>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</si>
  <si>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</si>
  <si>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</si>
  <si>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</si>
  <si>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</si>
  <si>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</si>
  <si>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</si>
  <si>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</si>
  <si>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</si>
  <si>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</si>
  <si>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</si>
  <si>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</si>
  <si>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</si>
  <si>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</si>
  <si>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</si>
  <si>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</si>
  <si>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</si>
  <si>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</si>
  <si>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</si>
  <si>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</si>
  <si>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</si>
  <si>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</si>
  <si>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</si>
  <si>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</si>
  <si>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</si>
  <si>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</si>
  <si>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</si>
  <si>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</si>
  <si>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</si>
  <si>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</si>
  <si>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</si>
  <si>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</si>
  <si>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</si>
  <si>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</si>
  <si>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</si>
  <si>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</si>
  <si>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</si>
  <si>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</si>
  <si>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</si>
  <si>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</si>
  <si>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</si>
  <si>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</si>
  <si>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</si>
  <si>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</si>
  <si>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</si>
  <si>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</si>
  <si>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</si>
  <si>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</si>
  <si>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</si>
  <si>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</si>
  <si>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</si>
  <si>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</si>
  <si>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</si>
  <si>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</si>
  <si>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</si>
  <si>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</si>
  <si>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</si>
  <si>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</si>
  <si>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</si>
  <si>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</si>
  <si>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</si>
  <si>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</si>
  <si>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</si>
  <si>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</si>
  <si>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</si>
  <si>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</si>
  <si>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</si>
  <si>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</si>
  <si>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</si>
  <si>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</si>
  <si>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</si>
  <si>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</si>
  <si>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</si>
  <si>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</si>
  <si>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</si>
  <si>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</si>
  <si>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</si>
  <si>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</si>
  <si>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</si>
  <si>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</si>
  <si>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</si>
  <si>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</si>
  <si>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</si>
  <si>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</si>
  <si>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</si>
  <si>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</si>
  <si>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</si>
  <si>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</si>
  <si>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</si>
  <si>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</si>
  <si>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</si>
  <si>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</si>
  <si>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</si>
  <si>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</si>
  <si>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</si>
  <si>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</si>
  <si>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</si>
  <si>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</si>
  <si>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</si>
  <si>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</si>
  <si>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</si>
  <si>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</si>
  <si>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</si>
  <si>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</si>
  <si>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</si>
  <si>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</si>
  <si>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</si>
  <si>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</si>
  <si>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</si>
  <si>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</si>
  <si>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</si>
  <si>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</si>
  <si>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</si>
  <si>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</si>
  <si>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</si>
  <si>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</si>
  <si>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</si>
  <si>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</si>
  <si>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</si>
  <si>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</si>
  <si>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</si>
  <si>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</si>
  <si>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</si>
  <si>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</si>
  <si>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</si>
  <si>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</si>
  <si>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</si>
  <si>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</si>
  <si>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</si>
  <si>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</si>
  <si>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</si>
  <si>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</si>
  <si>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</si>
  <si>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</si>
  <si>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</si>
  <si>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</si>
  <si>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</si>
  <si>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</si>
  <si>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</si>
  <si>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</si>
  <si>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</si>
  <si>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</si>
  <si>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</si>
  <si>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</si>
  <si>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</si>
  <si>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</si>
  <si>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</si>
  <si>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</si>
  <si>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</si>
  <si>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</si>
  <si>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</si>
  <si>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</si>
  <si>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</si>
  <si>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</si>
  <si>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</si>
  <si>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</si>
  <si>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</si>
  <si>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</si>
  <si>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</si>
  <si>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</si>
  <si>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</si>
  <si>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</si>
  <si>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</si>
  <si>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</si>
  <si>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</si>
  <si>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</si>
  <si>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</si>
  <si>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</si>
  <si>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</si>
  <si>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</si>
  <si>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</si>
  <si>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</si>
  <si>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</si>
  <si>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</si>
  <si>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</si>
  <si>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</si>
  <si>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</si>
  <si>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</si>
  <si>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</si>
  <si>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</si>
  <si>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</si>
  <si>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</si>
  <si>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</si>
  <si>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</si>
  <si>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</si>
  <si>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</si>
  <si>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</si>
  <si>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</si>
  <si>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</si>
  <si>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</si>
  <si>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</si>
  <si>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</si>
  <si>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</si>
  <si>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</si>
  <si>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</si>
  <si>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</si>
  <si>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</si>
  <si>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</si>
  <si>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</si>
  <si>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</si>
  <si>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</si>
  <si>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</si>
  <si>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</si>
  <si>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</si>
  <si>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</si>
  <si>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</si>
  <si>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</si>
  <si>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</si>
  <si>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</si>
  <si>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</si>
  <si>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</si>
  <si>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</si>
  <si>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</si>
  <si>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</si>
  <si>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</si>
  <si>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</si>
  <si>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</si>
  <si>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</si>
  <si>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</si>
  <si>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</si>
  <si>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</si>
  <si>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</si>
  <si>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</si>
  <si>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</si>
  <si>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</si>
  <si>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</si>
  <si>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</si>
  <si>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</si>
  <si>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</si>
  <si>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</si>
  <si>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</si>
  <si>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</si>
  <si>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</si>
  <si>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</si>
  <si>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</si>
  <si>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</si>
  <si>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</si>
  <si>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</si>
  <si>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</si>
  <si>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</si>
  <si>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</si>
  <si>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</si>
  <si>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</si>
  <si>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</si>
  <si>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</si>
  <si>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</si>
  <si>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</si>
  <si>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</si>
  <si>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</si>
  <si>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</si>
  <si>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</si>
  <si>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</si>
  <si>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</si>
  <si>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</si>
  <si>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</si>
  <si>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</si>
  <si>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</si>
  <si>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</si>
  <si>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</si>
  <si>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</si>
  <si>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</si>
  <si>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</si>
  <si>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</si>
  <si>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</si>
  <si>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</si>
  <si>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</si>
  <si>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</si>
  <si>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</si>
  <si>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</si>
  <si>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</si>
  <si>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</si>
  <si>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</si>
  <si>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</si>
  <si>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</si>
  <si>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</si>
  <si>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</si>
  <si>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</si>
  <si>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</si>
  <si>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</si>
  <si>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</si>
  <si>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</si>
  <si>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</si>
  <si>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</si>
  <si>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</si>
  <si>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</si>
  <si>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</si>
  <si>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</si>
  <si>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</si>
  <si>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</si>
  <si>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</si>
  <si>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</si>
  <si>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</si>
  <si>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</si>
  <si>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</si>
  <si>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</si>
  <si>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</si>
  <si>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</si>
  <si>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</si>
  <si>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</si>
  <si>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</si>
  <si>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</si>
  <si>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</si>
  <si>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</si>
  <si>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</si>
  <si>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</si>
  <si>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</si>
  <si>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</si>
  <si>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</si>
  <si>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</si>
  <si>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</si>
  <si>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</si>
  <si>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</si>
  <si>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</si>
  <si>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</si>
  <si>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</si>
  <si>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</si>
  <si>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</si>
  <si>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</si>
  <si>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</si>
  <si>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</si>
  <si>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</si>
  <si>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</si>
  <si>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</si>
  <si>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</si>
  <si>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</si>
  <si>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</si>
  <si>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</si>
  <si>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</si>
  <si>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</si>
  <si>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</si>
  <si>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</si>
  <si>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</si>
  <si>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</si>
  <si>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</si>
  <si>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</si>
  <si>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</si>
  <si>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</si>
  <si>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</si>
  <si>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</si>
  <si>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</si>
  <si>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</si>
  <si>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</si>
  <si>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</si>
  <si>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</si>
  <si>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</si>
  <si>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</si>
  <si>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</si>
  <si>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</si>
  <si>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</si>
  <si>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</si>
  <si>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</si>
  <si>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</si>
  <si>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</si>
  <si>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</si>
  <si>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</si>
  <si>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</si>
  <si>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</si>
  <si>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</si>
  <si>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</si>
  <si>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</si>
  <si>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</si>
  <si>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</si>
  <si>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</si>
  <si>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</si>
  <si>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</si>
  <si>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</si>
  <si>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</si>
  <si>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</si>
  <si>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</si>
  <si>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</si>
  <si>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</si>
  <si>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</si>
  <si>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</si>
  <si>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</si>
  <si>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</si>
  <si>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</si>
  <si>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</si>
  <si>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</si>
  <si>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</si>
  <si>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</si>
  <si>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</si>
  <si>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</si>
  <si>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</si>
  <si>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</si>
  <si>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</si>
  <si>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</si>
  <si>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</si>
  <si>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</si>
  <si>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</si>
  <si>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</si>
  <si>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</si>
  <si>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</si>
  <si>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</si>
  <si>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</si>
  <si>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</si>
  <si>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</si>
  <si>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</si>
  <si>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</si>
  <si>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</si>
  <si>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</si>
  <si>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</si>
  <si>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</si>
  <si>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</si>
  <si>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</si>
  <si>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</si>
  <si>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</si>
  <si>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</si>
  <si>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</si>
  <si>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</si>
  <si>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</si>
  <si>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</si>
  <si>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</si>
  <si>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</si>
  <si>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</si>
  <si>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</si>
  <si>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</si>
  <si>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</si>
  <si>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</si>
  <si>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</si>
  <si>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</si>
  <si>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</si>
  <si>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</si>
  <si>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</si>
  <si>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</si>
  <si>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</si>
  <si>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</si>
  <si>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</si>
  <si>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</si>
  <si>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</si>
  <si>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</si>
  <si>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</si>
  <si>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</si>
  <si>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</si>
  <si>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</si>
  <si>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</si>
  <si>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</si>
  <si>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</si>
  <si>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</si>
  <si>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</si>
  <si>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</si>
  <si>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</si>
  <si>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</si>
  <si>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</si>
  <si>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</si>
  <si>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</si>
  <si>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</si>
  <si>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</si>
  <si>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</si>
  <si>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</si>
  <si>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</si>
  <si>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</si>
  <si>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</si>
  <si>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</si>
  <si>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</si>
  <si>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</si>
  <si>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</si>
  <si>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</si>
  <si>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</si>
  <si>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</si>
  <si>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</si>
  <si>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</si>
  <si>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</si>
  <si>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</si>
  <si>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</si>
  <si>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</si>
  <si>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</si>
  <si>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</si>
  <si>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</si>
  <si>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</si>
  <si>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</si>
  <si>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</si>
  <si>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</si>
  <si>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</si>
  <si>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</si>
  <si>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</si>
  <si>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</si>
  <si>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</si>
  <si>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</si>
  <si>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</si>
  <si>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</si>
  <si>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</si>
  <si>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</si>
  <si>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</si>
  <si>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</si>
  <si>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</si>
  <si>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</si>
  <si>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</si>
  <si>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</si>
  <si>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</si>
  <si>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</si>
  <si>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</si>
  <si>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</si>
  <si>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</si>
  <si>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</si>
  <si>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</si>
  <si>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</si>
  <si>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</si>
  <si>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</si>
  <si>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</si>
  <si>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</si>
  <si>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</si>
  <si>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</si>
  <si>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</si>
  <si>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</si>
  <si>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</si>
  <si>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</si>
  <si>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</si>
  <si>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</si>
  <si>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</si>
  <si>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</si>
  <si>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</si>
  <si>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</si>
  <si>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</si>
  <si>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</si>
  <si>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</si>
  <si>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</si>
  <si>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</si>
  <si>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</si>
  <si>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</si>
  <si>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</si>
  <si>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</si>
  <si>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</si>
  <si>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</si>
  <si>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</si>
  <si>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</si>
  <si>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</si>
  <si>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</si>
  <si>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</si>
  <si>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</si>
  <si>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</si>
  <si>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</si>
  <si>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</si>
  <si>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</si>
  <si>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</si>
  <si>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</si>
  <si>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</si>
  <si>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</si>
  <si>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</si>
  <si>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</si>
  <si>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</si>
  <si>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</si>
  <si>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</si>
  <si>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</si>
  <si>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</si>
  <si>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</si>
  <si>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</si>
  <si>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</si>
  <si>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</si>
  <si>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</si>
  <si>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</si>
  <si>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</si>
  <si>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</si>
  <si>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</si>
  <si>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</si>
  <si>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</si>
  <si>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</si>
  <si>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</si>
  <si>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</si>
  <si>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</si>
  <si>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</si>
  <si>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</si>
  <si>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</si>
  <si>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</si>
  <si>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</si>
  <si>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</si>
  <si>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</si>
  <si>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</si>
  <si>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</si>
  <si>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</si>
  <si>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</si>
  <si>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</si>
  <si>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</si>
  <si>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</si>
  <si>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</si>
  <si>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</si>
  <si>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</si>
  <si>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</si>
  <si>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</si>
  <si>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</si>
  <si>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</si>
  <si>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</si>
  <si>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</si>
  <si>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</si>
  <si>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</si>
  <si>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</si>
  <si>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</si>
  <si>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</si>
  <si>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</si>
  <si>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</si>
  <si>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</si>
  <si>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</si>
  <si>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</si>
  <si>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</si>
  <si>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</si>
  <si>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</si>
  <si>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</si>
  <si>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</si>
  <si>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</si>
  <si>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</si>
  <si>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</si>
  <si>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</si>
  <si>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</si>
  <si>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</si>
  <si>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</si>
  <si>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</si>
  <si>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</si>
  <si>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</si>
  <si>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</si>
  <si>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</si>
  <si>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</si>
  <si>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</si>
  <si>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</si>
  <si>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</si>
  <si>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</si>
  <si>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</si>
  <si>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</si>
  <si>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</si>
  <si>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</si>
  <si>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</si>
  <si>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</si>
  <si>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</si>
  <si>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</si>
  <si>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</si>
  <si>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</si>
  <si>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</si>
  <si>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</si>
  <si>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</si>
  <si>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</si>
  <si>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</si>
  <si>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</si>
  <si>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</si>
  <si>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</si>
  <si>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</si>
  <si>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</si>
  <si>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</si>
  <si>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</si>
  <si>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</si>
  <si>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</si>
  <si>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</si>
  <si>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</si>
  <si>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</si>
  <si>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</si>
  <si>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</si>
  <si>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</si>
  <si>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</si>
  <si>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</si>
  <si>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</si>
  <si>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</si>
  <si>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</si>
  <si>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</si>
  <si>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</si>
  <si>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</si>
  <si>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</si>
  <si>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</si>
  <si>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</si>
  <si>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</si>
  <si>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</si>
  <si>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</si>
  <si>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</si>
  <si>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</si>
  <si>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</si>
  <si>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</si>
  <si>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</si>
  <si>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</si>
  <si>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</si>
  <si>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</si>
  <si>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</si>
  <si>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</si>
  <si>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</si>
  <si>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</si>
  <si>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</si>
  <si>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</si>
  <si>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</si>
  <si>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</si>
  <si>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</si>
  <si>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</si>
  <si>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</si>
  <si>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</si>
  <si>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</si>
  <si>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</si>
  <si>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</si>
  <si>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</si>
  <si>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</si>
  <si>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</si>
  <si>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</si>
  <si>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</si>
  <si>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</si>
  <si>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</si>
  <si>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</si>
  <si>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</si>
  <si>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</si>
  <si>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</si>
  <si>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</si>
  <si>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</si>
  <si>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</si>
  <si>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</si>
  <si>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</si>
  <si>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</si>
  <si>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</si>
  <si>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</si>
  <si>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</si>
  <si>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</si>
  <si>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</si>
  <si>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</si>
  <si>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</si>
  <si>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</si>
  <si>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</si>
  <si>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</si>
  <si>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</si>
  <si>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</si>
  <si>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</si>
  <si>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</si>
  <si>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</si>
  <si>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</si>
  <si>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</si>
  <si>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</si>
  <si>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</si>
  <si>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</si>
  <si>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</si>
  <si>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</si>
  <si>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</si>
  <si>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</si>
  <si>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</si>
  <si>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</si>
  <si>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</si>
  <si>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</si>
  <si>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</si>
  <si>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</si>
  <si>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</si>
  <si>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</si>
  <si>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</si>
  <si>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</si>
  <si>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</si>
  <si>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</si>
  <si>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</si>
  <si>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</si>
  <si>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</si>
  <si>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</si>
  <si>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</si>
  <si>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</si>
  <si>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</si>
  <si>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</si>
  <si>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</si>
  <si>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</si>
  <si>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</si>
  <si>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</si>
  <si>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</si>
  <si>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</si>
  <si>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</si>
  <si>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</si>
  <si>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</si>
  <si>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</si>
  <si>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</si>
  <si>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</si>
  <si>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</si>
  <si>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</si>
  <si>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</si>
  <si>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</si>
  <si>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</si>
  <si>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</si>
  <si>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</si>
  <si>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</si>
  <si>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</si>
  <si>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</si>
  <si>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</si>
  <si>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</si>
  <si>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</si>
  <si>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</si>
  <si>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</si>
  <si>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</si>
  <si>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</si>
  <si>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</si>
  <si>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</si>
  <si>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</si>
  <si>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</si>
  <si>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</si>
  <si>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</si>
  <si>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</si>
  <si>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</si>
  <si>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</si>
  <si>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</si>
  <si>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</si>
  <si>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</si>
  <si>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</si>
  <si>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</si>
  <si>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</si>
  <si>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</si>
  <si>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</si>
  <si>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</si>
  <si>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</si>
  <si>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</si>
  <si>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</si>
  <si>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</si>
  <si>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</si>
  <si>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</si>
  <si>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</si>
  <si>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</si>
  <si>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</si>
  <si>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</si>
  <si>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</si>
  <si>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</si>
  <si>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</si>
  <si>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</si>
  <si>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</si>
  <si>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</si>
  <si>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</si>
  <si>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</si>
  <si>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</si>
  <si>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</si>
  <si>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</si>
  <si>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</si>
  <si>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</si>
  <si>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</si>
  <si>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</si>
  <si>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</si>
  <si>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</si>
  <si>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</si>
  <si>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</si>
  <si>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</si>
  <si>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</si>
  <si>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</si>
  <si>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</si>
  <si>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</si>
  <si>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</si>
  <si>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</si>
  <si>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</si>
  <si>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</si>
  <si>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</si>
  <si>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</si>
  <si>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</si>
  <si>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</si>
  <si>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</si>
  <si>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</si>
  <si>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</si>
  <si>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</si>
  <si>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</si>
  <si>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</si>
  <si>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</si>
  <si>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</si>
  <si>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</si>
  <si>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</si>
  <si>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</si>
  <si>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</si>
  <si>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</si>
  <si>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</si>
  <si>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</si>
  <si>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</si>
  <si>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</si>
  <si>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</si>
  <si>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</si>
  <si>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</si>
  <si>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</si>
  <si>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</si>
  <si>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</si>
  <si>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</si>
  <si>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</si>
  <si>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</si>
  <si>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</si>
  <si>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</si>
  <si>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</si>
  <si>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</si>
  <si>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</si>
  <si>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</si>
  <si>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</si>
  <si>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</si>
  <si>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</si>
  <si>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</si>
  <si>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</si>
  <si>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</si>
  <si>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</si>
  <si>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</si>
  <si>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</si>
  <si>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</si>
  <si>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</si>
  <si>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</si>
  <si>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</si>
  <si>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</si>
  <si>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</si>
  <si>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</si>
  <si>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</si>
  <si>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</si>
  <si>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</si>
  <si>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</si>
  <si>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</si>
  <si>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</si>
  <si>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</si>
  <si>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</si>
  <si>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</si>
  <si>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</si>
  <si>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</si>
  <si>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</si>
  <si>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</si>
  <si>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</si>
  <si>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</si>
  <si>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</si>
  <si>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</si>
  <si>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</si>
  <si>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</si>
  <si>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</si>
  <si>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</si>
  <si>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</si>
  <si>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</si>
  <si>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</si>
  <si>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</si>
  <si>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</si>
  <si>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</si>
  <si>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</si>
  <si>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</si>
  <si>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</si>
  <si>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</si>
  <si>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</si>
  <si>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</si>
  <si>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</si>
  <si>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</si>
  <si>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</si>
  <si>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</si>
  <si>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</si>
  <si>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</si>
  <si>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</si>
  <si>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</si>
  <si>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</si>
  <si>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</si>
  <si>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</si>
  <si>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</si>
  <si>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</si>
  <si>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</si>
  <si>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</si>
  <si>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</si>
  <si>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</si>
  <si>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</si>
  <si>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</si>
  <si>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</si>
  <si>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</si>
  <si>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</si>
  <si>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</si>
  <si>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</si>
  <si>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</si>
  <si>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</si>
  <si>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</si>
  <si>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</si>
  <si>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</si>
  <si>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</si>
  <si>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</si>
  <si>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</si>
  <si>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</si>
  <si>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</si>
  <si>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</si>
  <si>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</si>
  <si>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</si>
  <si>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</si>
  <si>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</si>
  <si>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</si>
  <si>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</si>
  <si>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</si>
  <si>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</si>
  <si>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</si>
  <si>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</si>
  <si>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</si>
  <si>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</si>
  <si>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</si>
  <si>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</si>
  <si>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</si>
  <si>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</si>
  <si>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</si>
  <si>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</si>
  <si>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</si>
  <si>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</si>
  <si>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</si>
  <si>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</si>
  <si>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</si>
  <si>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</si>
  <si>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</si>
  <si>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</si>
  <si>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</si>
  <si>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</si>
  <si>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</si>
  <si>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</si>
  <si>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</si>
  <si>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</si>
  <si>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</si>
  <si>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</si>
  <si>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</si>
  <si>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</si>
  <si>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</si>
  <si>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</si>
  <si>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</si>
  <si>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</si>
  <si>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</si>
  <si>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</si>
  <si>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</si>
  <si>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</si>
  <si>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</si>
  <si>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</si>
  <si>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</si>
  <si>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</si>
  <si>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</si>
  <si>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</si>
  <si>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</si>
  <si>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</si>
  <si>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</si>
  <si>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</si>
  <si>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</si>
  <si>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</si>
  <si>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</si>
  <si>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</si>
  <si>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</si>
  <si>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</si>
  <si>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</si>
  <si>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</si>
  <si>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</si>
  <si>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</si>
  <si>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</si>
  <si>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</si>
  <si>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</si>
  <si>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</si>
  <si>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</si>
  <si>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</si>
  <si>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</si>
  <si>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</si>
  <si>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</si>
  <si>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</si>
  <si>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</si>
  <si>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</si>
  <si>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</si>
  <si>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</si>
  <si>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</si>
  <si>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</si>
  <si>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</si>
  <si>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</si>
  <si>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</si>
  <si>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</si>
  <si>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</si>
  <si>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</si>
  <si>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</si>
  <si>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</si>
  <si>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</si>
  <si>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</si>
  <si>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</si>
  <si>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</si>
  <si>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</si>
  <si>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</si>
  <si>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</si>
  <si>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</si>
  <si>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</si>
  <si>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</si>
  <si>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</si>
  <si>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</si>
  <si>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</si>
  <si>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</si>
  <si>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</si>
  <si>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</si>
  <si>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</si>
  <si>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</si>
  <si>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</si>
  <si>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</si>
  <si>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</si>
  <si>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</si>
  <si>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</si>
  <si>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</si>
  <si>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</si>
  <si>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</si>
  <si>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</si>
  <si>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</si>
  <si>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</si>
  <si>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</si>
  <si>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</si>
  <si>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</si>
  <si>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</si>
  <si>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</si>
  <si>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</si>
  <si>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</si>
  <si>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</si>
  <si>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</si>
  <si>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</si>
  <si>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</si>
  <si>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</si>
  <si>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</si>
  <si>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</si>
  <si>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</si>
  <si>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</si>
  <si>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</si>
  <si>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</si>
  <si>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</si>
  <si>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</si>
  <si>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</si>
  <si>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</si>
  <si>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</si>
  <si>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</si>
  <si>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</si>
  <si>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</si>
  <si>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</si>
  <si>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</si>
  <si>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</si>
  <si>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</si>
  <si>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</si>
  <si>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</si>
  <si>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</si>
  <si>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</si>
  <si>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</si>
  <si>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</si>
  <si>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</si>
  <si>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</si>
  <si>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</si>
  <si>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</si>
  <si>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</si>
  <si>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</si>
  <si>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</si>
  <si>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</si>
  <si>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</si>
  <si>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</si>
  <si>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</si>
  <si>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</si>
  <si>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</si>
  <si>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</si>
  <si>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</si>
  <si>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</si>
  <si>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</si>
  <si>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</si>
  <si>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</si>
  <si>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</si>
  <si>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</si>
  <si>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</si>
  <si>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</si>
  <si>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</si>
  <si>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</si>
  <si>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</si>
  <si>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</si>
  <si>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</si>
  <si>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</si>
  <si>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</si>
  <si>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</si>
  <si>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</si>
  <si>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</si>
  <si>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</si>
  <si>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</si>
  <si>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</si>
  <si>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</si>
  <si>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</si>
  <si>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</si>
  <si>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</si>
  <si>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</si>
  <si>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</si>
  <si>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</si>
  <si>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</si>
  <si>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</si>
  <si>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</si>
  <si>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</si>
  <si>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</si>
  <si>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</si>
  <si>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</si>
  <si>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</si>
  <si>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</si>
  <si>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</si>
  <si>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</si>
  <si>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</si>
  <si>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</si>
  <si>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</si>
  <si>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</si>
  <si>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</si>
  <si>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</si>
  <si>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</si>
  <si>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</si>
  <si>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</si>
  <si>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</si>
  <si>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</si>
  <si>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</si>
  <si>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</si>
  <si>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</si>
  <si>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</si>
  <si>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</si>
  <si>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</si>
  <si>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</si>
  <si>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</si>
  <si>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</si>
  <si>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</si>
  <si>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</si>
  <si>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</si>
  <si>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</si>
  <si>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</si>
  <si>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</si>
  <si>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</si>
  <si>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</si>
  <si>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</si>
  <si>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</si>
  <si>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</si>
  <si>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</si>
  <si>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</si>
  <si>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</si>
  <si>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</si>
  <si>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</si>
  <si>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</si>
  <si>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</si>
  <si>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</si>
  <si>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</si>
  <si>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</si>
  <si>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</si>
  <si>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</si>
  <si>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</si>
  <si>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</si>
  <si>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</si>
  <si>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</si>
  <si>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</si>
  <si>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</si>
  <si>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</si>
  <si>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</si>
  <si>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</si>
  <si>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</si>
  <si>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</si>
  <si>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</si>
  <si>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</si>
  <si>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</si>
  <si>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</si>
  <si>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</si>
  <si>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</si>
  <si>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</si>
  <si>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</si>
  <si>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</si>
  <si>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</si>
  <si>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</si>
  <si>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</si>
  <si>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</si>
  <si>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</si>
  <si>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</si>
  <si>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</si>
  <si>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</si>
  <si>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</si>
  <si>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</si>
  <si>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</si>
  <si>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</si>
  <si>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</si>
  <si>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</si>
  <si>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</si>
  <si>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</si>
  <si>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</si>
  <si>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</si>
  <si>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</si>
  <si>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</si>
  <si>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</si>
  <si>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</si>
  <si>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</si>
  <si>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</si>
  <si>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</si>
  <si>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</si>
  <si>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</si>
  <si>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</si>
  <si>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</si>
  <si>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</si>
  <si>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</si>
  <si>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</si>
  <si>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</si>
  <si>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</si>
  <si>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</si>
  <si>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</si>
  <si>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</si>
  <si>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</si>
  <si>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</si>
  <si>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</si>
  <si>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</si>
  <si>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</si>
  <si>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</si>
  <si>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</si>
  <si>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</si>
  <si>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</si>
  <si>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</si>
  <si>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</si>
  <si>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</si>
  <si>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</si>
  <si>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</si>
  <si>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</si>
  <si>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</si>
  <si>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</si>
  <si>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</si>
  <si>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</si>
  <si>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</si>
  <si>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</si>
  <si>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</si>
  <si>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</si>
  <si>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</si>
  <si>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</si>
  <si>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</si>
  <si>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</si>
  <si>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</si>
  <si>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</si>
  <si>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</si>
  <si>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</si>
  <si>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</si>
  <si>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</si>
  <si>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</si>
  <si>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</si>
  <si>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</si>
  <si>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</si>
  <si>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</si>
  <si>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</si>
  <si>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</si>
  <si>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</si>
  <si>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</si>
  <si>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</si>
  <si>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</si>
  <si>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</si>
  <si>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</si>
  <si>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</si>
  <si>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</si>
  <si>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</si>
  <si>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</si>
  <si>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</si>
  <si>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</si>
  <si>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</si>
  <si>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</si>
  <si>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</si>
  <si>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</si>
  <si>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</si>
  <si>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</si>
  <si>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</si>
  <si>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</si>
  <si>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</si>
  <si>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</si>
  <si>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</si>
  <si>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</si>
  <si>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</si>
  <si>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</si>
  <si>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</si>
  <si>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</si>
  <si>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</si>
  <si>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</si>
  <si>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</si>
  <si>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</si>
  <si>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</si>
  <si>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</si>
  <si>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</si>
  <si>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</si>
  <si>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</si>
  <si>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</si>
  <si>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</si>
  <si>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</si>
  <si>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</si>
  <si>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</si>
  <si>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</si>
  <si>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</si>
  <si>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</si>
  <si>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</si>
  <si>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</si>
  <si>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</si>
  <si>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</si>
  <si>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</si>
  <si>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</si>
  <si>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</si>
  <si>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</si>
  <si>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</si>
  <si>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</si>
  <si>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</si>
  <si>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</si>
  <si>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</si>
  <si>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</si>
  <si>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</si>
  <si>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</si>
  <si>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</si>
  <si>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</si>
  <si>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</si>
  <si>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</si>
  <si>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</si>
  <si>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</si>
  <si>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</si>
  <si>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</si>
  <si>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</si>
  <si>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</si>
  <si>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</si>
  <si>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</si>
  <si>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</si>
  <si>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</si>
  <si>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</si>
  <si>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</si>
  <si>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</si>
  <si>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</si>
  <si>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</si>
  <si>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</si>
  <si>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</si>
  <si>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</si>
  <si>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</si>
  <si>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</si>
  <si>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</si>
  <si>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</si>
  <si>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</si>
  <si>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</si>
  <si>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</si>
  <si>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</si>
  <si>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</si>
  <si>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</si>
  <si>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</si>
  <si>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</si>
  <si>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</si>
  <si>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</si>
  <si>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</si>
  <si>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</si>
  <si>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</si>
  <si>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</si>
  <si>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</si>
  <si>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</si>
  <si>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</si>
  <si>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</si>
  <si>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</si>
  <si>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</si>
  <si>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</si>
  <si>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</si>
  <si>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</si>
  <si>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</si>
  <si>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</si>
  <si>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</si>
  <si>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</si>
  <si>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</si>
  <si>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</si>
  <si>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</si>
  <si>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</si>
  <si>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</si>
  <si>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</si>
  <si>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</si>
  <si>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</si>
  <si>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</si>
  <si>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</si>
  <si>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</si>
  <si>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</si>
  <si>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</si>
  <si>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</si>
  <si>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</si>
  <si>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</si>
  <si>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</si>
  <si>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</si>
  <si>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</si>
  <si>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</si>
  <si>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</si>
  <si>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</si>
  <si>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</si>
  <si>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</si>
  <si>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</si>
  <si>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</si>
  <si>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</si>
  <si>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</si>
  <si>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</si>
  <si>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</si>
  <si>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</si>
  <si>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</si>
  <si>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</si>
  <si>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</si>
  <si>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</si>
  <si>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</si>
  <si>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</si>
  <si>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</si>
  <si>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</si>
  <si>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</si>
  <si>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</si>
  <si>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</si>
  <si>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</si>
  <si>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</si>
  <si>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</si>
  <si>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</si>
  <si>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</si>
  <si>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</si>
  <si>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</si>
  <si>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</si>
  <si>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</si>
  <si>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</si>
  <si>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</si>
  <si>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</si>
  <si>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</si>
  <si>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</si>
  <si>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</si>
  <si>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</si>
  <si>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</si>
  <si>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</si>
  <si>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</si>
  <si>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</si>
  <si>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</si>
  <si>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</si>
  <si>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</si>
  <si>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</si>
  <si>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</si>
  <si>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</si>
  <si>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</si>
  <si>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</si>
  <si>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</si>
  <si>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</si>
  <si>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</si>
  <si>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</si>
  <si>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</si>
  <si>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</si>
  <si>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</si>
  <si>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</si>
  <si>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</si>
  <si>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</si>
  <si>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</si>
  <si>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</si>
  <si>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</si>
  <si>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</si>
  <si>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</si>
  <si>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</si>
  <si>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</si>
  <si>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</si>
  <si>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</si>
  <si>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</si>
  <si>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</si>
  <si>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</si>
  <si>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</si>
  <si>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</si>
  <si>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</si>
  <si>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</si>
  <si>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</si>
  <si>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</si>
  <si>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</si>
  <si>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</si>
  <si>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</si>
  <si>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</si>
  <si>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</si>
  <si>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</si>
  <si>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</si>
  <si>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</si>
  <si>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</si>
  <si>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</si>
  <si>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</si>
  <si>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</si>
  <si>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</si>
  <si>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</si>
  <si>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</si>
  <si>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</si>
  <si>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</si>
  <si>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</si>
  <si>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</si>
  <si>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</si>
  <si>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</si>
  <si>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</si>
  <si>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</si>
  <si>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</si>
  <si>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</si>
  <si>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</si>
  <si>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</si>
  <si>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</si>
  <si>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</si>
  <si>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</si>
  <si>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</si>
  <si>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</si>
  <si>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</si>
  <si>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</si>
  <si>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</si>
  <si>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</si>
  <si>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</si>
  <si>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</si>
  <si>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</si>
  <si>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</si>
  <si>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</si>
  <si>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</si>
  <si>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</si>
  <si>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</si>
  <si>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</si>
  <si>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</si>
  <si>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</si>
  <si>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</si>
  <si>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</si>
  <si>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</si>
  <si>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</si>
  <si>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</si>
  <si>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</si>
  <si>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</si>
  <si>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</si>
  <si>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</si>
  <si>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</si>
  <si>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</si>
  <si>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</si>
  <si>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</si>
  <si>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</si>
  <si>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</si>
  <si>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</si>
  <si>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</si>
  <si>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</si>
  <si>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</si>
  <si>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</si>
  <si>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</si>
  <si>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</si>
  <si>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</si>
  <si>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</si>
  <si>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</si>
  <si>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</si>
  <si>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</si>
  <si>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</si>
  <si>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</si>
  <si>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</si>
  <si>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</si>
  <si>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</si>
  <si>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</si>
  <si>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</si>
  <si>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</si>
  <si>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</si>
  <si>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</si>
  <si>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</si>
  <si>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</si>
  <si>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</si>
  <si>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</si>
  <si>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</si>
  <si>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</si>
  <si>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</si>
  <si>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</si>
  <si>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</si>
  <si>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</si>
  <si>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</si>
  <si>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</si>
  <si>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</si>
  <si>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</si>
  <si>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</si>
  <si>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</si>
  <si>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</si>
  <si>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</si>
  <si>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</si>
  <si>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</si>
  <si>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</si>
  <si>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</si>
  <si>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</si>
  <si>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</si>
  <si>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</si>
  <si>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</si>
  <si>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</si>
  <si>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</si>
  <si>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</si>
  <si>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</si>
  <si>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</si>
  <si>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</si>
  <si>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</si>
  <si>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</si>
  <si>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</si>
  <si>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</si>
  <si>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</si>
  <si>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</si>
  <si>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</si>
  <si>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</si>
  <si>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</si>
  <si>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</si>
  <si>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</si>
  <si>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</si>
  <si>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</si>
  <si>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</si>
  <si>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</si>
  <si>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</si>
  <si>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</si>
  <si>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</si>
  <si>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</si>
  <si>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</si>
  <si>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</si>
  <si>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</si>
  <si>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</si>
  <si>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</si>
  <si>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</si>
  <si>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</si>
  <si>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</si>
  <si>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</si>
  <si>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</si>
  <si>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</si>
  <si>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</si>
  <si>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</si>
  <si>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</si>
  <si>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</si>
  <si>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</si>
  <si>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</si>
  <si>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</si>
  <si>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</si>
  <si>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</si>
  <si>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</si>
  <si>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</si>
  <si>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</si>
  <si>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</si>
  <si>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</si>
  <si>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</si>
  <si>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</si>
  <si>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</si>
  <si>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</si>
  <si>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</si>
  <si>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</si>
  <si>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</si>
  <si>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</si>
  <si>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</si>
  <si>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</si>
  <si>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</si>
  <si>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</si>
  <si>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</si>
  <si>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</si>
  <si>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</si>
  <si>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</si>
  <si>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</si>
  <si>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</si>
  <si>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</si>
  <si>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</si>
  <si>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</si>
  <si>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</si>
  <si>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</si>
  <si>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</si>
  <si>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</si>
  <si>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</si>
  <si>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</si>
  <si>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</si>
  <si>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</si>
  <si>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</si>
  <si>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</si>
  <si>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</si>
  <si>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</si>
  <si>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</si>
  <si>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</si>
  <si>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</si>
  <si>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</si>
  <si>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</si>
  <si>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</si>
  <si>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</si>
  <si>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</si>
  <si>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</si>
  <si>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</si>
  <si>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</si>
  <si>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</si>
  <si>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</si>
  <si>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</si>
  <si>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</si>
  <si>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</si>
  <si>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</si>
  <si>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</si>
  <si>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</si>
  <si>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</si>
  <si>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</si>
  <si>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</si>
  <si>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</si>
  <si>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</si>
  <si>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</si>
  <si>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</si>
  <si>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</si>
  <si>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</si>
  <si>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</si>
  <si>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</si>
  <si>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</si>
  <si>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</si>
  <si>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</si>
  <si>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</si>
  <si>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</si>
  <si>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</si>
  <si>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</si>
  <si>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</si>
  <si>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</si>
  <si>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</si>
  <si>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</si>
  <si>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</si>
  <si>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</si>
  <si>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</si>
  <si>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</si>
  <si>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</si>
  <si>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</si>
  <si>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</si>
  <si>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</si>
  <si>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</si>
  <si>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</si>
  <si>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</si>
  <si>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</si>
  <si>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</si>
  <si>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</si>
  <si>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</si>
  <si>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</si>
  <si>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</si>
  <si>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</si>
  <si>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</si>
  <si>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</si>
  <si>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</si>
  <si>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</si>
  <si>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</si>
  <si>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</si>
  <si>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</si>
  <si>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</si>
  <si>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</si>
  <si>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</si>
  <si>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</si>
  <si>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</si>
  <si>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</si>
  <si>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</si>
  <si>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</si>
  <si>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</si>
  <si>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</si>
  <si>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</si>
  <si>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</si>
  <si>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</si>
  <si>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</si>
  <si>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</si>
  <si>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</si>
  <si>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</si>
  <si>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</si>
  <si>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</si>
  <si>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</si>
  <si>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</si>
  <si>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</si>
  <si>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</si>
  <si>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</si>
  <si>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</si>
  <si>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</si>
  <si>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</si>
  <si>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</si>
  <si>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</si>
  <si>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</si>
  <si>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</si>
  <si>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</si>
  <si>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</si>
  <si>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</si>
  <si>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</si>
  <si>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</si>
  <si>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</si>
  <si>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</si>
  <si>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</si>
  <si>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</si>
  <si>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</si>
  <si>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</si>
  <si>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</si>
  <si>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</si>
  <si>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</si>
  <si>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</si>
  <si>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</si>
  <si>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</si>
  <si>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</si>
  <si>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</si>
  <si>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</si>
  <si>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</si>
  <si>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</si>
  <si>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</si>
  <si>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</si>
  <si>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</si>
  <si>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</si>
  <si>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</si>
  <si>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</si>
  <si>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</si>
  <si>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</si>
  <si>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</si>
  <si>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</si>
  <si>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</si>
  <si>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</si>
  <si>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</si>
  <si>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</si>
  <si>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</si>
  <si>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</si>
  <si>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</si>
  <si>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</si>
  <si>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</si>
  <si>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</si>
  <si>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</si>
  <si>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</si>
  <si>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</si>
  <si>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</si>
  <si>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</si>
  <si>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</si>
  <si>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</si>
  <si>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</si>
  <si>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</si>
  <si>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</si>
  <si>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</si>
  <si>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</si>
  <si>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</si>
  <si>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</si>
  <si>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</si>
  <si>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</si>
  <si>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</si>
  <si>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</si>
  <si>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</si>
  <si>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</si>
  <si>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</si>
  <si>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</si>
  <si>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</si>
  <si>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</si>
  <si>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</si>
  <si>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</si>
  <si>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</si>
  <si>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</si>
  <si>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</si>
  <si>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</si>
  <si>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</si>
  <si>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</si>
  <si>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</si>
  <si>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</si>
  <si>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</si>
  <si>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</si>
  <si>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</si>
  <si>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</si>
  <si>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</si>
  <si>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</si>
  <si>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</si>
  <si>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</si>
  <si>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</si>
  <si>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</si>
  <si>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</si>
  <si>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</si>
  <si>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</si>
  <si>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</si>
  <si>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</si>
  <si>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</si>
  <si>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</si>
  <si>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</si>
  <si>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</si>
  <si>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</si>
  <si>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</si>
  <si>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</si>
  <si>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</si>
  <si>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</si>
  <si>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</si>
  <si>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</si>
  <si>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</si>
  <si>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</si>
  <si>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</si>
  <si>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</si>
  <si>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</si>
  <si>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</si>
  <si>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</si>
  <si>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</si>
  <si>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</si>
  <si>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</si>
  <si>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</si>
  <si>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</si>
  <si>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</si>
  <si>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</si>
  <si>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</si>
  <si>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</si>
  <si>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</si>
  <si>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</si>
  <si>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</si>
  <si>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</si>
  <si>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</si>
  <si>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</si>
  <si>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</si>
  <si>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</si>
  <si>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</si>
  <si>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</si>
  <si>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</si>
  <si>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</si>
  <si>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</si>
  <si>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</si>
  <si>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</si>
  <si>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</si>
  <si>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</si>
  <si>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</si>
  <si>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</si>
  <si>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</si>
  <si>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</si>
  <si>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</si>
  <si>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</si>
  <si>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</si>
  <si>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</si>
  <si>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</si>
  <si>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</si>
  <si>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</si>
  <si>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</si>
  <si>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</si>
  <si>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</si>
  <si>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</si>
  <si>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</si>
  <si>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</si>
  <si>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</si>
  <si>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</si>
  <si>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</si>
  <si>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</si>
  <si>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</si>
  <si>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</si>
  <si>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</si>
  <si>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</si>
  <si>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</si>
  <si>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</si>
  <si>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</si>
  <si>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</si>
  <si>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</si>
  <si>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</si>
  <si>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</si>
  <si>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</si>
  <si>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</si>
  <si>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</si>
  <si>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</si>
  <si>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</si>
  <si>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</si>
  <si>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</si>
  <si>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</si>
  <si>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</si>
  <si>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</si>
  <si>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</si>
  <si>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</si>
  <si>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</si>
  <si>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</si>
  <si>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</si>
  <si>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</si>
  <si>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</si>
  <si>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</si>
  <si>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</si>
  <si>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</si>
  <si>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</si>
  <si>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</si>
  <si>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</si>
  <si>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</si>
  <si>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</si>
  <si>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</si>
  <si>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</si>
  <si>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</si>
  <si>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</si>
  <si>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</si>
  <si>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</si>
  <si>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</si>
  <si>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</si>
  <si>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</si>
  <si>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</si>
  <si>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</si>
  <si>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</si>
  <si>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</si>
  <si>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</si>
  <si>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</si>
  <si>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</si>
  <si>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</si>
  <si>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</si>
  <si>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</si>
  <si>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</si>
  <si>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</si>
  <si>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</si>
  <si>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</si>
  <si>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</si>
  <si>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</si>
  <si>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</si>
  <si>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</si>
  <si>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</si>
  <si>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</si>
  <si>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</si>
  <si>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</si>
  <si>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</si>
  <si>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</si>
  <si>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</si>
  <si>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</si>
  <si>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</si>
  <si>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</si>
  <si>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</si>
  <si>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</si>
  <si>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</si>
  <si>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</si>
  <si>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</si>
  <si>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</si>
  <si>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</si>
  <si>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</si>
  <si>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</si>
  <si>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</si>
  <si>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</si>
  <si>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</si>
  <si>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</si>
  <si>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</si>
  <si>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</si>
  <si>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</si>
  <si>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</si>
  <si>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</si>
  <si>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</si>
  <si>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</si>
  <si>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</si>
  <si>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</si>
  <si>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</si>
  <si>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</si>
  <si>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</si>
  <si>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</si>
  <si>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</si>
  <si>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</si>
  <si>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</si>
  <si>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</si>
  <si>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</si>
  <si>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</si>
  <si>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</si>
  <si>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</si>
  <si>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</si>
  <si>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</si>
  <si>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</si>
  <si>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</si>
  <si>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</si>
  <si>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</si>
  <si>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</si>
  <si>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</si>
  <si>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</si>
  <si>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</si>
  <si>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</si>
  <si>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</si>
  <si>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</si>
  <si>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</si>
  <si>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</si>
  <si>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</si>
  <si>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</si>
  <si>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</si>
  <si>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</si>
  <si>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</si>
  <si>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</si>
  <si>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</si>
  <si>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</si>
  <si>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</si>
  <si>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</si>
  <si>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</si>
  <si>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</si>
  <si>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</si>
  <si>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</si>
  <si>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</si>
  <si>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</si>
  <si>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</si>
  <si>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</si>
  <si>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</si>
  <si>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</si>
  <si>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</si>
  <si>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</si>
  <si>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</si>
  <si>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</si>
  <si>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</si>
  <si>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</si>
  <si>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</si>
  <si>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</si>
  <si>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</si>
  <si>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</si>
  <si>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</si>
  <si>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</si>
  <si>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</si>
  <si>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</si>
  <si>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</si>
  <si>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</si>
  <si>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</si>
  <si>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</si>
  <si>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</si>
  <si>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</si>
  <si>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</si>
  <si>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</si>
  <si>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</si>
  <si>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</si>
  <si>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</si>
  <si>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</si>
  <si>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</si>
  <si>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</si>
  <si>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</si>
  <si>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</si>
  <si>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</si>
  <si>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</si>
  <si>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</si>
  <si>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</si>
  <si>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</si>
  <si>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</si>
  <si>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</si>
  <si>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</si>
  <si>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</si>
  <si>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</si>
  <si>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</si>
  <si>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</si>
  <si>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</si>
  <si>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</si>
  <si>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</si>
  <si>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</si>
  <si>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</si>
  <si>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</si>
  <si>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</si>
  <si>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</si>
  <si>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</si>
  <si>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</si>
  <si>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</si>
  <si>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</si>
  <si>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</si>
  <si>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</si>
  <si>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</si>
  <si>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</si>
  <si>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</si>
  <si>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</si>
  <si>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</si>
  <si>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</si>
  <si>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</si>
  <si>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</si>
  <si>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</si>
  <si>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</si>
  <si>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</si>
  <si>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</si>
  <si>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</si>
  <si>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</si>
  <si>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</si>
  <si>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</si>
  <si>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</si>
  <si>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</si>
  <si>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</si>
  <si>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</si>
  <si>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</si>
  <si>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</si>
  <si>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</si>
  <si>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</si>
  <si>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</si>
  <si>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</si>
  <si>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</si>
  <si>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</si>
  <si>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</si>
  <si>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</si>
  <si>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</si>
  <si>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</si>
  <si>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</si>
  <si>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</si>
  <si>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</si>
  <si>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</si>
  <si>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</si>
  <si>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</si>
  <si>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</si>
  <si>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</si>
  <si>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</si>
  <si>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</si>
  <si>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</si>
  <si>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</si>
  <si>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</si>
  <si>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</si>
  <si>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</si>
  <si>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</si>
  <si>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</si>
  <si>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</si>
  <si>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</si>
  <si>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</si>
  <si>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</si>
  <si>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</si>
  <si>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</si>
  <si>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</si>
  <si>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</si>
  <si>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</si>
  <si>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</si>
  <si>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</si>
  <si>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</si>
  <si>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</si>
  <si>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</si>
  <si>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</si>
  <si>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</si>
  <si>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</si>
  <si>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</si>
  <si>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</si>
  <si>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</si>
  <si>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</si>
  <si>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</si>
  <si>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</si>
  <si>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</si>
  <si>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</si>
  <si>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</si>
  <si>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</si>
  <si>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</si>
  <si>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</si>
  <si>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</si>
  <si>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</si>
  <si>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</si>
  <si>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</si>
  <si>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</si>
  <si>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</si>
  <si>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</si>
  <si>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</si>
  <si>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</si>
  <si>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</si>
  <si>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</si>
  <si>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</si>
  <si>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</si>
  <si>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</si>
  <si>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</si>
  <si>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</si>
  <si>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</si>
  <si>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</si>
  <si>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</si>
  <si>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</si>
  <si>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</si>
  <si>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</si>
  <si>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</si>
  <si>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</si>
  <si>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</si>
  <si>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</si>
  <si>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</si>
  <si>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</si>
  <si>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</si>
  <si>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</si>
  <si>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</si>
  <si>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</si>
  <si>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</si>
  <si>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</si>
  <si>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</si>
  <si>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</si>
  <si>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</si>
  <si>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</si>
  <si>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</si>
  <si>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</si>
  <si>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</si>
  <si>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</si>
  <si>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</si>
  <si>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</si>
  <si>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</si>
  <si>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</si>
  <si>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</si>
  <si>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</si>
  <si>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</si>
  <si>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</si>
  <si>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</si>
  <si>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</si>
  <si>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</si>
  <si>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</si>
  <si>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</si>
  <si>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</si>
  <si>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</si>
  <si>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</si>
  <si>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</si>
  <si>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</si>
  <si>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</si>
  <si>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</si>
  <si>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</si>
  <si>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</si>
  <si>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</si>
  <si>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</si>
  <si>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</si>
  <si>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</si>
  <si>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</si>
  <si>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</si>
  <si>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</si>
  <si>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</si>
  <si>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</si>
  <si>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</si>
  <si>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</si>
  <si>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</si>
  <si>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</si>
  <si>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</si>
  <si>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</si>
  <si>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</si>
  <si>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</si>
  <si>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</si>
  <si>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</si>
  <si>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</si>
  <si>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</si>
  <si>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</si>
  <si>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</si>
  <si>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</si>
  <si>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</si>
  <si>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</si>
  <si>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</si>
  <si>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</si>
  <si>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</si>
  <si>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</si>
  <si>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</si>
  <si>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</si>
  <si>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</si>
  <si>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</si>
  <si>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</si>
  <si>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</si>
  <si>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</si>
  <si>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</si>
  <si>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</si>
  <si>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</si>
  <si>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</si>
  <si>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</si>
  <si>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</si>
  <si>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</si>
  <si>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</si>
  <si>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</si>
  <si>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</si>
  <si>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</si>
  <si>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</si>
  <si>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</si>
  <si>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</si>
  <si>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</si>
  <si>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</si>
  <si>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</si>
  <si>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</si>
  <si>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</si>
  <si>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</si>
  <si>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</si>
  <si>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</si>
  <si>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</si>
  <si>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</si>
  <si>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</si>
  <si>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</si>
  <si>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</si>
  <si>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</si>
  <si>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</si>
  <si>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</si>
  <si>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</si>
  <si>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</si>
  <si>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</si>
  <si>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</si>
  <si>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</si>
  <si>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</si>
  <si>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</si>
  <si>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</si>
  <si>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</si>
  <si>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</si>
  <si>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</si>
  <si>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</si>
  <si>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</si>
  <si>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</si>
  <si>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</si>
  <si>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</si>
  <si>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</si>
  <si>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</si>
  <si>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</si>
  <si>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</si>
  <si>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</si>
  <si>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</si>
  <si>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</si>
  <si>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</si>
  <si>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</si>
  <si>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</si>
  <si>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</si>
  <si>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</si>
  <si>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</si>
  <si>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</si>
  <si>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</si>
  <si>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</si>
  <si>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</si>
  <si>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</si>
  <si>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</si>
  <si>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</si>
  <si>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</si>
  <si>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</si>
  <si>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</si>
  <si>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</si>
  <si>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</si>
  <si>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</si>
  <si>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</si>
  <si>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</si>
  <si>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</si>
  <si>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</si>
  <si>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</si>
  <si>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</si>
  <si>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</si>
  <si>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</si>
  <si>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</si>
  <si>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</si>
  <si>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</si>
  <si>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</si>
  <si>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</si>
  <si>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</si>
  <si>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</si>
  <si>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</si>
  <si>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</si>
  <si>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</si>
  <si>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</si>
  <si>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</si>
  <si>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</si>
  <si>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</si>
  <si>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</si>
  <si>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</si>
  <si>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</si>
  <si>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</si>
  <si>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</si>
  <si>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</si>
  <si>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</si>
  <si>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</si>
  <si>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</si>
  <si>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</si>
  <si>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</si>
  <si>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</si>
  <si>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</si>
  <si>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</si>
  <si>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</si>
  <si>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</si>
  <si>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</si>
  <si>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</si>
  <si>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</si>
  <si>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</si>
  <si>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</si>
  <si>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</si>
  <si>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</si>
  <si>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</si>
  <si>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</si>
  <si>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</si>
  <si>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</si>
  <si>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</si>
  <si>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</si>
  <si>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</si>
  <si>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</si>
  <si>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</si>
  <si>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</si>
  <si>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</si>
  <si>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</si>
  <si>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</si>
  <si>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</si>
  <si>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</si>
  <si>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</si>
  <si>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</si>
  <si>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</si>
  <si>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</si>
  <si>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</si>
  <si>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</si>
  <si>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</si>
  <si>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</si>
  <si>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</si>
  <si>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</si>
  <si>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</si>
  <si>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</si>
  <si>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</si>
  <si>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</si>
  <si>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</si>
  <si>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</si>
  <si>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</si>
  <si>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</si>
  <si>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</si>
  <si>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</si>
  <si>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</si>
  <si>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</si>
  <si>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</si>
  <si>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</si>
  <si>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</si>
  <si>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</si>
  <si>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</si>
  <si>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</si>
  <si>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</si>
  <si>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</si>
  <si>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</si>
  <si>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</si>
  <si>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</si>
  <si>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</si>
  <si>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</si>
  <si>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</si>
  <si>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</si>
  <si>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</si>
  <si>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</si>
  <si>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</si>
  <si>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</si>
  <si>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</si>
  <si>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</si>
  <si>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</si>
  <si>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</si>
  <si>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</si>
  <si>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</si>
  <si>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</si>
  <si>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</si>
  <si>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</si>
  <si>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</si>
  <si>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</si>
  <si>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</si>
  <si>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</si>
  <si>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</si>
  <si>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</si>
  <si>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</si>
  <si>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</si>
  <si>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</si>
  <si>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</si>
  <si>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</si>
  <si>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</si>
  <si>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</si>
  <si>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</si>
  <si>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</si>
  <si>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</si>
  <si>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</si>
  <si>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</si>
  <si>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</si>
  <si>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</si>
  <si>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</si>
  <si>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</si>
  <si>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</si>
  <si>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</si>
  <si>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</si>
  <si>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</si>
  <si>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</si>
  <si>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</si>
  <si>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</si>
  <si>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</si>
  <si>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</si>
  <si>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</si>
  <si>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</si>
  <si>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</si>
  <si>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</si>
  <si>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</si>
  <si>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</si>
  <si>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</si>
  <si>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</si>
  <si>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</si>
  <si>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</si>
  <si>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</si>
  <si>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</si>
  <si>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</si>
  <si>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</si>
  <si>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</si>
  <si>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</si>
  <si>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</si>
  <si>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</si>
  <si>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</si>
  <si>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</si>
  <si>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</si>
  <si>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</si>
  <si>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</si>
  <si>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</si>
  <si>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</si>
  <si>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</si>
  <si>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</si>
  <si>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</si>
  <si>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</si>
  <si>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</si>
  <si>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</si>
  <si>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</si>
  <si>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</si>
  <si>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</si>
  <si>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</si>
  <si>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</si>
  <si>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</si>
  <si>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</si>
  <si>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</si>
  <si>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</si>
  <si>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</si>
  <si>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</si>
  <si>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</si>
  <si>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</si>
  <si>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</si>
  <si>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</si>
  <si>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</si>
  <si>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</si>
  <si>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</si>
  <si>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</si>
  <si>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</si>
  <si>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</si>
  <si>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</si>
  <si>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</si>
  <si>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</si>
  <si>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</si>
  <si>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</si>
  <si>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</si>
  <si>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</si>
  <si>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</si>
  <si>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</si>
  <si>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</si>
  <si>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</si>
  <si>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</si>
  <si>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</si>
  <si>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</si>
  <si>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</si>
  <si>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</si>
  <si>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</si>
  <si>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</si>
  <si>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</si>
  <si>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</si>
  <si>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</si>
  <si>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</si>
  <si>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</si>
  <si>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</si>
  <si>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</si>
  <si>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</si>
  <si>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</si>
  <si>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</si>
  <si>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</si>
  <si>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</si>
  <si>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</si>
  <si>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</si>
  <si>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</si>
  <si>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</si>
  <si>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</si>
  <si>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</si>
  <si>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</si>
  <si>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</si>
  <si>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</si>
  <si>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</si>
  <si>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</si>
  <si>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</si>
  <si>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</si>
  <si>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</si>
  <si>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</si>
  <si>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</si>
  <si>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</si>
  <si>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</si>
  <si>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</si>
  <si>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</si>
  <si>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</si>
  <si>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</si>
  <si>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</si>
  <si>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</si>
  <si>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</si>
  <si>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</si>
  <si>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</si>
  <si>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</si>
  <si>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</si>
  <si>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</si>
  <si>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</si>
  <si>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</si>
  <si>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</si>
  <si>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</si>
  <si>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</si>
  <si>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</si>
  <si>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</si>
  <si>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</si>
  <si>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</si>
  <si>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</si>
  <si>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</si>
  <si>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</si>
  <si>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</si>
  <si>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</si>
  <si>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</si>
  <si>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</si>
  <si>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</si>
  <si>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</si>
  <si>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</si>
  <si>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</si>
  <si>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</si>
  <si>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</si>
  <si>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</si>
  <si>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</si>
  <si>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</si>
  <si>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</si>
  <si>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</si>
  <si>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</si>
  <si>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</si>
  <si>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</si>
  <si>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</si>
  <si>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</si>
  <si>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</si>
  <si>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</si>
  <si>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</si>
  <si>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</si>
  <si>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</si>
  <si>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</si>
  <si>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</si>
  <si>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</si>
  <si>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</si>
  <si>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</si>
  <si>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</si>
  <si>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</si>
  <si>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</si>
  <si>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</si>
  <si>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</si>
  <si>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</si>
  <si>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</si>
  <si>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</si>
  <si>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</si>
  <si>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</si>
  <si>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</si>
  <si>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</si>
  <si>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</si>
  <si>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</si>
  <si>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</si>
  <si>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</si>
  <si>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</si>
  <si>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</si>
  <si>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</si>
  <si>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</si>
  <si>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</si>
  <si>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</si>
  <si>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</si>
  <si>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</si>
  <si>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</si>
  <si>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</si>
  <si>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</si>
  <si>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</si>
  <si>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</si>
  <si>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</si>
  <si>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</si>
  <si>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</si>
  <si>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</si>
  <si>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</si>
  <si>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</si>
  <si>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</si>
  <si>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</si>
  <si>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</si>
  <si>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</si>
  <si>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</si>
  <si>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</si>
  <si>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</si>
  <si>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</si>
  <si>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</si>
  <si>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</si>
  <si>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</si>
  <si>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</si>
  <si>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</si>
  <si>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</si>
  <si>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</si>
  <si>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</si>
  <si>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</si>
  <si>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</si>
  <si>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</si>
  <si>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</si>
  <si>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</si>
  <si>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</si>
  <si>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</si>
  <si>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</si>
  <si>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</si>
  <si>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</si>
  <si>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</si>
  <si>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</si>
  <si>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</si>
  <si>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</si>
  <si>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</si>
  <si>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</si>
  <si>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</si>
  <si>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</si>
  <si>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</si>
  <si>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</si>
  <si>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</si>
  <si>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</si>
  <si>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</si>
  <si>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</si>
  <si>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</si>
  <si>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</si>
  <si>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</si>
  <si>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</si>
  <si>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</si>
  <si>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</si>
  <si>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</si>
  <si>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</si>
  <si>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</si>
  <si>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</si>
  <si>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</si>
  <si>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</si>
  <si>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</si>
  <si>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</si>
  <si>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</si>
  <si>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</si>
  <si>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</si>
  <si>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</si>
  <si>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</si>
  <si>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</si>
  <si>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</si>
  <si>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</si>
  <si>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</si>
  <si>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</si>
  <si>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</si>
  <si>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</si>
  <si>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</si>
  <si>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</si>
  <si>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</si>
  <si>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</si>
  <si>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</si>
  <si>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</si>
  <si>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</si>
  <si>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</si>
  <si>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</si>
  <si>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</si>
  <si>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</si>
  <si>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</si>
  <si>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</si>
  <si>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</si>
  <si>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</si>
  <si>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</si>
  <si>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</si>
  <si>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</si>
  <si>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</si>
  <si>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</si>
  <si>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</si>
  <si>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</si>
  <si>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</si>
  <si>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</si>
  <si>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</si>
  <si>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</si>
  <si>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</si>
  <si>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</si>
  <si>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</si>
  <si>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</si>
  <si>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</si>
  <si>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</si>
  <si>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</si>
  <si>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</si>
  <si>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</si>
  <si>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</si>
  <si>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</si>
  <si>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</si>
  <si>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</si>
  <si>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</si>
  <si>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</si>
  <si>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</si>
  <si>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</si>
  <si>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</si>
  <si>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</si>
  <si>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</si>
  <si>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</si>
  <si>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</si>
  <si>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</si>
  <si>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</si>
  <si>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</si>
  <si>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</si>
  <si>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</si>
  <si>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</si>
  <si>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</si>
  <si>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</si>
  <si>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</si>
  <si>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</si>
  <si>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</si>
  <si>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</si>
  <si>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</si>
  <si>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</si>
  <si>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</si>
  <si>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</si>
  <si>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</si>
  <si>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</si>
  <si>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</si>
  <si>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</si>
  <si>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</si>
  <si>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</si>
  <si>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</si>
  <si>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</si>
  <si>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</si>
  <si>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</si>
  <si>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</si>
  <si>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</si>
  <si>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</si>
  <si>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</si>
  <si>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</si>
  <si>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</si>
  <si>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</si>
  <si>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</si>
  <si>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</si>
  <si>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</si>
  <si>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</si>
  <si>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</si>
  <si>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</si>
  <si>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</si>
  <si>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</si>
  <si>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</si>
  <si>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</si>
  <si>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</si>
  <si>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</si>
  <si>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</si>
  <si>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</si>
  <si>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</si>
  <si>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</si>
  <si>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</si>
  <si>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</si>
  <si>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</si>
  <si>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</si>
  <si>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</si>
  <si>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</si>
  <si>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</si>
  <si>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</si>
  <si>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</si>
  <si>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</si>
  <si>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</si>
  <si>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</si>
  <si>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</si>
  <si>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</si>
  <si>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</si>
  <si>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</si>
  <si>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</si>
  <si>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</si>
  <si>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</si>
  <si>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</si>
  <si>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</si>
  <si>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</si>
  <si>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</si>
  <si>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</si>
  <si>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</si>
  <si>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</si>
  <si>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</si>
  <si>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</si>
  <si>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</si>
  <si>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</si>
  <si>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</si>
  <si>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</si>
  <si>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</si>
  <si>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</si>
  <si>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</si>
  <si>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</si>
  <si>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</si>
  <si>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</si>
  <si>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</si>
  <si>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</si>
  <si>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</si>
  <si>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</si>
  <si>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</si>
  <si>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</si>
  <si>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</si>
  <si>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</si>
  <si>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</si>
  <si>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</si>
  <si>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</si>
  <si>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</si>
  <si>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</si>
  <si>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</si>
  <si>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</si>
  <si>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</si>
  <si>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</si>
  <si>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</si>
  <si>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</si>
  <si>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</si>
  <si>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</si>
  <si>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</si>
  <si>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</si>
  <si>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</si>
  <si>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</si>
  <si>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</si>
  <si>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</si>
  <si>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</si>
  <si>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</si>
  <si>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</si>
  <si>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</si>
  <si>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</si>
  <si>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</si>
  <si>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</si>
  <si>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</si>
  <si>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</si>
  <si>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</si>
  <si>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</si>
  <si>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</si>
  <si>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</si>
  <si>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</si>
  <si>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</si>
  <si>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</si>
  <si>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</si>
  <si>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</si>
  <si>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</si>
  <si>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</si>
  <si>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</si>
  <si>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</si>
  <si>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</si>
  <si>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</si>
  <si>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</si>
  <si>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</si>
  <si>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</si>
  <si>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</si>
  <si>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</si>
  <si>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</si>
  <si>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</si>
  <si>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</si>
  <si>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</si>
  <si>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</si>
  <si>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</si>
  <si>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</si>
  <si>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</si>
  <si>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</si>
  <si>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</si>
  <si>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</si>
  <si>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</si>
  <si>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</si>
  <si>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</si>
  <si>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</si>
  <si>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</si>
  <si>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</si>
  <si>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</si>
  <si>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</si>
  <si>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</si>
  <si>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</si>
  <si>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</si>
  <si>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</si>
  <si>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</si>
  <si>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</si>
  <si>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</si>
  <si>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</si>
  <si>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</si>
  <si>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</si>
  <si>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</si>
  <si>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</si>
  <si>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</si>
  <si>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</si>
  <si>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</si>
  <si>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</si>
  <si>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</si>
  <si>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</si>
  <si>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</si>
  <si>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</si>
  <si>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</si>
  <si>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</si>
  <si>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</si>
  <si>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</si>
  <si>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</si>
  <si>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</si>
  <si>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</si>
  <si>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</si>
  <si>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</si>
  <si>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</si>
  <si>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</si>
  <si>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</si>
  <si>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</si>
  <si>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</si>
  <si>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</si>
  <si>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</si>
  <si>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</si>
  <si>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</si>
  <si>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</si>
  <si>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</si>
  <si>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</si>
  <si>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</si>
  <si>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</si>
  <si>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</si>
  <si>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</si>
  <si>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</si>
  <si>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</si>
  <si>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</si>
  <si>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</si>
  <si>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</si>
  <si>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</si>
  <si>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</si>
  <si>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</si>
  <si>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</si>
  <si>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</si>
  <si>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</si>
  <si>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</si>
  <si>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</si>
  <si>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</si>
  <si>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</si>
  <si>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</si>
  <si>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</si>
  <si>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</si>
  <si>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</si>
  <si>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</si>
  <si>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</si>
  <si>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</si>
  <si>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</si>
  <si>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</si>
  <si>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</si>
  <si>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</si>
  <si>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</si>
  <si>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</si>
  <si>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</si>
  <si>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</si>
  <si>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</si>
  <si>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</si>
  <si>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</si>
  <si>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</si>
  <si>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</si>
  <si>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</si>
  <si>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</si>
  <si>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</si>
  <si>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</si>
  <si>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</si>
  <si>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</si>
  <si>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</si>
  <si>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</si>
  <si>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</si>
  <si>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</si>
  <si>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</si>
  <si>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</si>
  <si>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</si>
  <si>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</si>
  <si>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</si>
  <si>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</si>
  <si>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</si>
  <si>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</si>
  <si>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</si>
  <si>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</si>
  <si>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</si>
  <si>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</si>
  <si>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</si>
  <si>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</si>
  <si>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</si>
  <si>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</si>
  <si>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</si>
  <si>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</si>
  <si>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</si>
  <si>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</si>
  <si>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</si>
  <si>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</si>
  <si>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</si>
  <si>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</si>
  <si>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</si>
  <si>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</si>
  <si>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</si>
  <si>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</si>
  <si>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</si>
  <si>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</si>
  <si>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</si>
  <si>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</si>
  <si>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</si>
  <si>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</si>
  <si>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</si>
  <si>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</si>
  <si>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</si>
  <si>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</si>
  <si>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</si>
  <si>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</si>
  <si>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</si>
  <si>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</si>
  <si>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</si>
  <si>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</si>
  <si>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</si>
  <si>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</si>
  <si>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</si>
  <si>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</si>
  <si>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</si>
  <si>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</si>
  <si>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</si>
  <si>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</si>
  <si>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</si>
  <si>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</si>
  <si>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</si>
  <si>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</si>
  <si>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</si>
  <si>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</si>
  <si>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</si>
  <si>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</si>
  <si>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</si>
  <si>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</si>
  <si>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</si>
  <si>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</si>
  <si>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</si>
  <si>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</si>
  <si>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</si>
  <si>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</si>
  <si>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</si>
  <si>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</si>
  <si>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</si>
  <si>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</si>
  <si>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</si>
  <si>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</si>
  <si>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</si>
  <si>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</si>
  <si>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</si>
  <si>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</si>
  <si>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</si>
  <si>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</si>
  <si>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</si>
  <si>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</si>
  <si>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</si>
  <si>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</si>
  <si>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</si>
  <si>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</si>
  <si>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</si>
  <si>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</si>
  <si>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</si>
  <si>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</si>
  <si>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</si>
  <si>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</si>
  <si>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</si>
  <si>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</si>
  <si>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</si>
  <si>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</si>
  <si>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</si>
  <si>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</si>
  <si>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</si>
  <si>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</si>
  <si>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</si>
  <si>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</si>
  <si>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</si>
  <si>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</si>
  <si>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</si>
  <si>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</si>
  <si>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</si>
  <si>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</si>
  <si>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</si>
  <si>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</si>
  <si>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</si>
  <si>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</si>
  <si>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</si>
  <si>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</si>
  <si>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</si>
  <si>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</si>
  <si>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</si>
  <si>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</si>
  <si>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</si>
  <si>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</si>
  <si>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</si>
  <si>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</si>
  <si>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</si>
  <si>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</si>
  <si>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</si>
  <si>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</si>
  <si>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</si>
  <si>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</si>
  <si>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</si>
  <si>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</si>
  <si>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</si>
  <si>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</si>
  <si>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</si>
  <si>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</si>
  <si>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</si>
  <si>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</si>
  <si>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</si>
  <si>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</si>
  <si>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</si>
  <si>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</si>
  <si>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</si>
  <si>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</si>
  <si>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</si>
  <si>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</si>
  <si>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</si>
  <si>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</si>
  <si>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</si>
  <si>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</si>
  <si>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</si>
  <si>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</si>
  <si>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</si>
  <si>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</si>
  <si>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</si>
  <si>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</si>
  <si>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</si>
  <si>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</si>
  <si>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</si>
  <si>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</si>
  <si>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</si>
  <si>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</si>
  <si>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</si>
  <si>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</si>
  <si>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</si>
  <si>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</si>
  <si>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</si>
  <si>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</si>
  <si>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</si>
  <si>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</si>
  <si>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</si>
  <si>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</si>
  <si>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</si>
  <si>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</si>
  <si>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</si>
  <si>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</si>
  <si>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</si>
  <si>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</si>
  <si>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</si>
  <si>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</si>
  <si>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</si>
  <si>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</si>
  <si>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</si>
  <si>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</si>
  <si>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</si>
  <si>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</si>
  <si>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</si>
  <si>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</si>
  <si>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</si>
  <si>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</si>
  <si>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</si>
  <si>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</si>
  <si>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</si>
  <si>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</si>
  <si>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</si>
  <si>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</si>
  <si>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</si>
  <si>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</si>
  <si>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</si>
  <si>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</si>
  <si>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</si>
  <si>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</si>
  <si>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</si>
  <si>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</si>
  <si>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</si>
  <si>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</si>
  <si>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</si>
  <si>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</si>
  <si>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</si>
  <si>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</si>
  <si>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</si>
  <si>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</si>
  <si>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</si>
  <si>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</si>
  <si>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</si>
  <si>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</si>
  <si>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</si>
  <si>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</si>
  <si>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</si>
  <si>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</si>
  <si>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</si>
  <si>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</si>
  <si>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</si>
  <si>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</si>
  <si>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</si>
  <si>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</si>
  <si>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</si>
  <si>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</si>
  <si>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</si>
  <si>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</si>
  <si>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</si>
  <si>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</si>
  <si>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</si>
  <si>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</si>
  <si>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</si>
  <si>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</si>
  <si>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</si>
  <si>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</si>
  <si>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</si>
  <si>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</si>
  <si>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</si>
  <si>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</si>
  <si>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</si>
  <si>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</si>
  <si>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</si>
  <si>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</si>
  <si>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</si>
  <si>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</si>
  <si>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</si>
  <si>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</si>
  <si>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</si>
  <si>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</si>
  <si>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</si>
  <si>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</si>
  <si>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</si>
  <si>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</si>
  <si>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</si>
  <si>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</si>
  <si>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</si>
  <si>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</si>
  <si>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</si>
  <si>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</si>
  <si>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</si>
  <si>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</si>
  <si>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</si>
  <si>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</si>
  <si>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</si>
  <si>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</si>
  <si>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</si>
  <si>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</si>
  <si>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</si>
  <si>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</si>
  <si>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</si>
  <si>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</si>
  <si>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</si>
  <si>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</si>
  <si>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</si>
  <si>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</si>
  <si>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</si>
  <si>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</si>
  <si>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</si>
  <si>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</si>
  <si>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</si>
  <si>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</si>
  <si>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</si>
  <si>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</si>
  <si>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</si>
  <si>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</si>
  <si>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</si>
  <si>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</si>
  <si>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</si>
  <si>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</si>
  <si>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</si>
  <si>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</si>
  <si>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</si>
  <si>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</si>
  <si>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</si>
  <si>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</si>
  <si>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</si>
  <si>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</si>
  <si>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</si>
  <si>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</si>
  <si>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</si>
  <si>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</si>
  <si>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</si>
  <si>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</si>
  <si>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</si>
  <si>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</si>
  <si>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</si>
  <si>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</si>
  <si>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</si>
  <si>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</si>
  <si>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</si>
  <si>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</si>
  <si>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</si>
  <si>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</si>
  <si>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</si>
  <si>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</si>
  <si>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</si>
  <si>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</si>
  <si>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</si>
  <si>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</si>
  <si>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</si>
  <si>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</si>
  <si>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</si>
  <si>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</si>
  <si>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</si>
  <si>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</si>
  <si>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</si>
  <si>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</si>
  <si>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</si>
  <si>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</si>
  <si>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</si>
  <si>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</si>
  <si>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</si>
  <si>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</si>
  <si>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</si>
  <si>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</si>
  <si>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</si>
  <si>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</si>
  <si>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</si>
  <si>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</si>
  <si>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</si>
  <si>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</si>
  <si>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</si>
  <si>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</si>
  <si>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</si>
  <si>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</si>
  <si>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</si>
  <si>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</si>
  <si>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</si>
  <si>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</si>
  <si>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</si>
  <si>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</si>
  <si>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</si>
  <si>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</si>
  <si>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</si>
  <si>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</si>
  <si>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</si>
  <si>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</si>
  <si>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</si>
  <si>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</si>
  <si>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</si>
  <si>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</si>
  <si>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</si>
  <si>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</si>
  <si>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</si>
  <si>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</si>
  <si>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</si>
  <si>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</si>
  <si>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</si>
  <si>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</si>
  <si>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</si>
  <si>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</si>
  <si>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</si>
  <si>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</si>
  <si>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</si>
  <si>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</si>
  <si>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</si>
  <si>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</si>
  <si>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</si>
  <si>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</si>
  <si>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</si>
  <si>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</si>
  <si>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</si>
  <si>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</si>
  <si>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</si>
  <si>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</si>
  <si>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</si>
  <si>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</si>
  <si>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</si>
  <si>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</si>
  <si>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</si>
  <si>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</si>
  <si>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</si>
  <si>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</si>
  <si>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</si>
  <si>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</si>
  <si>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</si>
  <si>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</si>
  <si>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</si>
  <si>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</si>
  <si>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</si>
  <si>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</si>
  <si>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</si>
  <si>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</si>
  <si>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</si>
  <si>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</si>
  <si>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</si>
  <si>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</si>
  <si>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</si>
  <si>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</si>
  <si>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</si>
  <si>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</si>
  <si>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</si>
  <si>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</si>
  <si>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</si>
  <si>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</si>
  <si>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</si>
  <si>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</si>
  <si>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</si>
  <si>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</si>
  <si>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</si>
  <si>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</si>
  <si>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</si>
  <si>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</si>
  <si>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</si>
  <si>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</si>
  <si>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</si>
  <si>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</si>
  <si>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</si>
  <si>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</si>
  <si>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</si>
  <si>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</si>
  <si>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</si>
  <si>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</si>
  <si>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</si>
  <si>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</si>
  <si>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</si>
  <si>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</si>
  <si>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</si>
  <si>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</si>
  <si>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</si>
  <si>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</si>
  <si>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</si>
  <si>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</si>
  <si>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</si>
  <si>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</si>
  <si>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</si>
  <si>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</si>
  <si>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</si>
  <si>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</si>
  <si>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</si>
  <si>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</si>
  <si>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</si>
  <si>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</si>
  <si>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</si>
  <si>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</si>
  <si>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</si>
  <si>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</si>
  <si>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</si>
  <si>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</si>
  <si>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</si>
  <si>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</si>
  <si>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</si>
  <si>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</si>
  <si>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</si>
  <si>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</si>
  <si>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</si>
  <si>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</si>
  <si>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</si>
  <si>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</si>
  <si>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</si>
  <si>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</si>
  <si>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</si>
  <si>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</si>
  <si>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</si>
  <si>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</si>
  <si>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</si>
  <si>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</si>
  <si>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</si>
  <si>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</si>
  <si>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</si>
  <si>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</si>
  <si>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</si>
  <si>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</si>
  <si>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</si>
  <si>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</si>
  <si>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</si>
  <si>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</si>
  <si>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</si>
  <si>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</si>
  <si>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</si>
  <si>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</si>
  <si>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</si>
  <si>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</si>
  <si>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</si>
  <si>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</si>
  <si>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</si>
  <si>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</si>
  <si>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</si>
  <si>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</si>
  <si>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</si>
  <si>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</si>
  <si>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</si>
  <si>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</si>
  <si>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</si>
  <si>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</si>
  <si>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</si>
  <si>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</si>
  <si>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</si>
  <si>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</si>
  <si>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</si>
  <si>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</si>
  <si>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</si>
  <si>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</si>
  <si>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</si>
  <si>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</si>
  <si>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</si>
  <si>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</si>
  <si>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</si>
  <si>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</si>
  <si>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</si>
  <si>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</si>
  <si>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</si>
  <si>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</si>
  <si>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</si>
  <si>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</si>
  <si>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</si>
  <si>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</si>
  <si>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</si>
  <si>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</si>
  <si>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</si>
  <si>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</si>
  <si>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</si>
  <si>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</si>
  <si>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</si>
  <si>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</si>
  <si>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</si>
  <si>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</si>
  <si>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</si>
  <si>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</si>
  <si>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</si>
  <si>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</si>
  <si>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</si>
  <si>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</si>
  <si>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</si>
  <si>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</si>
  <si>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</si>
  <si>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</si>
  <si>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</si>
  <si>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</si>
  <si>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</si>
  <si>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</si>
  <si>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</si>
  <si>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</si>
  <si>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</si>
  <si>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</si>
  <si>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</si>
  <si>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</si>
  <si>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</si>
  <si>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</si>
  <si>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</si>
  <si>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</si>
  <si>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</si>
  <si>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</si>
  <si>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</si>
  <si>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</si>
  <si>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</si>
  <si>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</si>
  <si>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</si>
  <si>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</si>
  <si>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</si>
  <si>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</si>
  <si>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</si>
  <si>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</si>
  <si>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</si>
  <si>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</si>
  <si>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</si>
  <si>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</si>
  <si>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</si>
  <si>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</si>
  <si>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</si>
  <si>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</si>
  <si>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</si>
  <si>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</si>
  <si>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</si>
  <si>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</si>
  <si>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</si>
  <si>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</si>
  <si>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</si>
  <si>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</si>
  <si>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</si>
  <si>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</si>
  <si>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</si>
  <si>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</si>
  <si>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</si>
  <si>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</si>
  <si>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</si>
  <si>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</si>
  <si>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</si>
  <si>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</si>
  <si>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</si>
  <si>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</si>
  <si>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</si>
  <si>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</si>
  <si>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</si>
  <si>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</si>
  <si>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</si>
  <si>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</si>
  <si>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</si>
  <si>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</si>
  <si>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</si>
  <si>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</si>
  <si>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</si>
  <si>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</si>
  <si>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</si>
  <si>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</si>
  <si>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</si>
  <si>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</si>
  <si>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</si>
  <si>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</si>
  <si>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</si>
  <si>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</si>
  <si>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</si>
  <si>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</si>
  <si>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</si>
  <si>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</si>
  <si>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</si>
  <si>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</si>
  <si>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</si>
  <si>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</si>
  <si>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</si>
  <si>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</si>
  <si>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</si>
  <si>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</si>
  <si>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</si>
  <si>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</si>
  <si>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</si>
  <si>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</si>
  <si>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</si>
  <si>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</si>
  <si>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</si>
  <si>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</si>
  <si>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</si>
  <si>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</si>
  <si>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</si>
  <si>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</si>
  <si>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</si>
  <si>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</si>
  <si>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</si>
  <si>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</si>
  <si>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</si>
  <si>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</si>
  <si>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</si>
  <si>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</si>
  <si>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</si>
  <si>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</si>
  <si>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</si>
  <si>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</si>
  <si>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</si>
  <si>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</si>
  <si>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</si>
  <si>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</si>
  <si>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</si>
  <si>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</si>
  <si>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</si>
  <si>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</si>
  <si>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</si>
  <si>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</si>
  <si>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</si>
  <si>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</si>
  <si>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</si>
  <si>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</si>
  <si>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</si>
  <si>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</si>
  <si>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</si>
  <si>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</si>
  <si>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</si>
  <si>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</si>
  <si>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</si>
  <si>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</si>
  <si>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</si>
  <si>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</si>
  <si>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</si>
  <si>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</si>
  <si>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</si>
  <si>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</si>
  <si>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</si>
  <si>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</si>
  <si>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</si>
  <si>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</si>
  <si>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</si>
  <si>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</si>
  <si>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</si>
  <si>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</si>
  <si>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</si>
  <si>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</si>
  <si>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</si>
  <si>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</si>
  <si>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</si>
  <si>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</si>
  <si>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</si>
  <si>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</si>
  <si>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</si>
  <si>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</si>
  <si>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</si>
  <si>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</si>
  <si>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</si>
  <si>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</si>
  <si>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</si>
  <si>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</si>
  <si>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</si>
  <si>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</si>
  <si>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</si>
  <si>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</si>
  <si>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</si>
  <si>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</si>
  <si>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</si>
  <si>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</si>
  <si>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</si>
  <si>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</si>
  <si>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</si>
  <si>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</si>
  <si>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</si>
  <si>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</si>
  <si>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</si>
  <si>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</si>
  <si>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</si>
  <si>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</si>
  <si>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</si>
  <si>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</si>
  <si>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</si>
  <si>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</si>
  <si>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</si>
  <si>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</si>
  <si>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</si>
  <si>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</si>
  <si>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</si>
  <si>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</si>
  <si>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</si>
  <si>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</si>
  <si>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</si>
  <si>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</si>
  <si>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</si>
  <si>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</si>
  <si>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</si>
  <si>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</si>
  <si>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</si>
  <si>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</si>
  <si>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</si>
  <si>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</si>
  <si>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</si>
  <si>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</si>
  <si>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</si>
  <si>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</si>
  <si>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</si>
  <si>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</si>
  <si>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</si>
  <si>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</si>
  <si>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</si>
  <si>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</si>
  <si>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</si>
  <si>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</si>
  <si>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</si>
  <si>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</si>
  <si>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</si>
  <si>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</si>
  <si>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</si>
  <si>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</si>
  <si>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</si>
  <si>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</si>
  <si>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</si>
  <si>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</si>
  <si>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</si>
  <si>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</si>
  <si>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</si>
  <si>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</si>
  <si>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</si>
  <si>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</si>
  <si>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</si>
  <si>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</si>
  <si>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</si>
  <si>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</si>
  <si>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</si>
  <si>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</si>
  <si>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</si>
  <si>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</si>
  <si>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</si>
  <si>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</si>
  <si>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</si>
  <si>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</si>
  <si>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</si>
  <si>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</si>
  <si>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</si>
  <si>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</si>
  <si>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</si>
  <si>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</si>
  <si>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</si>
  <si>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</si>
  <si>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</si>
  <si>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</si>
  <si>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</si>
  <si>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</si>
  <si>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</si>
  <si>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</si>
  <si>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</si>
  <si>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</si>
  <si>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</si>
  <si>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</si>
  <si>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</si>
  <si>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</si>
  <si>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</si>
  <si>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</si>
  <si>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</si>
  <si>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</si>
  <si>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</si>
  <si>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</si>
  <si>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</si>
  <si>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</si>
  <si>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</si>
  <si>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</si>
  <si>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</si>
  <si>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</si>
  <si>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</si>
  <si>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</si>
  <si>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</si>
  <si>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</si>
  <si>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</si>
  <si>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</si>
  <si>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</si>
  <si>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</si>
  <si>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</si>
  <si>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</si>
  <si>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</si>
  <si>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</si>
  <si>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</si>
  <si>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</si>
  <si>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</si>
  <si>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</si>
  <si>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</si>
  <si>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</si>
  <si>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</si>
  <si>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</si>
  <si>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</si>
  <si>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</si>
  <si>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</si>
  <si>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</si>
  <si>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</si>
  <si>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</si>
  <si>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</si>
  <si>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</si>
  <si>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</si>
  <si>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</si>
  <si>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</si>
  <si>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</si>
  <si>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</si>
  <si>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</si>
  <si>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</si>
  <si>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</si>
  <si>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</si>
  <si>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</si>
  <si>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</si>
  <si>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</si>
  <si>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</si>
  <si>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</si>
  <si>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</si>
  <si>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</si>
  <si>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</si>
  <si>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</si>
  <si>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</si>
  <si>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</si>
  <si>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</si>
  <si>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</si>
  <si>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</si>
  <si>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</si>
  <si>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</si>
  <si>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</si>
  <si>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</si>
  <si>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</si>
  <si>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</si>
  <si>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</si>
  <si>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</si>
  <si>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</si>
  <si>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</si>
  <si>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</si>
  <si>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</si>
  <si>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</si>
  <si>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</si>
  <si>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</si>
  <si>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</si>
  <si>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</si>
  <si>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</si>
  <si>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</si>
  <si>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</si>
  <si>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</si>
  <si>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</si>
  <si>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</si>
  <si>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</si>
  <si>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</si>
  <si>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</si>
  <si>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</si>
  <si>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</si>
  <si>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</si>
  <si>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</si>
  <si>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</si>
  <si>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</si>
  <si>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</si>
  <si>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</si>
  <si>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</si>
  <si>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</si>
  <si>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</si>
  <si>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</si>
  <si>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</si>
  <si>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</si>
  <si>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</si>
  <si>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</si>
  <si>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</si>
  <si>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</si>
  <si>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</si>
  <si>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</si>
  <si>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</si>
  <si>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</si>
  <si>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</si>
  <si>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</si>
  <si>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</si>
  <si>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</si>
  <si>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</si>
  <si>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</si>
  <si>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</si>
  <si>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</si>
  <si>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</si>
  <si>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</si>
  <si>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</si>
  <si>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</si>
  <si>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</si>
  <si>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</si>
  <si>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</si>
  <si>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</si>
  <si>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</si>
  <si>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</si>
  <si>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</si>
  <si>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</si>
  <si>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</si>
  <si>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</si>
  <si>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</si>
  <si>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</si>
  <si>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</si>
  <si>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</si>
  <si>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</si>
  <si>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</si>
  <si>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</si>
  <si>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</si>
  <si>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</si>
  <si>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</si>
  <si>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</si>
  <si>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</si>
  <si>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</si>
  <si>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</si>
  <si>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</si>
  <si>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</si>
  <si>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</si>
  <si>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</si>
  <si>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</si>
  <si>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</si>
  <si>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</si>
  <si>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</si>
  <si>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</si>
  <si>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</si>
  <si>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</si>
  <si>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</si>
  <si>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</si>
  <si>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</si>
  <si>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</si>
  <si>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</si>
  <si>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</si>
  <si>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</si>
  <si>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</si>
  <si>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</si>
  <si>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</si>
  <si>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</si>
  <si>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</si>
  <si>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</si>
  <si>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</si>
  <si>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</si>
  <si>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</si>
  <si>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</si>
  <si>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</si>
  <si>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</si>
  <si>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</si>
  <si>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</si>
  <si>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</si>
  <si>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</si>
  <si>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</si>
  <si>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</si>
  <si>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</si>
  <si>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</si>
  <si>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</si>
  <si>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</si>
  <si>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</si>
  <si>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</si>
  <si>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</si>
  <si>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</si>
  <si>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</si>
  <si>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</si>
  <si>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</si>
  <si>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</si>
  <si>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</si>
  <si>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</si>
  <si>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</si>
  <si>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</si>
  <si>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</si>
  <si>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</si>
  <si>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</si>
  <si>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</si>
  <si>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</si>
  <si>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</si>
  <si>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</si>
  <si>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</si>
  <si>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</si>
  <si>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</si>
  <si>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</si>
  <si>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</si>
  <si>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</si>
  <si>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</si>
  <si>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</si>
  <si>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</si>
  <si>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</si>
  <si>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</si>
  <si>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</si>
  <si>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</si>
  <si>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</si>
  <si>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</si>
  <si>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</si>
  <si>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</si>
  <si>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</si>
  <si>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</si>
  <si>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</si>
  <si>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</si>
  <si>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</si>
  <si>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</si>
  <si>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</si>
  <si>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</si>
  <si>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</si>
  <si>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</si>
  <si>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</si>
  <si>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</si>
  <si>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</si>
  <si>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</si>
  <si>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</si>
  <si>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</si>
  <si>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</si>
  <si>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</si>
  <si>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</si>
  <si>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</si>
  <si>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</si>
  <si>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</si>
  <si>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</si>
  <si>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</si>
  <si>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</si>
  <si>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</si>
  <si>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</si>
  <si>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</si>
  <si>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</si>
  <si>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</si>
  <si>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</si>
  <si>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</si>
  <si>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</si>
  <si>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</si>
  <si>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</si>
  <si>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</si>
  <si>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</si>
  <si>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</si>
  <si>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</si>
  <si>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</si>
  <si>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</si>
  <si>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</si>
  <si>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</si>
  <si>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</si>
  <si>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</si>
  <si>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</si>
  <si>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</si>
  <si>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</si>
  <si>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</si>
  <si>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</si>
  <si>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</si>
  <si>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</si>
  <si>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</si>
  <si>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</si>
  <si>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</si>
  <si>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</si>
  <si>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</si>
  <si>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</si>
  <si>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</si>
  <si>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</si>
  <si>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</si>
  <si>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</si>
  <si>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</si>
  <si>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</si>
  <si>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</si>
  <si>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</si>
  <si>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</si>
  <si>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</si>
  <si>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</si>
  <si>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</si>
  <si>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</si>
  <si>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</si>
  <si>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</si>
  <si>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</si>
  <si>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</si>
  <si>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</si>
  <si>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</si>
  <si>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</si>
  <si>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</si>
  <si>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</si>
  <si>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</si>
  <si>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</si>
  <si>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</si>
  <si>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</si>
  <si>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</si>
  <si>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</si>
  <si>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</si>
  <si>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</si>
  <si>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</si>
  <si>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</si>
  <si>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</si>
  <si>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</si>
  <si>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</si>
  <si>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</si>
  <si>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</si>
  <si>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</si>
  <si>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</si>
  <si>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</si>
  <si>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</si>
  <si>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</si>
  <si>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</si>
  <si>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</si>
  <si>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</si>
  <si>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</si>
  <si>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</si>
  <si>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</si>
  <si>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</si>
  <si>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</si>
  <si>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</si>
  <si>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</si>
  <si>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</si>
  <si>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</si>
  <si>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</si>
  <si>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</si>
  <si>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</si>
  <si>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</si>
  <si>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</si>
  <si>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</si>
  <si>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</si>
  <si>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</si>
  <si>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</si>
  <si>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</si>
  <si>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</si>
  <si>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</si>
  <si>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</si>
  <si>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</si>
  <si>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</si>
  <si>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</si>
  <si>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</si>
  <si>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</si>
  <si>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</si>
  <si>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</si>
  <si>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</si>
  <si>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</si>
  <si>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</si>
  <si>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</si>
  <si>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</si>
  <si>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</si>
  <si>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</si>
  <si>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</si>
  <si>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</si>
  <si>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</si>
  <si>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</si>
  <si>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</si>
  <si>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</si>
  <si>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</si>
  <si>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</si>
  <si>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</si>
  <si>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</si>
  <si>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</si>
  <si>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</si>
  <si>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</si>
  <si>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</si>
  <si>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</si>
  <si>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</si>
  <si>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</si>
  <si>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</si>
  <si>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</si>
  <si>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</si>
  <si>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</si>
  <si>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</si>
  <si>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</si>
  <si>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</si>
  <si>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</si>
  <si>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</si>
  <si>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</si>
  <si>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</si>
  <si>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</si>
  <si>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</si>
  <si>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</si>
  <si>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</si>
  <si>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</si>
  <si>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</si>
  <si>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</si>
  <si>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</si>
  <si>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</si>
  <si>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</si>
  <si>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</si>
  <si>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</si>
  <si>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</si>
  <si>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</si>
  <si>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</si>
  <si>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</si>
  <si>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</si>
  <si>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</si>
  <si>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</si>
  <si>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</si>
  <si>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</si>
  <si>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</si>
  <si>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</si>
  <si>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</si>
  <si>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</si>
  <si>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</si>
  <si>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</si>
  <si>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</si>
  <si>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</si>
  <si>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</si>
  <si>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</si>
  <si>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</si>
  <si>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</si>
  <si>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</si>
  <si>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</si>
  <si>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</si>
  <si>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</si>
  <si>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</si>
  <si>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</si>
  <si>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</si>
  <si>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</si>
  <si>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</si>
  <si>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</si>
  <si>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</si>
  <si>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</si>
  <si>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</si>
  <si>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</si>
  <si>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</si>
  <si>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</si>
  <si>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</si>
  <si>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</si>
  <si>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</si>
  <si>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</si>
  <si>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</si>
  <si>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</si>
  <si>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</si>
  <si>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</si>
  <si>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</si>
  <si>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</si>
  <si>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</si>
  <si>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</si>
  <si>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</si>
  <si>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</si>
  <si>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</si>
  <si>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</si>
  <si>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</si>
  <si>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</si>
  <si>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</si>
  <si>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</si>
  <si>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</si>
  <si>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</si>
  <si>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</si>
  <si>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</si>
  <si>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</si>
  <si>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</si>
  <si>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</si>
  <si>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</si>
  <si>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</si>
  <si>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</si>
  <si>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</si>
  <si>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</si>
  <si>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</si>
  <si>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</si>
  <si>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</si>
  <si>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</si>
  <si>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</si>
  <si>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</si>
  <si>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</si>
  <si>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</si>
  <si>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</si>
  <si>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</si>
  <si>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</si>
  <si>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</si>
  <si>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</si>
  <si>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</si>
  <si>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</si>
  <si>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</si>
  <si>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</si>
  <si>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</si>
  <si>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</si>
  <si>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</si>
  <si>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</si>
  <si>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</si>
  <si>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</si>
  <si>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</si>
  <si>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</si>
  <si>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</si>
  <si>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</si>
  <si>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</si>
  <si>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</si>
  <si>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</si>
  <si>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</si>
  <si>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</si>
  <si>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</si>
  <si>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</si>
  <si>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</si>
  <si>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</si>
  <si>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</si>
  <si>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</si>
  <si>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</si>
  <si>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</si>
  <si>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</si>
  <si>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</si>
  <si>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</si>
  <si>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</si>
  <si>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</si>
  <si>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</si>
  <si>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</si>
  <si>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</si>
  <si>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</si>
  <si>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</si>
  <si>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</si>
  <si>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</si>
  <si>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</si>
  <si>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</si>
  <si>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</si>
  <si>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</si>
  <si>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</si>
  <si>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</si>
  <si>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</si>
  <si>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</si>
  <si>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</si>
  <si>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</si>
  <si>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</si>
  <si>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</si>
  <si>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</si>
  <si>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</si>
  <si>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</si>
  <si>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</si>
  <si>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</si>
  <si>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</si>
  <si>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</si>
  <si>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</si>
  <si>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</si>
  <si>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</si>
  <si>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</si>
  <si>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</si>
  <si>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</si>
  <si>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</si>
  <si>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</si>
  <si>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</si>
  <si>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</si>
  <si>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</si>
  <si>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</si>
  <si>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</si>
  <si>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</si>
  <si>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</si>
  <si>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</si>
  <si>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</si>
  <si>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</si>
  <si>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</si>
  <si>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</si>
  <si>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</si>
  <si>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</si>
  <si>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</si>
  <si>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</si>
  <si>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</si>
  <si>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</si>
  <si>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</si>
  <si>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</si>
  <si>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</si>
  <si>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</si>
  <si>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</si>
  <si>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</si>
  <si>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</si>
  <si>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</si>
  <si>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</si>
  <si>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</si>
  <si>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</si>
  <si>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</si>
  <si>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</si>
  <si>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</si>
  <si>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</si>
  <si>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</si>
  <si>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</si>
  <si>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</si>
  <si>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</si>
  <si>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</si>
  <si>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</si>
  <si>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</si>
  <si>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</si>
  <si>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</si>
  <si>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</si>
  <si>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</si>
  <si>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</si>
  <si>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</si>
  <si>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</si>
  <si>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</si>
  <si>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</si>
  <si>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</si>
  <si>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</si>
  <si>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</si>
  <si>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</si>
  <si>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</si>
  <si>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</si>
  <si>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</si>
  <si>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</si>
  <si>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</si>
  <si>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</si>
  <si>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</si>
  <si>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</si>
  <si>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</si>
  <si>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</si>
  <si>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</si>
  <si>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</si>
  <si>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</si>
  <si>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</si>
  <si>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</si>
  <si>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</si>
  <si>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</si>
  <si>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</si>
  <si>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</si>
  <si>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</si>
  <si>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</si>
  <si>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</si>
  <si>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</si>
  <si>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</si>
  <si>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</si>
  <si>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</si>
  <si>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</si>
  <si>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</si>
  <si>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</si>
  <si>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</si>
  <si>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</si>
  <si>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</si>
  <si>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</si>
  <si>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</si>
  <si>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</si>
  <si>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</si>
  <si>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</si>
  <si>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</si>
  <si>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</si>
  <si>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</si>
  <si>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</si>
  <si>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</si>
  <si>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</si>
  <si>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</si>
  <si>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</si>
  <si>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</si>
  <si>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</si>
  <si>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</si>
  <si>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</si>
  <si>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</si>
  <si>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</si>
  <si>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</si>
  <si>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</si>
  <si>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</si>
  <si>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</si>
  <si>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</si>
  <si>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</si>
  <si>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</si>
  <si>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</si>
  <si>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</si>
  <si>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</si>
  <si>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</si>
  <si>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</si>
  <si>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</si>
  <si>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</si>
  <si>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</si>
  <si>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</si>
  <si>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</si>
  <si>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</si>
  <si>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</si>
  <si>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</si>
  <si>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</si>
  <si>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</si>
  <si>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</si>
  <si>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</si>
  <si>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</si>
  <si>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</si>
  <si>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</si>
  <si>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</si>
  <si>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</si>
  <si>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</si>
  <si>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</si>
  <si>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</si>
  <si>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</si>
  <si>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</si>
  <si>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</si>
  <si>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</si>
  <si>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</si>
  <si>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</si>
  <si>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</si>
  <si>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</si>
  <si>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</si>
  <si>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</si>
  <si>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</si>
  <si>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</si>
  <si>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</si>
  <si>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</si>
  <si>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</si>
  <si>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</si>
  <si>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</si>
  <si>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</si>
  <si>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</si>
  <si>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</si>
  <si>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</si>
  <si>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</si>
  <si>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</si>
  <si>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</si>
  <si>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</si>
  <si>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</si>
  <si>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</si>
  <si>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</si>
  <si>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</si>
  <si>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</si>
  <si>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</si>
  <si>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</si>
  <si>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</si>
  <si>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</si>
  <si>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</si>
  <si>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</si>
  <si>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</si>
  <si>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</si>
  <si>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</si>
  <si>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</si>
  <si>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</si>
  <si>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</si>
  <si>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</si>
  <si>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</si>
  <si>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</si>
  <si>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</si>
  <si>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</si>
  <si>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</si>
  <si>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</si>
  <si>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</si>
  <si>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</si>
  <si>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</si>
  <si>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</si>
  <si>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</si>
  <si>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</si>
  <si>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</si>
  <si>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</si>
  <si>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</si>
  <si>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</si>
  <si>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</si>
  <si>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</si>
  <si>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</si>
  <si>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</si>
  <si>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</si>
  <si>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</si>
  <si>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</si>
  <si>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</si>
  <si>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</si>
  <si>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</si>
  <si>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</si>
  <si>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</si>
  <si>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</si>
  <si>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</si>
  <si>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</si>
  <si>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</si>
  <si>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</si>
  <si>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</si>
  <si>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</si>
  <si>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</si>
  <si>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</si>
  <si>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</si>
  <si>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</si>
  <si>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</si>
  <si>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</si>
  <si>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</si>
  <si>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</si>
  <si>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</si>
  <si>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</si>
  <si>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</si>
  <si>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</si>
  <si>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</si>
  <si>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</si>
  <si>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</si>
  <si>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</si>
  <si>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</si>
  <si>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</si>
  <si>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</si>
  <si>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</si>
  <si>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</si>
  <si>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</si>
  <si>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</si>
  <si>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</si>
  <si>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</si>
  <si>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</si>
  <si>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</si>
  <si>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</si>
  <si>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</si>
  <si>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</si>
  <si>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</si>
  <si>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</si>
  <si>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</si>
  <si>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</si>
  <si>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</si>
  <si>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</si>
  <si>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</si>
  <si>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</si>
  <si>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</si>
  <si>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</si>
  <si>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</si>
  <si>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</si>
  <si>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</si>
  <si>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</si>
  <si>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</si>
  <si>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</si>
  <si>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</si>
  <si>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</si>
  <si>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</si>
  <si>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</si>
  <si>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</si>
  <si>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</si>
  <si>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</si>
  <si>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</si>
  <si>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</si>
  <si>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</si>
  <si>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</si>
  <si>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</si>
  <si>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</si>
  <si>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</si>
  <si>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</si>
  <si>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</si>
  <si>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</si>
  <si>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</si>
  <si>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</si>
  <si>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</si>
  <si>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</si>
  <si>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</si>
  <si>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</si>
  <si>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</si>
  <si>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</si>
  <si>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</si>
  <si>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</si>
  <si>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</si>
  <si>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</si>
  <si>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</si>
  <si>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</si>
  <si>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</si>
  <si>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</si>
  <si>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</si>
  <si>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</si>
  <si>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</si>
  <si>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</si>
  <si>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</si>
  <si>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</si>
  <si>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</si>
  <si>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</si>
  <si>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</si>
  <si>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</si>
  <si>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</si>
  <si>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</si>
  <si>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</si>
  <si>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</si>
  <si>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</si>
  <si>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</si>
  <si>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</si>
  <si>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</si>
  <si>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</si>
  <si>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</si>
  <si>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</si>
  <si>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</si>
  <si>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</si>
  <si>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</si>
  <si>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</si>
  <si>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</si>
  <si>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</si>
  <si>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</si>
  <si>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</si>
  <si>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</si>
  <si>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</si>
  <si>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</si>
  <si>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</si>
  <si>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</si>
  <si>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</si>
  <si>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</si>
  <si>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</si>
  <si>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</si>
  <si>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</si>
  <si>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</si>
  <si>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</si>
  <si>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</si>
  <si>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</si>
  <si>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</si>
  <si>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</si>
  <si>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</si>
  <si>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</si>
  <si>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</si>
  <si>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</si>
  <si>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</si>
  <si>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</si>
  <si>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</si>
  <si>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</si>
  <si>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</si>
  <si>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</si>
  <si>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</si>
  <si>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</si>
  <si>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</si>
  <si>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</si>
  <si>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</si>
  <si>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</si>
  <si>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</si>
  <si>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</si>
  <si>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</si>
  <si>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</si>
  <si>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</si>
  <si>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</si>
  <si>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</si>
  <si>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</si>
  <si>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</si>
  <si>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</si>
  <si>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</si>
  <si>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</si>
  <si>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</si>
  <si>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</si>
  <si>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</si>
  <si>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</si>
  <si>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</si>
  <si>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</si>
  <si>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</si>
  <si>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</si>
  <si>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</si>
  <si>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</si>
  <si>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</si>
  <si>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</si>
  <si>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</si>
  <si>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</si>
  <si>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</si>
  <si>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</si>
  <si>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</si>
  <si>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</si>
  <si>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</si>
  <si>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</si>
  <si>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</si>
  <si>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</si>
  <si>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</si>
  <si>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</si>
  <si>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</si>
  <si>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</si>
  <si>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</si>
  <si>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</si>
  <si>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</si>
  <si>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</si>
  <si>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</si>
  <si>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</si>
  <si>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</si>
  <si>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</si>
  <si>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</si>
  <si>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</si>
  <si>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</si>
  <si>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</si>
  <si>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</si>
  <si>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</si>
  <si>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</si>
  <si>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</si>
  <si>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</si>
  <si>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</si>
  <si>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</si>
  <si>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</si>
  <si>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</si>
  <si>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</si>
  <si>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</si>
  <si>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</si>
  <si>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</si>
  <si>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</si>
  <si>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</si>
  <si>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</si>
  <si>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</si>
  <si>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</si>
  <si>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</si>
  <si>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</si>
  <si>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</si>
  <si>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</si>
  <si>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</si>
  <si>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</si>
  <si>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</si>
  <si>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</si>
  <si>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</si>
  <si>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</si>
  <si>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</si>
  <si>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</si>
  <si>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</si>
  <si>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</si>
  <si>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</si>
  <si>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</si>
  <si>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</si>
  <si>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</si>
  <si>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</si>
  <si>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</si>
  <si>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</si>
  <si>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</si>
  <si>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</si>
  <si>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</si>
  <si>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</si>
  <si>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</si>
  <si>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</si>
  <si>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</si>
  <si>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</si>
  <si>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</si>
  <si>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</si>
  <si>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</si>
  <si>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</si>
  <si>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</si>
  <si>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</si>
  <si>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</si>
  <si>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</si>
  <si>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</si>
  <si>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</si>
  <si>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</si>
  <si>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</si>
  <si>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</si>
  <si>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</si>
  <si>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</si>
  <si>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</si>
  <si>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</si>
  <si>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</si>
  <si>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</si>
  <si>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</si>
  <si>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</si>
  <si>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</si>
  <si>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</si>
  <si>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</si>
  <si>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</si>
  <si>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</si>
  <si>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</si>
  <si>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</si>
  <si>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</si>
  <si>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</si>
  <si>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</si>
  <si>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</si>
  <si>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</si>
  <si>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</si>
  <si>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</si>
  <si>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</si>
  <si>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</si>
  <si>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</si>
  <si>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</si>
  <si>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</si>
  <si>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</si>
  <si>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</si>
  <si>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</si>
  <si>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</si>
  <si>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</si>
  <si>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</si>
  <si>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</si>
  <si>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</si>
  <si>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</si>
  <si>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</si>
  <si>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</si>
  <si>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</si>
  <si>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</si>
  <si>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</si>
  <si>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</si>
  <si>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</si>
  <si>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</si>
  <si>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</si>
  <si>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</si>
  <si>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</si>
  <si>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</si>
  <si>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</si>
  <si>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</si>
  <si>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</si>
  <si>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</si>
  <si>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</si>
  <si>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</si>
  <si>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</si>
  <si>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</si>
  <si>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</si>
  <si>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</si>
  <si>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</si>
  <si>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</si>
  <si>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</si>
  <si>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</si>
  <si>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</si>
  <si>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</si>
  <si>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</si>
  <si>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</si>
  <si>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</si>
  <si>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</si>
  <si>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</si>
  <si>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</si>
  <si>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</si>
  <si>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</si>
  <si>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</si>
  <si>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</si>
  <si>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</si>
  <si>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</si>
  <si>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</si>
  <si>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</si>
  <si>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</si>
  <si>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</si>
  <si>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</si>
  <si>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</si>
  <si>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</si>
  <si>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</si>
  <si>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</si>
  <si>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</si>
  <si>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</si>
  <si>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</si>
  <si>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</si>
  <si>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</si>
  <si>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</si>
  <si>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</si>
  <si>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</si>
  <si>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</si>
  <si>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</si>
  <si>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</si>
  <si>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</si>
  <si>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</si>
  <si>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</si>
  <si>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</si>
  <si>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</si>
  <si>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</si>
  <si>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</si>
  <si>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</si>
  <si>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</si>
  <si>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</si>
  <si>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</si>
  <si>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</si>
  <si>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</si>
  <si>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</si>
  <si>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</si>
  <si>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</si>
  <si>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</si>
  <si>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</si>
  <si>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</si>
  <si>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</si>
  <si>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</si>
  <si>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</si>
  <si>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</si>
  <si>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</si>
  <si>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</si>
  <si>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</si>
  <si>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</si>
  <si>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</si>
  <si>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</si>
  <si>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</si>
  <si>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</si>
  <si>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</si>
  <si>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</si>
  <si>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</si>
  <si>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</si>
  <si>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</si>
  <si>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</si>
  <si>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</si>
  <si>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</si>
  <si>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</si>
  <si>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</si>
  <si>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</si>
  <si>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</si>
  <si>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</si>
  <si>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</si>
  <si>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</si>
  <si>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</si>
  <si>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</si>
  <si>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</si>
  <si>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</si>
  <si>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</si>
  <si>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</si>
  <si>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</si>
  <si>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</si>
  <si>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</si>
  <si>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</si>
  <si>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</si>
  <si>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</si>
  <si>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</si>
  <si>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</si>
  <si>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</si>
  <si>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</si>
  <si>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</si>
  <si>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</si>
  <si>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</si>
  <si>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</si>
  <si>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</si>
  <si>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</si>
  <si>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</si>
  <si>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</si>
  <si>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</si>
  <si>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</si>
  <si>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</si>
  <si>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</si>
  <si>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</si>
  <si>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</si>
  <si>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</si>
  <si>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</si>
  <si>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</si>
  <si>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</si>
  <si>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</si>
  <si>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</si>
  <si>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</si>
  <si>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</si>
  <si>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</si>
  <si>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</si>
  <si>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</si>
  <si>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</si>
  <si>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</si>
  <si>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</si>
  <si>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</si>
  <si>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</si>
  <si>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</si>
  <si>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</si>
  <si>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</si>
  <si>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</si>
  <si>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</si>
  <si>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</si>
  <si>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</si>
  <si>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</si>
  <si>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</si>
  <si>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</si>
  <si>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</si>
  <si>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</si>
  <si>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</si>
  <si>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</si>
  <si>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</si>
  <si>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</si>
  <si>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</si>
  <si>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</si>
  <si>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</si>
  <si>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</si>
  <si>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</si>
  <si>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</si>
  <si>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</si>
  <si>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</si>
  <si>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</si>
  <si>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</si>
  <si>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</si>
  <si>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</si>
  <si>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</si>
  <si>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</si>
  <si>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</si>
  <si>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</si>
  <si>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</si>
  <si>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</si>
  <si>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</si>
  <si>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</si>
  <si>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</si>
  <si>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</si>
  <si>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</si>
  <si>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</si>
  <si>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</si>
  <si>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</si>
  <si>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</si>
  <si>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</si>
  <si>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</si>
  <si>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</si>
  <si>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</si>
  <si>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</si>
  <si>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</si>
  <si>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</si>
  <si>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</si>
  <si>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</si>
  <si>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</si>
  <si>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</si>
  <si>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</si>
  <si>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</si>
  <si>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</si>
  <si>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</si>
  <si>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</si>
  <si>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</si>
  <si>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</si>
  <si>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</si>
  <si>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</si>
  <si>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</si>
  <si>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</si>
  <si>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</si>
  <si>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</si>
  <si>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</si>
  <si>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</si>
  <si>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</si>
  <si>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</si>
  <si>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</si>
  <si>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</si>
  <si>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</si>
  <si>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</si>
  <si>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</si>
  <si>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</si>
  <si>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</si>
  <si>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</si>
  <si>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</si>
  <si>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</si>
  <si>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</si>
  <si>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</si>
  <si>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</si>
  <si>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</si>
  <si>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</si>
  <si>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</si>
  <si>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</si>
  <si>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</si>
  <si>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</si>
  <si>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</si>
  <si>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</si>
  <si>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</si>
  <si>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</si>
  <si>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</si>
  <si>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</si>
  <si>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</si>
  <si>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</si>
  <si>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</si>
  <si>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</si>
  <si>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</si>
  <si>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</si>
  <si>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</si>
  <si>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</si>
  <si>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</si>
  <si>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</si>
  <si>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</si>
  <si>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</si>
  <si>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</si>
  <si>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</si>
  <si>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</si>
  <si>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</si>
  <si>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</si>
  <si>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</si>
  <si>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</si>
  <si>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</si>
  <si>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</si>
  <si>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</si>
  <si>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</si>
  <si>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</si>
  <si>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</si>
  <si>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</si>
  <si>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</si>
  <si>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</si>
  <si>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</si>
  <si>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</si>
  <si>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</si>
  <si>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</si>
  <si>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</si>
  <si>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</si>
  <si>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</si>
  <si>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</si>
  <si>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</si>
  <si>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</si>
  <si>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</si>
  <si>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</si>
  <si>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</si>
  <si>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</si>
  <si>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</si>
  <si>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</si>
  <si>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</si>
  <si>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</si>
  <si>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</si>
  <si>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</si>
  <si>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</si>
  <si>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</si>
  <si>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</si>
  <si>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</si>
  <si>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</si>
  <si>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</si>
  <si>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</si>
  <si>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</si>
  <si>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</si>
  <si>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</si>
  <si>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</si>
  <si>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</si>
  <si>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</si>
  <si>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</si>
  <si>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</si>
  <si>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</si>
  <si>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</si>
  <si>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</si>
  <si>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</si>
  <si>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</si>
  <si>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</si>
  <si>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</si>
  <si>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</si>
  <si>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</si>
  <si>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</si>
  <si>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</si>
  <si>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</si>
  <si>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</si>
  <si>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</si>
  <si>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</si>
  <si>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</si>
  <si>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</si>
  <si>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</si>
  <si>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</si>
  <si>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</si>
  <si>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</si>
  <si>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</si>
  <si>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</si>
  <si>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</si>
  <si>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</si>
  <si>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</si>
  <si>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</si>
  <si>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</si>
  <si>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</si>
  <si>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</si>
  <si>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</si>
  <si>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</si>
  <si>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</si>
  <si>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</si>
  <si>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</si>
  <si>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</si>
  <si>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</si>
  <si>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</si>
  <si>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</si>
  <si>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</si>
  <si>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</si>
  <si>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</si>
  <si>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</si>
  <si>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</si>
  <si>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</si>
  <si>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</si>
  <si>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</si>
  <si>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</si>
  <si>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</si>
  <si>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</si>
  <si>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</si>
  <si>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</si>
  <si>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</si>
  <si>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</si>
  <si>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</si>
  <si>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</si>
  <si>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</si>
  <si>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</si>
  <si>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</si>
  <si>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</si>
  <si>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</si>
  <si>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</si>
  <si>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</si>
  <si>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</si>
  <si>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</si>
  <si>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</si>
  <si>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</si>
  <si>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</si>
  <si>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</si>
  <si>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</si>
  <si>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</si>
  <si>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</si>
  <si>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</si>
  <si>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</si>
  <si>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</si>
  <si>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</si>
  <si>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</si>
  <si>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</si>
  <si>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</si>
  <si>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</si>
  <si>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</si>
  <si>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</si>
  <si>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</si>
  <si>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</si>
  <si>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</si>
  <si>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</si>
  <si>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</si>
  <si>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</si>
  <si>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</si>
  <si>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</si>
  <si>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</si>
  <si>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</si>
  <si>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</si>
  <si>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</si>
  <si>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</si>
  <si>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</si>
  <si>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</si>
  <si>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</si>
  <si>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</si>
  <si>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</si>
  <si>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</si>
  <si>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</si>
  <si>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</si>
  <si>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</si>
  <si>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</si>
  <si>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</si>
  <si>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</si>
  <si>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</si>
  <si>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</si>
  <si>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</si>
  <si>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</si>
  <si>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</si>
  <si>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</si>
  <si>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</si>
  <si>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</si>
  <si>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</si>
  <si>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</si>
  <si>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</si>
  <si>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</si>
  <si>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</si>
  <si>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</si>
  <si>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</si>
  <si>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</si>
  <si>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</si>
  <si>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</si>
  <si>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</si>
  <si>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</si>
  <si>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</si>
  <si>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</si>
  <si>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</si>
  <si>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</si>
  <si>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</si>
  <si>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</si>
  <si>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</si>
  <si>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</si>
  <si>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</si>
  <si>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</si>
  <si>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</si>
  <si>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</si>
  <si>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</si>
  <si>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</si>
  <si>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</si>
  <si>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</si>
  <si>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</si>
  <si>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</si>
  <si>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</si>
  <si>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</si>
  <si>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</si>
  <si>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</si>
  <si>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</si>
  <si>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</si>
  <si>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</si>
  <si>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</si>
  <si>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</si>
  <si>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</si>
  <si>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</si>
  <si>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</si>
  <si>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</si>
  <si>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</si>
  <si>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</si>
  <si>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</si>
  <si>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</si>
  <si>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</si>
  <si>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</si>
  <si>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</si>
  <si>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</si>
  <si>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</si>
  <si>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</si>
  <si>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</si>
  <si>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</si>
  <si>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</si>
  <si>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</si>
  <si>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</si>
  <si>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</si>
  <si>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</si>
  <si>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</si>
  <si>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</si>
  <si>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</si>
  <si>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</si>
  <si>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</si>
  <si>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</si>
  <si>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</si>
  <si>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</si>
  <si>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</si>
  <si>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</si>
  <si>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</si>
  <si>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</si>
  <si>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</si>
  <si>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</si>
  <si>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</si>
  <si>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</si>
  <si>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</si>
  <si>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</si>
  <si>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</si>
  <si>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</si>
  <si>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</si>
  <si>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</si>
  <si>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</si>
  <si>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</si>
  <si>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</si>
  <si>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</si>
  <si>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</si>
  <si>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</si>
  <si>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</si>
  <si>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</si>
  <si>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</si>
  <si>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</si>
  <si>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</si>
  <si>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</si>
  <si>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</si>
  <si>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</si>
  <si>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</si>
  <si>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</si>
  <si>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</si>
  <si>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</si>
  <si>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</si>
  <si>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</si>
  <si>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</si>
  <si>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</si>
  <si>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</si>
  <si>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</si>
  <si>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</si>
  <si>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</si>
  <si>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</si>
  <si>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</si>
  <si>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</si>
  <si>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</si>
  <si>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</si>
  <si>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</si>
  <si>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</si>
  <si>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</si>
  <si>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</si>
  <si>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</si>
  <si>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</si>
  <si>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</si>
  <si>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</si>
  <si>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</si>
  <si>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</si>
  <si>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</si>
  <si>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</si>
  <si>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</si>
  <si>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</si>
  <si>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</si>
  <si>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</si>
  <si>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</si>
  <si>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</si>
  <si>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</si>
  <si>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</si>
  <si>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</si>
  <si>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</si>
  <si>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</si>
  <si>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</si>
  <si>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</si>
  <si>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</si>
  <si>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</si>
  <si>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</si>
  <si>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</si>
  <si>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</si>
  <si>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</si>
  <si>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</si>
  <si>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</si>
  <si>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</si>
  <si>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</si>
  <si>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</si>
  <si>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</si>
  <si>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</si>
  <si>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</si>
  <si>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</si>
  <si>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</si>
  <si>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</si>
  <si>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</si>
  <si>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</si>
  <si>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</si>
  <si>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</si>
  <si>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</si>
  <si>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</si>
  <si>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</si>
  <si>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</si>
  <si>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</si>
  <si>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</si>
  <si>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</si>
  <si>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</si>
  <si>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</si>
  <si>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</si>
  <si>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</si>
  <si>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</si>
  <si>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</si>
  <si>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</si>
  <si>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</si>
  <si>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</si>
  <si>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</si>
  <si>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</si>
  <si>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</si>
  <si>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</si>
  <si>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</si>
  <si>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</si>
  <si>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</si>
  <si>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</si>
  <si>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</si>
  <si>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</si>
  <si>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</si>
  <si>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</si>
  <si>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</si>
  <si>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</si>
  <si>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</si>
  <si>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</si>
  <si>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</si>
  <si>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</si>
  <si>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</si>
  <si>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</si>
  <si>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</si>
  <si>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</si>
  <si>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</si>
  <si>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</si>
  <si>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</si>
  <si>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</si>
  <si>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</si>
  <si>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</si>
  <si>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</si>
  <si>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</si>
  <si>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</si>
  <si>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</si>
  <si>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</si>
  <si>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</si>
  <si>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</si>
  <si>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</si>
  <si>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</si>
  <si>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</si>
  <si>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</si>
  <si>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</si>
  <si>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</si>
  <si>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</si>
  <si>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</si>
  <si>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</si>
  <si>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</si>
  <si>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</si>
  <si>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</si>
  <si>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</si>
  <si>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</si>
  <si>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</si>
  <si>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</si>
  <si>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</si>
  <si>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</si>
  <si>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</si>
  <si>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</si>
  <si>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</si>
  <si>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</si>
  <si>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</si>
  <si>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</si>
  <si>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</si>
  <si>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</si>
  <si>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</si>
  <si>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</si>
  <si>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</si>
  <si>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</si>
  <si>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</si>
  <si>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</si>
  <si>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</si>
  <si>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</si>
  <si>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</si>
  <si>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</si>
  <si>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</si>
  <si>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</si>
  <si>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</si>
  <si>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</si>
  <si>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</si>
  <si>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</si>
  <si>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</si>
  <si>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</si>
  <si>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</si>
  <si>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</si>
  <si>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</si>
  <si>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</si>
  <si>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</si>
  <si>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</si>
  <si>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</si>
  <si>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</si>
  <si>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</si>
  <si>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</si>
  <si>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</si>
  <si>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</si>
  <si>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</si>
  <si>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</si>
  <si>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</si>
  <si>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</si>
  <si>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</si>
  <si>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</si>
  <si>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</si>
  <si>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</si>
  <si>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</si>
  <si>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</si>
  <si>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</si>
  <si>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</si>
  <si>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</si>
  <si>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</si>
  <si>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</si>
  <si>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</si>
  <si>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</si>
  <si>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</si>
  <si>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</si>
  <si>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</si>
  <si>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</si>
  <si>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</si>
  <si>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</si>
  <si>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</si>
  <si>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</si>
  <si>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</si>
  <si>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</si>
  <si>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</si>
  <si>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</si>
  <si>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</si>
  <si>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</si>
  <si>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</si>
  <si>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</si>
  <si>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</si>
  <si>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</si>
  <si>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</si>
  <si>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</si>
  <si>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</si>
  <si>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</si>
  <si>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</si>
  <si>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</si>
  <si>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</si>
  <si>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</si>
  <si>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</si>
  <si>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</si>
  <si>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</si>
  <si>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</si>
  <si>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</si>
  <si>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</si>
  <si>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</si>
  <si>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</si>
  <si>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</si>
  <si>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</si>
  <si>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</si>
  <si>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</si>
  <si>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</si>
  <si>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</si>
  <si>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</si>
  <si>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</si>
  <si>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</si>
  <si>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</si>
  <si>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</si>
  <si>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</si>
  <si>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</si>
  <si>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</si>
  <si>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</si>
  <si>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</si>
  <si>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</si>
  <si>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</si>
  <si>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</si>
  <si>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</si>
  <si>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</si>
  <si>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</si>
  <si>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</si>
  <si>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</si>
  <si>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</si>
  <si>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</si>
  <si>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</si>
  <si>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</si>
  <si>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</si>
  <si>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</si>
  <si>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</si>
  <si>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</si>
  <si>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</si>
  <si>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</si>
  <si>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</si>
  <si>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</si>
  <si>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</si>
  <si>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</si>
  <si>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</si>
  <si>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</si>
  <si>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</si>
  <si>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</si>
  <si>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</si>
  <si>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</si>
  <si>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</si>
  <si>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</si>
  <si>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</si>
  <si>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</si>
  <si>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</si>
  <si>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</si>
  <si>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</si>
  <si>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</si>
  <si>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</si>
  <si>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</si>
  <si>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</si>
  <si>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</si>
  <si>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</si>
  <si>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</si>
  <si>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</si>
  <si>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</si>
  <si>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</si>
  <si>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</si>
  <si>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</si>
  <si>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</si>
  <si>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</si>
  <si>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</si>
  <si>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</si>
  <si>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</si>
  <si>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</si>
  <si>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</si>
  <si>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</si>
  <si>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</si>
  <si>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</si>
  <si>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</si>
  <si>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</si>
  <si>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</si>
  <si>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</si>
  <si>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</si>
  <si>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</si>
  <si>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</si>
  <si>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</si>
  <si>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</si>
  <si>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</si>
  <si>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</si>
  <si>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</si>
  <si>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</si>
  <si>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</si>
  <si>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</si>
  <si>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</si>
  <si>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</si>
  <si>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</si>
  <si>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</si>
  <si>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</si>
  <si>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</si>
  <si>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</si>
  <si>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</si>
  <si>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</si>
  <si>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</si>
  <si>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</si>
  <si>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</si>
  <si>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</si>
  <si>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</si>
  <si>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</si>
  <si>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</si>
  <si>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</si>
  <si>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</si>
  <si>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</si>
  <si>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</si>
  <si>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</si>
  <si>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</si>
  <si>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</si>
  <si>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</si>
  <si>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</si>
  <si>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</si>
  <si>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</si>
  <si>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</si>
  <si>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</si>
  <si>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</si>
  <si>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</si>
  <si>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</si>
  <si>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</si>
  <si>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</si>
  <si>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</si>
  <si>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</si>
  <si>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</si>
  <si>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</si>
  <si>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</si>
  <si>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</si>
  <si>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</si>
  <si>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</si>
  <si>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</si>
  <si>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</si>
  <si>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</si>
  <si>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</si>
  <si>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</si>
  <si>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</si>
  <si>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</si>
  <si>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</si>
  <si>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</si>
  <si>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</si>
  <si>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</si>
  <si>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</si>
  <si>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</si>
  <si>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</si>
  <si>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</si>
  <si>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</si>
  <si>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</si>
  <si>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</si>
  <si>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</si>
  <si>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</si>
  <si>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</si>
  <si>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</si>
  <si>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</si>
  <si>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</si>
  <si>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</si>
  <si>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</si>
  <si>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</si>
  <si>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</si>
  <si>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</si>
  <si>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</si>
  <si>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</si>
  <si>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</si>
  <si>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</si>
  <si>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</si>
  <si>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</si>
  <si>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</si>
  <si>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</si>
  <si>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</si>
  <si>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</si>
  <si>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</si>
  <si>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</si>
  <si>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</si>
  <si>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</si>
  <si>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</si>
  <si>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</si>
  <si>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</si>
  <si>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</si>
  <si>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</si>
  <si>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</si>
  <si>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</si>
  <si>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</si>
  <si>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</si>
  <si>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</si>
  <si>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</si>
  <si>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</si>
  <si>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</si>
  <si>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</si>
  <si>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</si>
  <si>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</si>
  <si>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</si>
  <si>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</si>
  <si>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</si>
  <si>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</si>
  <si>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</si>
  <si>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</si>
  <si>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</si>
  <si>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</si>
  <si>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</si>
  <si>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</si>
  <si>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</si>
  <si>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</si>
  <si>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</si>
  <si>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</si>
  <si>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</si>
  <si>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</si>
  <si>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</si>
  <si>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</si>
  <si>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</si>
  <si>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</si>
  <si>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</si>
  <si>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</si>
  <si>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</si>
  <si>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</si>
  <si>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</si>
  <si>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</si>
  <si>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</si>
  <si>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</si>
  <si>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</si>
  <si>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</si>
  <si>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</si>
  <si>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</si>
  <si>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</si>
  <si>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</si>
  <si>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</si>
  <si>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</si>
  <si>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</si>
  <si>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</si>
  <si>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</si>
  <si>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</si>
  <si>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</si>
  <si>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</si>
  <si>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</si>
  <si>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</si>
  <si>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</si>
  <si>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</si>
  <si>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</si>
  <si>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</si>
  <si>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</si>
  <si>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</si>
  <si>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</si>
  <si>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</si>
  <si>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</si>
  <si>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</si>
  <si>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</si>
  <si>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</si>
  <si>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</si>
  <si>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</si>
  <si>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</si>
  <si>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</si>
  <si>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</si>
  <si>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</si>
  <si>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</si>
  <si>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</si>
  <si>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</si>
  <si>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</si>
  <si>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</si>
  <si>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</si>
  <si>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</si>
  <si>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</si>
  <si>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</si>
  <si>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</si>
  <si>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</si>
  <si>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</si>
  <si>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</si>
  <si>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</si>
  <si>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</si>
  <si>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</si>
  <si>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</si>
  <si>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</si>
  <si>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</si>
  <si>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</si>
  <si>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</si>
  <si>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</si>
  <si>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</si>
  <si>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</si>
  <si>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</si>
  <si>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</si>
  <si>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</si>
  <si>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</si>
  <si>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</si>
  <si>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</si>
  <si>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</si>
  <si>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</si>
  <si>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</si>
  <si>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</si>
  <si>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</si>
  <si>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</si>
  <si>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</si>
  <si>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</si>
  <si>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</si>
  <si>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</si>
  <si>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</si>
  <si>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</si>
  <si>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</si>
  <si>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</si>
  <si>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</si>
  <si>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</si>
  <si>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</si>
  <si>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</si>
  <si>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</si>
  <si>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</si>
  <si>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</si>
  <si>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</si>
  <si>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</si>
  <si>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</si>
  <si>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</si>
  <si>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</si>
  <si>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</si>
  <si>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</si>
  <si>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</si>
  <si>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</si>
  <si>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</si>
  <si>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</si>
  <si>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</si>
  <si>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</si>
  <si>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</si>
  <si>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</si>
  <si>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</si>
  <si>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</si>
  <si>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</si>
  <si>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</si>
  <si>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</si>
  <si>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</si>
  <si>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</si>
  <si>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</si>
  <si>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</si>
  <si>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</si>
  <si>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</si>
  <si>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</si>
  <si>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</si>
  <si>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</si>
  <si>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</si>
  <si>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</si>
  <si>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</si>
  <si>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</si>
  <si>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</si>
  <si>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</si>
  <si>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</si>
  <si>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</si>
  <si>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</si>
  <si>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</si>
  <si>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</si>
  <si>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</si>
  <si>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</si>
  <si>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</si>
  <si>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</si>
  <si>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</si>
  <si>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</si>
  <si>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</si>
  <si>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</si>
  <si>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</si>
  <si>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</si>
  <si>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</si>
  <si>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</si>
  <si>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</si>
  <si>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</si>
  <si>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</si>
  <si>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</si>
  <si>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</si>
  <si>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</si>
  <si>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</si>
  <si>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</si>
  <si>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</si>
  <si>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</si>
  <si>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</si>
  <si>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</si>
  <si>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</si>
  <si>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</si>
  <si>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</si>
  <si>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</si>
  <si>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</si>
  <si>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</si>
  <si>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</si>
  <si>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</si>
  <si>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</si>
  <si>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</si>
  <si>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</si>
  <si>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</si>
  <si>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</si>
  <si>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</si>
  <si>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</si>
  <si>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</si>
  <si>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</si>
  <si>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</si>
  <si>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</si>
  <si>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</si>
  <si>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</si>
  <si>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</si>
  <si>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</si>
  <si>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</si>
  <si>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</si>
  <si>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</si>
  <si>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</si>
  <si>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</si>
  <si>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</si>
  <si>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</si>
  <si>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</si>
  <si>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</si>
  <si>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</si>
  <si>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</si>
  <si>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</si>
  <si>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</si>
  <si>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</si>
  <si>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</si>
  <si>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</si>
  <si>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</si>
  <si>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</si>
  <si>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</si>
  <si>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</si>
  <si>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</si>
  <si>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</si>
  <si>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</si>
  <si>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</si>
  <si>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</si>
  <si>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</si>
  <si>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</si>
  <si>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</si>
  <si>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</si>
  <si>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</si>
  <si>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</si>
  <si>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</si>
  <si>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</si>
  <si>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</si>
  <si>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</si>
  <si>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</si>
  <si>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</si>
  <si>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</si>
  <si>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</si>
  <si>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</si>
  <si>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</si>
  <si>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</si>
  <si>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</si>
  <si>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</si>
  <si>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</si>
  <si>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</si>
  <si>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</si>
  <si>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</si>
  <si>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</si>
  <si>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</si>
  <si>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</si>
  <si>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</si>
  <si>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</si>
  <si>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</si>
  <si>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</si>
  <si>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</si>
  <si>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</si>
  <si>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</si>
  <si>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</si>
  <si>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</si>
  <si>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</si>
  <si>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</si>
  <si>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</si>
  <si>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</si>
  <si>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</si>
  <si>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</si>
  <si>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</si>
  <si>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</si>
  <si>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</si>
  <si>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</si>
  <si>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</si>
  <si>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</si>
  <si>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</si>
  <si>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</si>
  <si>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</si>
  <si>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</si>
  <si>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</si>
  <si>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</si>
  <si>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</si>
  <si>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</si>
  <si>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</si>
  <si>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</si>
  <si>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</si>
  <si>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</si>
  <si>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</si>
  <si>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</si>
  <si>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</si>
  <si>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</si>
  <si>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</si>
  <si>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</si>
  <si>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</si>
  <si>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</si>
  <si>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</si>
  <si>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</si>
  <si>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</si>
  <si>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</si>
  <si>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</si>
  <si>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</si>
  <si>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</si>
  <si>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</si>
  <si>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</si>
  <si>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</si>
  <si>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</si>
  <si>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</si>
  <si>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</si>
  <si>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</si>
  <si>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</si>
  <si>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</si>
  <si>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</si>
  <si>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</si>
  <si>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</si>
  <si>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</si>
  <si>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</si>
  <si>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</si>
  <si>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</si>
  <si>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</si>
  <si>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</si>
  <si>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</si>
  <si>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</si>
  <si>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</si>
  <si>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</si>
  <si>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</si>
  <si>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</si>
  <si>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</si>
  <si>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</si>
  <si>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</si>
  <si>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</si>
  <si>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</si>
  <si>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</si>
  <si>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</si>
  <si>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</si>
  <si>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</si>
  <si>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</si>
  <si>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</si>
  <si>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</si>
  <si>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</si>
  <si>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</si>
  <si>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</si>
  <si>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</si>
  <si>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</si>
  <si>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</si>
  <si>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</si>
  <si>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</si>
  <si>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</si>
  <si>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</si>
  <si>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</si>
  <si>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</si>
  <si>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</si>
  <si>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</si>
  <si>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</si>
  <si>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</si>
  <si>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</si>
  <si>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</si>
  <si>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</si>
  <si>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</si>
  <si>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</si>
  <si>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</si>
  <si>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</si>
  <si>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</si>
  <si>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</si>
  <si>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</si>
  <si>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</si>
  <si>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</si>
  <si>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</si>
  <si>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</si>
  <si>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</si>
  <si>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</si>
  <si>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</si>
  <si>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</si>
  <si>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</si>
  <si>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</si>
  <si>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</si>
  <si>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</si>
  <si>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</si>
  <si>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</si>
  <si>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</si>
  <si>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</si>
  <si>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</si>
  <si>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</si>
  <si>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</si>
  <si>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</si>
  <si>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</si>
  <si>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</si>
  <si>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</si>
  <si>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</si>
  <si>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</si>
  <si>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</si>
  <si>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</si>
  <si>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</si>
  <si>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</si>
  <si>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</si>
  <si>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</si>
  <si>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</si>
  <si>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</si>
  <si>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</si>
  <si>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</si>
  <si>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</si>
  <si>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</si>
  <si>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</si>
  <si>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</si>
  <si>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</si>
  <si>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</si>
  <si>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</si>
  <si>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</si>
  <si>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</si>
  <si>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</si>
  <si>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</si>
  <si>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</si>
  <si>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</si>
  <si>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</si>
  <si>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</si>
  <si>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</si>
  <si>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</si>
  <si>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</si>
  <si>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</si>
  <si>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</si>
  <si>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</si>
  <si>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</si>
  <si>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</si>
  <si>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</si>
  <si>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</si>
  <si>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</si>
  <si>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</si>
  <si>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</si>
  <si>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</si>
  <si>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</si>
  <si>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</si>
  <si>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</si>
  <si>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</si>
  <si>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</si>
  <si>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</si>
  <si>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</si>
  <si>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</si>
  <si>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</si>
  <si>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</si>
  <si>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</si>
  <si>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</si>
  <si>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</si>
  <si>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</si>
  <si>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</si>
  <si>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</si>
  <si>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</si>
  <si>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</si>
  <si>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</si>
  <si>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</si>
  <si>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</si>
  <si>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</si>
  <si>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</si>
  <si>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</si>
  <si>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</si>
  <si>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</si>
  <si>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</si>
  <si>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</si>
  <si>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</si>
  <si>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</si>
  <si>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</si>
  <si>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</si>
  <si>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</si>
  <si>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</si>
  <si>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</si>
  <si>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</si>
  <si>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</si>
  <si>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</si>
  <si>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</si>
  <si>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</si>
  <si>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</si>
  <si>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</si>
  <si>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</si>
  <si>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</si>
  <si>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</si>
  <si>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</si>
  <si>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</si>
  <si>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</si>
  <si>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</si>
  <si>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</si>
  <si>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</si>
  <si>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</si>
  <si>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</si>
  <si>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</si>
  <si>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</si>
  <si>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</si>
  <si>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</si>
  <si>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</si>
  <si>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</si>
  <si>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</si>
  <si>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</si>
  <si>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</si>
  <si>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</si>
  <si>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</si>
  <si>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</si>
  <si>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</si>
  <si>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</si>
  <si>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</si>
  <si>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</si>
  <si>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</si>
  <si>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</si>
  <si>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</si>
  <si>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</si>
  <si>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</si>
  <si>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</si>
  <si>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</si>
  <si>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</si>
  <si>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</si>
  <si>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</si>
  <si>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</si>
  <si>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</si>
  <si>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</si>
  <si>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</si>
  <si>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</si>
  <si>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</si>
  <si>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</si>
  <si>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</si>
  <si>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</si>
  <si>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</si>
  <si>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</si>
  <si>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</si>
  <si>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</si>
  <si>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</si>
  <si>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</si>
  <si>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</si>
  <si>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</si>
  <si>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</si>
  <si>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</si>
  <si>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</si>
  <si>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</si>
  <si>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</si>
  <si>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</si>
  <si>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</si>
  <si>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</si>
  <si>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</si>
  <si>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</si>
  <si>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</si>
  <si>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</si>
  <si>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</si>
  <si>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</si>
  <si>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</si>
  <si>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</si>
  <si>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</si>
  <si>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</si>
  <si>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</si>
  <si>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</si>
  <si>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</si>
  <si>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</si>
  <si>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</si>
  <si>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</si>
  <si>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</si>
  <si>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</si>
  <si>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</si>
  <si>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</si>
  <si>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</si>
  <si>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</si>
  <si>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</si>
  <si>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</si>
  <si>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</si>
  <si>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</si>
  <si>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</si>
  <si>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</si>
  <si>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</si>
  <si>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</si>
  <si>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</si>
  <si>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</si>
  <si>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</si>
  <si>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</si>
  <si>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</si>
  <si>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</si>
  <si>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</si>
  <si>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</si>
  <si>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</si>
  <si>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</si>
  <si>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</si>
  <si>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</si>
  <si>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</si>
  <si>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</si>
  <si>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</si>
  <si>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</si>
  <si>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</si>
  <si>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</si>
  <si>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</si>
  <si>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</si>
  <si>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</si>
  <si>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</si>
  <si>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</si>
  <si>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</si>
  <si>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</si>
  <si>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</si>
  <si>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</si>
  <si>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</si>
  <si>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</si>
  <si>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</si>
  <si>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</si>
  <si>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</si>
  <si>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</si>
  <si>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</si>
  <si>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</si>
  <si>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</si>
  <si>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</si>
  <si>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</si>
  <si>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</si>
  <si>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</si>
  <si>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</si>
  <si>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</si>
  <si>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</si>
  <si>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</si>
  <si>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</si>
  <si>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</si>
  <si>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</si>
  <si>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</si>
  <si>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</si>
  <si>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</si>
  <si>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</si>
  <si>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</si>
  <si>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</si>
  <si>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</si>
  <si>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</si>
  <si>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</si>
  <si>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</si>
  <si>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</si>
  <si>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</si>
  <si>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</si>
  <si>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Etiquetas de columna</t>
  </si>
  <si>
    <t>Total general</t>
  </si>
  <si>
    <t>Cuenta de outcomes</t>
  </si>
  <si>
    <t>Etiquetas de fila</t>
  </si>
  <si>
    <t>(Todas)</t>
  </si>
  <si>
    <t>Data Created Conversion</t>
  </si>
  <si>
    <t>Data Ended Conversion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</si>
  <si>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</si>
  <si>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</si>
  <si>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</si>
  <si>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</si>
  <si>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</si>
  <si>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</si>
  <si>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</si>
  <si>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</si>
  <si>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</si>
  <si>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</si>
  <si>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</si>
  <si>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</si>
  <si>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Años</t>
  </si>
  <si>
    <t>Goal</t>
  </si>
  <si>
    <t>Pledged</t>
  </si>
  <si>
    <t>Number of backers</t>
  </si>
  <si>
    <t>Years</t>
  </si>
  <si>
    <t>Number of Successful</t>
  </si>
  <si>
    <t>Number Failed</t>
  </si>
  <si>
    <t>Numbered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</si>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</sst>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10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49" fontId="2" fillId="0" borderId="0" xfId="0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2" fillId="0" borderId="0" xfId="0" pivotButton="1" applyFont="1"/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 wrapText="1"/>
    </xf>
    <xf numFmtId="44" fontId="5" fillId="0" borderId="0" xfId="1" applyFont="1" applyAlignment="1">
      <alignment wrapText="1"/>
    </xf>
    <xf numFmtId="44" fontId="0" fillId="0" borderId="0" xfId="1" applyFont="1" applyAlignment="1">
      <alignment horizontal="left"/>
    </xf>
    <xf numFmtId="9" fontId="1" fillId="0" borderId="0" xfId="2" applyFont="1" applyAlignment="1">
      <alignment horizontal="center"/>
    </xf>
    <xf numFmtId="9" fontId="0" fillId="0" borderId="0" xfId="2" applyFont="1"/>
  </cellXfs>
  <cellStyles count="3">
    <cellStyle name="Moneda" xfId="1" builtinId="4"/>
    <cellStyle name="Normal" xfId="0" builtinId="0"/>
    <cellStyle name="Porcentaje" xfId="2" builtinId="5"/>
  </cellStyles>
  <dxfs count="6">
    <dxf>
      <font>
        <u/>
      </font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[Kickstarter_Challenge.xlsx]Theather Outcomes by Launch Dat!TablaDinámica3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Theater Outcomes Based On Launch Date</a:t>
            </a:r>
          </a:p>
        </c:rich>
      </c:tx>
      <c:layout>
        <c:manualLayout>
          <c:xMode val="edge"/>
          <c:yMode val="edge"/>
          <c:x val="0.302806534429098"/>
          <c:y val="9.332988052752398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'Theather Outcomes by Launch Dat'!$B$4:$B$5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'Theather Outcomes by Launch Dat'!$A$6:$A$18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'Theather Outcomes by Launch Dat'!$B$6:$B$18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D7-40D0-8B37-535AB9FC4A99}"/>
            </c:ext>
          </c:extLst>
        </c:ser>
        <c:ser>
          <c:idx val="1"/>
          <c:order val="1"/>
          <c:tx>
            <c:strRef>
              <c:f>'Theather Outcomes by Launch Dat'!$C$4:$C$5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'Theather Outcomes by Launch Dat'!$A$6:$A$18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'Theather Outcomes by Launch Dat'!$C$6:$C$18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D7-40D0-8B37-535AB9FC4A99}"/>
            </c:ext>
          </c:extLst>
        </c:ser>
        <c:ser>
          <c:idx val="2"/>
          <c:order val="2"/>
          <c:tx>
            <c:strRef>
              <c:f>'Theather Outcomes by Launch Dat'!$D$4:$D$5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'Theather Outcomes by Launch Dat'!$A$6:$A$18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'Theather Outcomes by Launch Dat'!$D$6:$D$18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D7-40D0-8B37-535AB9FC4A9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91340656"/>
        <c:axId val="691341488"/>
      </c:lineChart>
      <c:catAx>
        <c:axId val="691340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341488"/>
        <c:crosses val="autoZero"/>
        <c:auto val="1"/>
        <c:lblAlgn val="ctr"/>
        <c:lblOffset val="100"/>
        <c:noMultiLvlLbl val="0"/>
      </c:catAx>
      <c:valAx>
        <c:axId val="69134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34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>
                <a:solidFill>
                  <a:schemeClr val="tx1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6D-42A7-821F-9FDD29D6C19B}"/>
            </c:ext>
          </c:extLst>
        </c:ser>
        <c:ser>
          <c:idx val="0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6D-42A7-821F-9FDD29D6C19B}"/>
            </c:ext>
          </c:extLst>
        </c:ser>
        <c:ser>
          <c:idx val="1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6D-42A7-821F-9FDD29D6C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0503615"/>
        <c:axId val="600502783"/>
      </c:lineChart>
      <c:catAx>
        <c:axId val="600503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502783"/>
        <c:crosses val="autoZero"/>
        <c:auto val="1"/>
        <c:lblAlgn val="ctr"/>
        <c:lblOffset val="100"/>
        <c:noMultiLvlLbl val="0"/>
      </c:catAx>
      <c:valAx>
        <c:axId val="60050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503615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 Parent</a:t>
            </a:r>
            <a:r>
              <a:rPr lang="es-MX" baseline="0"/>
              <a:t> Category Outcomes</a:t>
            </a:r>
            <a:endParaRPr lang="es-MX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music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B4-4B43-818D-CF9D222083D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music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B4-4B43-818D-CF9D222083D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music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90-4885-A04A-4FF05DD9198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music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90-4885-A04A-4FF05DD91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9536384"/>
        <c:axId val="2099535968"/>
      </c:barChart>
      <c:catAx>
        <c:axId val="209953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535968"/>
        <c:crosses val="autoZero"/>
        <c:auto val="1"/>
        <c:lblAlgn val="ctr"/>
        <c:lblOffset val="100"/>
        <c:noMultiLvlLbl val="0"/>
      </c:catAx>
      <c:valAx>
        <c:axId val="209953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53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Statistics!TablaDinámica3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Subcategory Outcomes</a:t>
            </a:r>
          </a:p>
        </c:rich>
      </c:tx>
      <c:layout>
        <c:manualLayout>
          <c:xMode val="edge"/>
          <c:yMode val="edge"/>
          <c:x val="0.34621576730554471"/>
          <c:y val="2.873130284696286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9C-4206-9974-22766D469F3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9C-4206-9974-22766D469F3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9C-4206-9974-22766D469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154512"/>
        <c:axId val="56154928"/>
      </c:barChart>
      <c:catAx>
        <c:axId val="5615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54928"/>
        <c:crosses val="autoZero"/>
        <c:auto val="1"/>
        <c:lblAlgn val="ctr"/>
        <c:lblOffset val="100"/>
        <c:noMultiLvlLbl val="0"/>
      </c:catAx>
      <c:valAx>
        <c:axId val="5615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5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Date!TablaDinámica4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C6-49F2-AE50-5991BE206A4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C6-49F2-AE50-5991BE206A4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C6-49F2-AE50-5991BE206A4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C6-49F2-AE50-5991BE206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7200032"/>
        <c:axId val="687198368"/>
      </c:lineChart>
      <c:catAx>
        <c:axId val="687200032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198368"/>
        <c:crosses val="autoZero"/>
        <c:auto val="1"/>
        <c:lblAlgn val="ctr"/>
        <c:lblOffset val="100"/>
        <c:noMultiLvlLbl val="0"/>
      </c:catAx>
      <c:valAx>
        <c:axId val="68719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0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548640</xdr:colOff>
      <xdr:row>2</xdr:row>
      <xdr:rowOff>156210</xdr:rowOff>
    </xdr:from>
    <xdr:to>
      <xdr:col>10</xdr:col>
      <xdr:colOff>777240</xdr:colOff>
      <xdr:row>23</xdr:row>
      <xdr:rowOff>22860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AEF46F8-BE1F-4EB1-B092-AB8CA660D7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214311</xdr:colOff>
      <xdr:row>15</xdr:row>
      <xdr:rowOff>180976</xdr:rowOff>
    </xdr:from>
    <xdr:to>
      <xdr:col>5</xdr:col>
      <xdr:colOff>828675</xdr:colOff>
      <xdr:row>38</xdr:row>
      <xdr:rowOff>38100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E295C2C-9244-4E6C-811A-DB14BF45B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1</xdr:row>
      <xdr:rowOff>102870</xdr:rowOff>
    </xdr:from>
    <xdr:to>
      <xdr:col>14</xdr:col>
      <xdr:colOff>22860</xdr:colOff>
      <xdr:row>21</xdr:row>
      <xdr:rowOff>160020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0F09C35-3AA5-4F4F-A262-7BCF895630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</xdr:colOff>
      <xdr:row>1</xdr:row>
      <xdr:rowOff>179070</xdr:rowOff>
    </xdr:from>
    <xdr:to>
      <xdr:col>16</xdr:col>
      <xdr:colOff>22860</xdr:colOff>
      <xdr:row>22</xdr:row>
      <xdr:rowOff>121920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45786E8-EFCA-43DD-AE5B-FDE677719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457200</xdr:colOff>
      <xdr:row>4</xdr:row>
      <xdr:rowOff>7620</xdr:rowOff>
    </xdr:from>
    <xdr:to>
      <xdr:col>12</xdr:col>
      <xdr:colOff>441960</xdr:colOff>
      <xdr:row>5</xdr:row>
      <xdr:rowOff>22860</xdr:rowOff>
    </xdr:to>
    <xdr:sp macro="" textlink="$G$5">
      <xdr:nvSpPr>
        <xdr:cNvPr id="3" name="CuadroTexto 2">
          <a:extLst>
            <a:ext uri="{FF2B5EF4-FFF2-40B4-BE49-F238E27FC236}">
              <a16:creationId xmlns:a16="http://schemas.microsoft.com/office/drawing/2014/main" id="{78DAC386-6731-43A2-BAB8-196BE57DE56A}"/>
            </a:ext>
          </a:extLst>
        </xdr:cNvPr>
        <xdr:cNvSpPr txBox="1"/>
      </xdr:nvSpPr>
      <xdr:spPr>
        <a:xfrm>
          <a:off x="8503920" y="739140"/>
          <a:ext cx="1569720" cy="198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51F7354-EC46-4624-B580-5ACBD5A2089B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Grand Total: 671</a:t>
          </a:fld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1</xdr:row>
      <xdr:rowOff>41910</xdr:rowOff>
    </xdr:from>
    <xdr:to>
      <xdr:col>13</xdr:col>
      <xdr:colOff>563880</xdr:colOff>
      <xdr:row>19</xdr:row>
      <xdr:rowOff>175260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6CDE0F8-FA9D-4219-AF6F-76847C9C9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zhak Flores Cuadra" refreshedDate="44360.937981597221" createdVersion="7" refreshedVersion="7" minRefreshableVersion="3" recordCount="4115" xr:uid="{D233711A-C4E1-4B54-AD61-E39E797B56E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zhak Flores Cuadra" refreshedDate="44363.000984375001" createdVersion="7" refreshedVersion="7" minRefreshableVersion="3" recordCount="4114" xr:uid="{2AAB7C6B-629F-4DD4-97A6-0459A72F127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zhak Flores Cuadra" refreshedDate="44364.862749768516" createdVersion="7" refreshedVersion="7" minRefreshableVersion="3" recordCount="4114" xr:uid="{043DF526-7078-4750-9AE5-7DA4993BDD7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2C2D25-09C3-4CDA-8A10-1E5ECB795B86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uenta de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EBB339-89DC-4B75-A7CC-43E15724058C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x="4"/>
        <item h="1" x="8"/>
        <item h="1" x="3"/>
        <item h="1" x="2"/>
        <item h="1" x="1"/>
        <item h="1" x="9"/>
        <item t="default"/>
      </items>
    </pivotField>
    <pivotField showAll="0"/>
  </pivotFields>
  <rowFields count="1">
    <field x="16"/>
  </rowFields>
  <rowItems count="2"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uenta de outcomes" fld="5" subtotal="count" baseField="0" baseItem="0"/>
  </dataFields>
  <formats count="1">
    <format dxfId="0">
      <pivotArea type="origin" dataOnly="0" labelOnly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882128-0086-4DCB-AFE4-F6D42FA8A10B}" name="TablaDinámica3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7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1B0D34-6B34-457E-B6E3-CB7DBB6E4021}" name="TablaDinámica4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8A72D-33E0-4110-88A4-CE43BC269055}">
  <sheetPr codeName="Hoja1"/>
  <dimension ref="A1:E18"/>
  <sheetViews>
    <sheetView topLeftCell="B1" workbookViewId="0">
      <selection activeCell="J1" sqref="J1"/>
    </sheetView>
  </sheetViews>
  <sheetFormatPr baseColWidth="10" defaultRowHeight="15" x14ac:dyDescent="0.25"/>
  <cols>
    <col min="1" max="1" width="18.42578125" bestFit="1" customWidth="1"/>
    <col min="2" max="2" width="21.42578125" bestFit="1" customWidth="1"/>
    <col min="3" max="3" width="5.7109375" bestFit="1" customWidth="1"/>
    <col min="4" max="4" width="8.42578125" bestFit="1" customWidth="1"/>
    <col min="5" max="6" width="11.85546875" bestFit="1" customWidth="1"/>
    <col min="7" max="8" width="21.42578125" bestFit="1" customWidth="1"/>
    <col min="9" max="9" width="20.28515625" bestFit="1" customWidth="1"/>
    <col min="10" max="10" width="23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8383</v>
      </c>
      <c r="B2" t="s">
        <v>8364</v>
      </c>
    </row>
    <row r="4" spans="1:5" x14ac:dyDescent="0.25">
      <c r="A4" s="13" t="s">
        <v>8362</v>
      </c>
      <c r="B4" s="13" t="s">
        <v>8360</v>
      </c>
    </row>
    <row r="5" spans="1:5" x14ac:dyDescent="0.25">
      <c r="A5" s="13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9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9" t="s">
        <v>8368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9" t="s">
        <v>8369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9" t="s">
        <v>8370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9" t="s">
        <v>8371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9" t="s">
        <v>8372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9" t="s">
        <v>8373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9" t="s">
        <v>8374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9" t="s">
        <v>8375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9" t="s">
        <v>8376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9" t="s">
        <v>8377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9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9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AE27B-715F-4A53-9C9E-87BE0AA017BC}">
  <sheetPr codeName="Hoja2"/>
  <dimension ref="A1:H14"/>
  <sheetViews>
    <sheetView workbookViewId="0">
      <selection activeCell="E15" sqref="E15"/>
    </sheetView>
  </sheetViews>
  <sheetFormatPr baseColWidth="10" defaultRowHeight="15" x14ac:dyDescent="0.25"/>
  <cols>
    <col min="1" max="1" width="26.5703125" customWidth="1"/>
    <col min="2" max="3" width="28.42578125" customWidth="1"/>
    <col min="4" max="4" width="33" customWidth="1"/>
    <col min="5" max="5" width="33.140625" customWidth="1"/>
    <col min="6" max="6" width="32.5703125" customWidth="1"/>
    <col min="7" max="7" width="33.140625" customWidth="1"/>
    <col min="8" max="8" width="33" customWidth="1"/>
  </cols>
  <sheetData>
    <row r="1" spans="1:8" x14ac:dyDescent="0.25">
      <c r="A1" s="1" t="s">
        <v>8380</v>
      </c>
      <c r="B1" s="1" t="s">
        <v>8384</v>
      </c>
      <c r="C1" s="1" t="s">
        <v>8385</v>
      </c>
      <c r="D1" s="1" t="s">
        <v>8386</v>
      </c>
      <c r="E1" s="1" t="s">
        <v>8387</v>
      </c>
      <c r="F1" s="25" t="s">
        <v>8388</v>
      </c>
      <c r="G1" s="25" t="s">
        <v>8389</v>
      </c>
      <c r="H1" s="25" t="s">
        <v>8390</v>
      </c>
    </row>
    <row r="2" spans="1:8" x14ac:dyDescent="0.25">
      <c r="A2" t="s">
        <v>8391</v>
      </c>
      <c r="B2">
        <f>COUNTIFS(Kickstarter!F:F, "successful",Kickstarter!D:D,"&lt;1000",Kickstarter!R:R,"plays")</f>
        <v>141</v>
      </c>
      <c r="C2">
        <f>COUNTIFS(Kickstarter!F:F, "failed",Kickstarter!D:D,"&lt;1000",Kickstarter!R:R,"plays")</f>
        <v>45</v>
      </c>
      <c r="D2">
        <f>COUNTIFS(Kickstarter!F:F, "canceled",Kickstarter!D:D,"&lt;1000",Kickstarter!R:R,"plays")</f>
        <v>0</v>
      </c>
      <c r="E2">
        <f>SUM(B2,C2,D2)</f>
        <v>186</v>
      </c>
      <c r="F2" s="26">
        <f>(B2/E2)</f>
        <v>0.75806451612903225</v>
      </c>
      <c r="G2" s="26">
        <f>(C2/E2)</f>
        <v>0.24193548387096775</v>
      </c>
      <c r="H2" s="26">
        <f>(D2/E2)</f>
        <v>0</v>
      </c>
    </row>
    <row r="3" spans="1:8" x14ac:dyDescent="0.25">
      <c r="A3" t="s">
        <v>8392</v>
      </c>
      <c r="B3">
        <f>COUNTIFS(Kickstarter!F:F, "successful",Kickstarter!D:D,"&gt;=1000",Kickstarter!D:D,"&lt;5000",Kickstarter!R:R,"plays")</f>
        <v>388</v>
      </c>
      <c r="C3">
        <f>COUNTIFS(Kickstarter!F:F, "failed",Kickstarter!D:D,"&gt;=1000",Kickstarter!D:D,"&lt;5000",Kickstarter!R:R,"plays")</f>
        <v>146</v>
      </c>
      <c r="D3">
        <f>COUNTIFS(Kickstarter!F:F, "canceled",Kickstarter!D:D,"&gt;=1000",Kickstarter!D:D,"&lt;5000",Kickstarter!R:R,"plays")</f>
        <v>0</v>
      </c>
      <c r="E3">
        <f t="shared" ref="E3:E13" si="0">SUM(B3,C3,D3)</f>
        <v>534</v>
      </c>
      <c r="F3" s="26">
        <f t="shared" ref="F3:F13" si="1">(B3/E3)</f>
        <v>0.72659176029962547</v>
      </c>
      <c r="G3" s="26">
        <f t="shared" ref="G3:G13" si="2">(C3/E3)</f>
        <v>0.27340823970037453</v>
      </c>
      <c r="H3" s="26">
        <f t="shared" ref="H3:H13" si="3">(D3/E3)</f>
        <v>0</v>
      </c>
    </row>
    <row r="4" spans="1:8" x14ac:dyDescent="0.25">
      <c r="A4" t="s">
        <v>8393</v>
      </c>
      <c r="B4">
        <f>COUNTIFS(Kickstarter!F:F, "successful",Kickstarter!D:D,"&gt;=5000",Kickstarter!D:D,"&lt;10000",Kickstarter!R:R,"plays")</f>
        <v>93</v>
      </c>
      <c r="C4">
        <f>COUNTIFS(Kickstarter!F:F, "failed",Kickstarter!D:D,"&gt;=5000",Kickstarter!D:D,"&lt;10000",Kickstarter!R:R,"plays")</f>
        <v>76</v>
      </c>
      <c r="D4">
        <f>COUNTIFS(Kickstarter!F:F, "canceled",Kickstarter!D:D,"&gt;=5000",Kickstarter!D:D,"&lt;10000",Kickstarter!R:R,"plays")</f>
        <v>0</v>
      </c>
      <c r="E4">
        <f t="shared" si="0"/>
        <v>169</v>
      </c>
      <c r="F4" s="26">
        <f t="shared" si="1"/>
        <v>0.55029585798816572</v>
      </c>
      <c r="G4" s="26">
        <f t="shared" si="2"/>
        <v>0.44970414201183434</v>
      </c>
      <c r="H4" s="26">
        <f t="shared" si="3"/>
        <v>0</v>
      </c>
    </row>
    <row r="5" spans="1:8" x14ac:dyDescent="0.25">
      <c r="A5" t="s">
        <v>8394</v>
      </c>
      <c r="B5">
        <f>COUNTIFS(Kickstarter!F:F, "successful",Kickstarter!D:D,"&gt;=10000",Kickstarter!D:D,"&lt;15000", Kickstarter!R:R,"plays")</f>
        <v>39</v>
      </c>
      <c r="C5">
        <f>COUNTIFS(Kickstarter!F:F, "failed",Kickstarter!D:D,"&gt;=10000",Kickstarter!D:D,"&lt;15000",Kickstarter!R:R,"plays")</f>
        <v>33</v>
      </c>
      <c r="D5">
        <f>COUNTIFS(Kickstarter!F:F, "canceled",Kickstarter!D:D,"&gt;=10000",Kickstarter!D:D,"&lt;15000",Kickstarter!R:R,"plays")</f>
        <v>0</v>
      </c>
      <c r="E5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6">
        <f t="shared" si="3"/>
        <v>0</v>
      </c>
    </row>
    <row r="6" spans="1:8" x14ac:dyDescent="0.25">
      <c r="A6" t="s">
        <v>8395</v>
      </c>
      <c r="B6">
        <f>COUNTIFS(Kickstarter!F:F, "successful",Kickstarter!D:D,"&gt;=15000",Kickstarter!D:D,"&lt;20000",Kickstarter!R:R,"plays")</f>
        <v>12</v>
      </c>
      <c r="C6">
        <f>COUNTIFS(Kickstarter!F:F, "failed",Kickstarter!D:D,"&gt;=15000",Kickstarter!D:D,"&lt;20000",Kickstarter!R:R,"plays")</f>
        <v>12</v>
      </c>
      <c r="D6">
        <f>COUNTIFS(Kickstarter!F:F, "canceled",Kickstarter!D:D,"&gt;=15000",Kickstarter!D:D,"&lt;20000",Kickstarter!R:R,"plays")</f>
        <v>0</v>
      </c>
      <c r="E6">
        <f t="shared" si="0"/>
        <v>24</v>
      </c>
      <c r="F6" s="26">
        <f t="shared" si="1"/>
        <v>0.5</v>
      </c>
      <c r="G6" s="26">
        <f t="shared" si="2"/>
        <v>0.5</v>
      </c>
      <c r="H6" s="26">
        <f t="shared" si="3"/>
        <v>0</v>
      </c>
    </row>
    <row r="7" spans="1:8" x14ac:dyDescent="0.25">
      <c r="A7" t="s">
        <v>8396</v>
      </c>
      <c r="B7">
        <f>COUNTIFS(Kickstarter!F:F, "successful",Kickstarter!D:D,"&gt;=20000",Kickstarter!D:D,"&lt;25000",Kickstarter!R:R,"plays")</f>
        <v>9</v>
      </c>
      <c r="C7">
        <f>COUNTIFS(Kickstarter!F:F, "failed",Kickstarter!D:D,"&gt;=20000",Kickstarter!D:D,"&lt;25000",Kickstarter!R:R,"plays")</f>
        <v>11</v>
      </c>
      <c r="D7">
        <f>COUNTIFS(Kickstarter!F:F, "canceled",Kickstarter!D:D,"&gt;=20000",Kickstarter!D:D,"&lt;25000",Kickstarter!R:R,"plays")</f>
        <v>0</v>
      </c>
      <c r="E7">
        <f t="shared" si="0"/>
        <v>20</v>
      </c>
      <c r="F7" s="26">
        <f t="shared" si="1"/>
        <v>0.45</v>
      </c>
      <c r="G7" s="26">
        <f t="shared" si="2"/>
        <v>0.55000000000000004</v>
      </c>
      <c r="H7" s="26">
        <f t="shared" si="3"/>
        <v>0</v>
      </c>
    </row>
    <row r="8" spans="1:8" x14ac:dyDescent="0.25">
      <c r="A8" t="s">
        <v>8397</v>
      </c>
      <c r="B8">
        <f>COUNTIFS(Kickstarter!F:F, "successful",Kickstarter!D:D,"&gt;=25000",Kickstarter!D:D,"&lt;30000",Kickstarter!R:R,"plays")</f>
        <v>1</v>
      </c>
      <c r="C8">
        <f>COUNTIFS(Kickstarter!F:F, "failed",Kickstarter!D:D,"&gt;=25000",Kickstarter!D:D,"&lt;30000",Kickstarter!R:R,"plays")</f>
        <v>4</v>
      </c>
      <c r="D8">
        <f>COUNTIFS(Kickstarter!F:F, "canceled",Kickstarter!D:D,"&gt;=25000",Kickstarter!D:D,"&lt;30000",Kickstarter!R:R,"plays")</f>
        <v>0</v>
      </c>
      <c r="E8">
        <f t="shared" si="0"/>
        <v>5</v>
      </c>
      <c r="F8" s="26">
        <f t="shared" si="1"/>
        <v>0.2</v>
      </c>
      <c r="G8" s="26">
        <f t="shared" si="2"/>
        <v>0.8</v>
      </c>
      <c r="H8" s="26">
        <f t="shared" si="3"/>
        <v>0</v>
      </c>
    </row>
    <row r="9" spans="1:8" x14ac:dyDescent="0.25">
      <c r="A9" t="s">
        <v>8398</v>
      </c>
      <c r="B9">
        <f>COUNTIFS(Kickstarter!F:F, "successful",Kickstarter!D:D,"&gt;=30000",Kickstarter!D:D,"&lt;35000", Kickstarter!R:R,"plays")</f>
        <v>3</v>
      </c>
      <c r="C9">
        <f>COUNTIFS(Kickstarter!F:F, "failed",Kickstarter!D:D,"&gt;=30000",Kickstarter!D:D,"&lt;35000",Kickstarter!R:R,"plays")</f>
        <v>8</v>
      </c>
      <c r="D9">
        <f>COUNTIFS(Kickstarter!F:F, "canceled",Kickstarter!D:D,"&gt;=30000",Kickstarter!D:D,"&lt;35000",Kickstarter!R:R,"plays")</f>
        <v>0</v>
      </c>
      <c r="E9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 s="26">
        <f t="shared" si="3"/>
        <v>0</v>
      </c>
    </row>
    <row r="10" spans="1:8" x14ac:dyDescent="0.25">
      <c r="A10" t="s">
        <v>8399</v>
      </c>
      <c r="B10">
        <f>COUNTIFS(Kickstarter!F:F, "successful",Kickstarter!D:D,"&gt;=35000",Kickstarter!D:D,"&lt;40000",Kickstarter!R:R,"plays")</f>
        <v>4</v>
      </c>
      <c r="C10">
        <f>COUNTIFS(Kickstarter!F:F, "failed",Kickstarter!D:D,"&gt;=35000",Kickstarter!D:D,"&lt;40000",Kickstarter!R:R,"plays")</f>
        <v>2</v>
      </c>
      <c r="D10">
        <f>COUNTIFS(Kickstarter!F:F, "canceled",Kickstarter!D:D,"&gt;=35000",Kickstarter!D:D,"&lt;40000",Kickstarter!R:R,"plays")</f>
        <v>0</v>
      </c>
      <c r="E10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 s="26">
        <f t="shared" si="3"/>
        <v>0</v>
      </c>
    </row>
    <row r="11" spans="1:8" x14ac:dyDescent="0.25">
      <c r="A11" t="s">
        <v>8400</v>
      </c>
      <c r="B11">
        <f>COUNTIFS(Kickstarter!F:F, "successful",Kickstarter!D:D,"&gt;=40000",Kickstarter!D:D,"&lt;45000",Kickstarter!R:R,"plays")</f>
        <v>2</v>
      </c>
      <c r="C11">
        <f>COUNTIFS(Kickstarter!F:F, "failed",Kickstarter!D:D,"&gt;=40000",Kickstarter!D:D,"&lt;45000",Kickstarter!R:R,"plays")</f>
        <v>1</v>
      </c>
      <c r="D11">
        <f>COUNTIFS(Kickstarter!F:F, "canceled",Kickstarter!D:D,"&gt;=40000",Kickstarter!D:D,"&lt;45000",Kickstarter!R:R,"plays")</f>
        <v>0</v>
      </c>
      <c r="E11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 s="26">
        <f t="shared" si="3"/>
        <v>0</v>
      </c>
    </row>
    <row r="12" spans="1:8" x14ac:dyDescent="0.25">
      <c r="A12" t="s">
        <v>8401</v>
      </c>
      <c r="B12">
        <f>COUNTIFS(Kickstarter!F:F, "successful",Kickstarter!D:D,"&gt;=45000",Kickstarter!D:D,"&lt;50000",Kickstarter!R:R,"plays")</f>
        <v>0</v>
      </c>
      <c r="C12">
        <f>COUNTIFS(Kickstarter!F:F, "failed",Kickstarter!D:D,"&gt;=45000",Kickstarter!D:D,"&lt;50000",Kickstarter!R:R,"plays")</f>
        <v>1</v>
      </c>
      <c r="D12">
        <f>COUNTIFS(Kickstarter!F:F, "canceled",Kickstarter!D:D,"&gt;=45000",Kickstarter!D:D,"&lt;50000",Kickstarter!R:R,"plays")</f>
        <v>0</v>
      </c>
      <c r="E12">
        <f t="shared" si="0"/>
        <v>1</v>
      </c>
      <c r="F12" s="26">
        <f t="shared" si="1"/>
        <v>0</v>
      </c>
      <c r="G12" s="26">
        <f t="shared" si="2"/>
        <v>1</v>
      </c>
      <c r="H12" s="26">
        <f t="shared" si="3"/>
        <v>0</v>
      </c>
    </row>
    <row r="13" spans="1:8" x14ac:dyDescent="0.25">
      <c r="A13" t="s">
        <v>8402</v>
      </c>
      <c r="B13">
        <f>COUNTIFS(Kickstarter!F:F, "successful",Kickstarter!D:D,"&gt;=50000",Kickstarter!R:R,"plays")</f>
        <v>2</v>
      </c>
      <c r="C13">
        <f>COUNTIFS(Kickstarter!F:F, "failed",Kickstarter!D:D,"&gt;=50000",Kickstarter!R:R,"plays")</f>
        <v>14</v>
      </c>
      <c r="D13">
        <f>COUNTIFS(Kickstarter!F:F, "canceled",Kickstarter!D:D,"&gt;=50000",Kickstarter!R:R,"plays")</f>
        <v>0</v>
      </c>
      <c r="E13">
        <f t="shared" si="0"/>
        <v>16</v>
      </c>
      <c r="F13" s="26">
        <f t="shared" si="1"/>
        <v>0.125</v>
      </c>
      <c r="G13" s="26">
        <f t="shared" si="2"/>
        <v>0.875</v>
      </c>
      <c r="H13" s="26">
        <f t="shared" si="3"/>
        <v>0</v>
      </c>
    </row>
    <row r="14" spans="1:8" x14ac:dyDescent="0.25">
      <c r="E14">
        <f>SUM(E2:E13)</f>
        <v>1047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U4115"/>
  <sheetViews>
    <sheetView zoomScale="95" zoomScaleNormal="95" workbookViewId="0">
      <pane xSplit="2" ySplit="2" topLeftCell="S7" activePane="bottomRight" state="frozen"/>
      <selection pane="topRight" activeCell="C1" sqref="C1"/>
      <selection pane="bottomLeft" activeCell="A3" sqref="A3"/>
      <selection pane="bottomRight" sqref="A1:U13"/>
    </sheetView>
  </sheetViews>
  <sheetFormatPr baseColWidth="10" defaultColWidth="8.71093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42.7109375" customWidth="1"/>
    <col min="16" max="16" width="39.28515625" customWidth="1"/>
    <col min="17" max="17" width="41.140625" customWidth="1"/>
    <col min="18" max="18" width="38" customWidth="1"/>
    <col min="19" max="20" width="40.85546875" customWidth="1"/>
    <col min="21" max="21" width="35.71093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8383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7">
        <f t="shared" ref="S2:S65" si="2">(((J2/60)/60)/24)+DATE(1970,1,1)</f>
        <v>42177.007071759261</v>
      </c>
      <c r="T2" s="18">
        <f t="shared" ref="T2:T65" si="3"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7">
        <f t="shared" si="2"/>
        <v>42766.600497685184</v>
      </c>
      <c r="T3" s="18">
        <f t="shared" si="3"/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7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7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7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7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7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7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7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7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7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7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7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7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7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7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7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7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7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7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7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7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7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7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7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7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7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7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7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7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7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7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7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7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7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7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7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7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7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7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7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7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7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7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7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7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7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7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7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7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7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7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7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7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7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7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7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7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7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7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7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7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7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7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8308</v>
      </c>
      <c r="R66" t="s">
        <v>8310</v>
      </c>
      <c r="S66" s="17">
        <f t="shared" ref="S66:S129" si="7">(((J66/60)/60)/24)+DATE(1970,1,1)</f>
        <v>41433.01829861111</v>
      </c>
      <c r="T66" s="18">
        <f t="shared" ref="T66:T129" si="8">(((I66/60)/60)/24)+DATE(1970,1,1)</f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17">
        <f t="shared" si="7"/>
        <v>41835.821226851855</v>
      </c>
      <c r="T67" s="18">
        <f t="shared" si="8"/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7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7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7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7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7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7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7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7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7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7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7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7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7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7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7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5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7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7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5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7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7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7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7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7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7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7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7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7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7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7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7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7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7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7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7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7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7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7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7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7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7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7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7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7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7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7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7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7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7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7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7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7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7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7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7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7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7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7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7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7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7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7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7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7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8308</v>
      </c>
      <c r="R130" t="s">
        <v>8311</v>
      </c>
      <c r="S130" s="17">
        <f t="shared" ref="S130:S193" si="12">(((J130/60)/60)/24)+DATE(1970,1,1)</f>
        <v>42628.22792824074</v>
      </c>
      <c r="T130" s="18">
        <f t="shared" ref="T130:T193" si="13">(((I130/60)/60)/24)+DATE(1970,1,1)</f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8308</v>
      </c>
      <c r="R131" t="s">
        <v>8311</v>
      </c>
      <c r="S131" s="17">
        <f t="shared" si="12"/>
        <v>41882.937303240738</v>
      </c>
      <c r="T131" s="18">
        <f t="shared" si="13"/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7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7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7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7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7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7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7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7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7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7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7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7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7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7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7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7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5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7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7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7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7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7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7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7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7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7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7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7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7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7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7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7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7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7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7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7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7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7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7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7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7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7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7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7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7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7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7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7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7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7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7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7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7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7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7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7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7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7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7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7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5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7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7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7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1" t="s">
        <v>8308</v>
      </c>
      <c r="R194" t="s">
        <v>8312</v>
      </c>
      <c r="S194" s="17">
        <f t="shared" ref="S194:S257" si="17">(((J194/60)/60)/24)+DATE(1970,1,1)</f>
        <v>41899.792037037041</v>
      </c>
      <c r="T194" s="18">
        <f t="shared" ref="T194:T257" si="18">(((I194/60)/60)/24)+DATE(1970,1,1)</f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7">
        <f t="shared" si="17"/>
        <v>41911.934791666667</v>
      </c>
      <c r="T195" s="18">
        <f t="shared" si="18"/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7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7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7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7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7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7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7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7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7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7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7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7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7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7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7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7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7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7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7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7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7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7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7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7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7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7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7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7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7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7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7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7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7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7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7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7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7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7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7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7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7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7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7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7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7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7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7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7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7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7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7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7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7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7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7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7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7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7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7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7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7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7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8308</v>
      </c>
      <c r="R258" t="s">
        <v>8313</v>
      </c>
      <c r="S258" s="17">
        <f t="shared" ref="S258:S321" si="22">(((J258/60)/60)/24)+DATE(1970,1,1)</f>
        <v>41319.769293981481</v>
      </c>
      <c r="T258" s="18">
        <f t="shared" ref="T258:T321" si="23">(((I258/60)/60)/24)+DATE(1970,1,1)</f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8308</v>
      </c>
      <c r="R259" t="s">
        <v>8313</v>
      </c>
      <c r="S259" s="17">
        <f t="shared" si="22"/>
        <v>42479.626875000002</v>
      </c>
      <c r="T259" s="18">
        <f t="shared" si="23"/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7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7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7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7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7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7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7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7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7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7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7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7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7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7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7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7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7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7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7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7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7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7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7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7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7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7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7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7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5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7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7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7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7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7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7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7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7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7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7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7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7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7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7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7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7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7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7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7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7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7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7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7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7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7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7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7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7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7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7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7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7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7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7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8308</v>
      </c>
      <c r="R322" t="s">
        <v>8313</v>
      </c>
      <c r="S322" s="17">
        <f t="shared" ref="S322:S385" si="27">(((J322/60)/60)/24)+DATE(1970,1,1)</f>
        <v>42331.551307870366</v>
      </c>
      <c r="T322" s="18">
        <f t="shared" ref="T322:T385" si="28">(((I322/60)/60)/24)+DATE(1970,1,1)</f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8308</v>
      </c>
      <c r="R323" t="s">
        <v>8313</v>
      </c>
      <c r="S323" s="17">
        <f t="shared" si="27"/>
        <v>42647.446597222224</v>
      </c>
      <c r="T323" s="18">
        <f t="shared" si="28"/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7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7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7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7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7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7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7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7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7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7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7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5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7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7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7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7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7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7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7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7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7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7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7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7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7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7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7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7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7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7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7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7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7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7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7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7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7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7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7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7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7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7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7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7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7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7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7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7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7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7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7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7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7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7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7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7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7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7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7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7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7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7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7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8308</v>
      </c>
      <c r="R386" t="s">
        <v>8313</v>
      </c>
      <c r="S386" s="17">
        <f t="shared" ref="S386:S449" si="32">(((J386/60)/60)/24)+DATE(1970,1,1)</f>
        <v>41980.781793981485</v>
      </c>
      <c r="T386" s="18">
        <f t="shared" ref="T386:T449" si="33">(((I386/60)/60)/24)+DATE(1970,1,1)</f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8308</v>
      </c>
      <c r="R387" t="s">
        <v>8313</v>
      </c>
      <c r="S387" s="17">
        <f t="shared" si="32"/>
        <v>41934.584502314814</v>
      </c>
      <c r="T387" s="18">
        <f t="shared" si="33"/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7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7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7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7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7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7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7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7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7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7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7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7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7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7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7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7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7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7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7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7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7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7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7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7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7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7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7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7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7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7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7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7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7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7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7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7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7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7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7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7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7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7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7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7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7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7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7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7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7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7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7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7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7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7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7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5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7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7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7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7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7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7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7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1" t="s">
        <v>8308</v>
      </c>
      <c r="R450" t="s">
        <v>8314</v>
      </c>
      <c r="S450" s="17">
        <f t="shared" ref="S450:S513" si="37">(((J450/60)/60)/24)+DATE(1970,1,1)</f>
        <v>41753.758043981477</v>
      </c>
      <c r="T450" s="18">
        <f t="shared" ref="T450:T513" si="38">(((I450/60)/60)/24)+DATE(1970,1,1)</f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17">
        <f t="shared" si="37"/>
        <v>41534.568113425928</v>
      </c>
      <c r="T451" s="18">
        <f t="shared" si="38"/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7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7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7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7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7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7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7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7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7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7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7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7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7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7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7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7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7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7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7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7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7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7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7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7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7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7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7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7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7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7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7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7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7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7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7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7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7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7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7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7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7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7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7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7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7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7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7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7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7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7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7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7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7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7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7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7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7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7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7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7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7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7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1" t="s">
        <v>8308</v>
      </c>
      <c r="R514" t="s">
        <v>8314</v>
      </c>
      <c r="S514" s="17">
        <f t="shared" ref="S514:S577" si="42">(((J514/60)/60)/24)+DATE(1970,1,1)</f>
        <v>42649.742210648154</v>
      </c>
      <c r="T514" s="18">
        <f t="shared" ref="T514:T577" si="43">(((I514/60)/60)/24)+DATE(1970,1,1)</f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17">
        <f t="shared" si="42"/>
        <v>42552.653993055559</v>
      </c>
      <c r="T515" s="18">
        <f t="shared" si="43"/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7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7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7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7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7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7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9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7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7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7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7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7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7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7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7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7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7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7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7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7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7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7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7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7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7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7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7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7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7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7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7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7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7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7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7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7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7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7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7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7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7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7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7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7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5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7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7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7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7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7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7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7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7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7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7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7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7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7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7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7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7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7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7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7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1" t="s">
        <v>8317</v>
      </c>
      <c r="R578" t="s">
        <v>8318</v>
      </c>
      <c r="S578" s="17">
        <f t="shared" ref="S578:S641" si="47">(((J578/60)/60)/24)+DATE(1970,1,1)</f>
        <v>42031.471666666665</v>
      </c>
      <c r="T578" s="18">
        <f t="shared" ref="T578:T641" si="48">(((I578/60)/60)/24)+DATE(1970,1,1)</f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7">
        <f t="shared" si="47"/>
        <v>42450.589143518519</v>
      </c>
      <c r="T579" s="18">
        <f t="shared" si="48"/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7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7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7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7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7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7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7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7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7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7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7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7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7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7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7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7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7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7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7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7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7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7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7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7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7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7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7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7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7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7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7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7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7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7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7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7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7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7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7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7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7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7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7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7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7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7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7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7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7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7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7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7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7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7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7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7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7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7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7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7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7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7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8317</v>
      </c>
      <c r="R642" t="s">
        <v>8319</v>
      </c>
      <c r="S642" s="17">
        <f t="shared" ref="S642:S705" si="52">(((J642/60)/60)/24)+DATE(1970,1,1)</f>
        <v>42683.420312500006</v>
      </c>
      <c r="T642" s="18">
        <f t="shared" ref="T642:T705" si="53">(((I642/60)/60)/24)+DATE(1970,1,1)</f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17">
        <f t="shared" si="52"/>
        <v>42199.57</v>
      </c>
      <c r="T643" s="18">
        <f t="shared" si="53"/>
        <v>42229.57</v>
      </c>
      <c r="U643">
        <f t="shared" ref="U643:U706" si="54">YEAR(S643)</f>
        <v>2015</v>
      </c>
    </row>
    <row r="644" spans="1:21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7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7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7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7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7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7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7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7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7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7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7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7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7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7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7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7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7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7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7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7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7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7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7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7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7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7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7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7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7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7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7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7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7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7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7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7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7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7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7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7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7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7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7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7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7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7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7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7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7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7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7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7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7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7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7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7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7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7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7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7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7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7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8317</v>
      </c>
      <c r="R706" t="s">
        <v>8319</v>
      </c>
      <c r="S706" s="17">
        <f t="shared" ref="S706:S769" si="57">(((J706/60)/60)/24)+DATE(1970,1,1)</f>
        <v>42726.192916666667</v>
      </c>
      <c r="T706" s="18">
        <f t="shared" ref="T706:T769" si="58">(((I706/60)/60)/24)+DATE(1970,1,1)</f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7">
        <f t="shared" si="57"/>
        <v>42726.491643518515</v>
      </c>
      <c r="T707" s="18">
        <f t="shared" si="58"/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7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7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7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7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7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7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7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7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7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7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7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7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7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7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7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7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7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7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7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7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7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7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7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7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7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7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7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7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7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7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7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7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7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7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7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7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7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7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7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7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7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7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7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5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7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7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7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7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7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7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7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7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5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7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7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7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7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7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7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7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7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7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7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7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1" t="s">
        <v>8320</v>
      </c>
      <c r="R770" t="s">
        <v>8322</v>
      </c>
      <c r="S770" s="17">
        <f t="shared" ref="S770:S833" si="62">(((J770/60)/60)/24)+DATE(1970,1,1)</f>
        <v>41594.207060185188</v>
      </c>
      <c r="T770" s="18">
        <f t="shared" ref="T770:T833" si="63">(((I770/60)/60)/24)+DATE(1970,1,1)</f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17">
        <f t="shared" si="62"/>
        <v>41604.996458333335</v>
      </c>
      <c r="T771" s="18">
        <f t="shared" si="63"/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7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7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7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7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7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7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7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7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7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7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7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7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7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7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7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7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7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7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7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7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7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7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7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7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7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7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7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7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7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7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7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7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7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7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7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7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7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7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7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7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7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7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7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7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7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7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7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7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7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7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7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7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7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7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7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7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7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7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7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7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7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7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8323</v>
      </c>
      <c r="R834" t="s">
        <v>8324</v>
      </c>
      <c r="S834" s="17">
        <f t="shared" ref="S834:S897" si="67">(((J834/60)/60)/24)+DATE(1970,1,1)</f>
        <v>40869.675173611111</v>
      </c>
      <c r="T834" s="18">
        <f t="shared" ref="T834:T897" si="68">(((I834/60)/60)/24)+DATE(1970,1,1)</f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17">
        <f t="shared" si="67"/>
        <v>41718.878182870372</v>
      </c>
      <c r="T835" s="18">
        <f t="shared" si="68"/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7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7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7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7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5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7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7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7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7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7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7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7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7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7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7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7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7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7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7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7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7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7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7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7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7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7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7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7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7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7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7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7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7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7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7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7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7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7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7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7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7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7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7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7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7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7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7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7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7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7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7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7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7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7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7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7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7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7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7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7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7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7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7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8323</v>
      </c>
      <c r="R898" t="s">
        <v>8327</v>
      </c>
      <c r="S898" s="17">
        <f t="shared" ref="S898:S961" si="72">(((J898/60)/60)/24)+DATE(1970,1,1)</f>
        <v>42218.872986111113</v>
      </c>
      <c r="T898" s="18">
        <f t="shared" ref="T898:T961" si="73">(((I898/60)/60)/24)+DATE(1970,1,1)</f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17">
        <f t="shared" si="72"/>
        <v>41211.688750000001</v>
      </c>
      <c r="T899" s="18">
        <f t="shared" si="73"/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7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7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7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7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7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7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7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7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7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7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7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7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7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7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7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7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7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7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7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7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7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7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7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7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7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7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7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7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7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7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7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7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7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7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7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7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7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7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7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7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7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7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7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7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7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7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7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7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7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7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7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7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7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7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7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7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7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7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7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7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7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7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8317</v>
      </c>
      <c r="R962" t="s">
        <v>8319</v>
      </c>
      <c r="S962" s="17">
        <f t="shared" ref="S962:S1025" si="77">(((J962/60)/60)/24)+DATE(1970,1,1)</f>
        <v>42766.626793981486</v>
      </c>
      <c r="T962" s="18">
        <f t="shared" ref="T962:T1025" si="78">(((I962/60)/60)/24)+DATE(1970,1,1)</f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17">
        <f t="shared" si="77"/>
        <v>42740.693692129629</v>
      </c>
      <c r="T963" s="18">
        <f t="shared" si="78"/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7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7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7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7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7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7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7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7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7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7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7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7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7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7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7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7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7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7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7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7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7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7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7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7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7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7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7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7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7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7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7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7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7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7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7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7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7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7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7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7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7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7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7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7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7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7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7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7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7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7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7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7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7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7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7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7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7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7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7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7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7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7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8323</v>
      </c>
      <c r="R1026" t="s">
        <v>8328</v>
      </c>
      <c r="S1026" s="17">
        <f t="shared" ref="S1026:S1089" si="82">(((J1026/60)/60)/24)+DATE(1970,1,1)</f>
        <v>42370.580590277779</v>
      </c>
      <c r="T1026" s="18">
        <f t="shared" ref="T1026:T1089" si="83">(((I1026/60)/60)/24)+DATE(1970,1,1)</f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17">
        <f t="shared" si="82"/>
        <v>42049.833761574075</v>
      </c>
      <c r="T1027" s="18">
        <f t="shared" si="83"/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7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7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7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7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7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7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7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7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7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7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7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7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7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7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7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7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7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7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7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7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7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7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7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7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7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7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7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7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7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7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7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7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7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7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7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7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7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7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7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7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7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7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7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7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7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7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7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7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7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7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7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7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7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7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7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7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7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7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7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7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7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7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8331</v>
      </c>
      <c r="R1090" t="s">
        <v>8332</v>
      </c>
      <c r="S1090" s="17">
        <f t="shared" ref="S1090:S1153" si="87">(((J1090/60)/60)/24)+DATE(1970,1,1)</f>
        <v>41723.799386574072</v>
      </c>
      <c r="T1090" s="18">
        <f t="shared" ref="T1090:T1153" si="88">(((I1090/60)/60)/24)+DATE(1970,1,1)</f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7">
        <f t="shared" si="87"/>
        <v>42151.189525462964</v>
      </c>
      <c r="T1091" s="18">
        <f t="shared" si="88"/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7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7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7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7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7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7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5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7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7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7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7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7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7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7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7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7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7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7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7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7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7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7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7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7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7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7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7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7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7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7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7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7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7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7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7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7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7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7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7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7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7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7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7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7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7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7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7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7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7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7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7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7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7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7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7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7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7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7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7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7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7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7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7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8334</v>
      </c>
      <c r="R1154" t="s">
        <v>8335</v>
      </c>
      <c r="S1154" s="17">
        <f t="shared" ref="S1154:S1217" si="92">(((J1154/60)/60)/24)+DATE(1970,1,1)</f>
        <v>42109.709629629629</v>
      </c>
      <c r="T1154" s="18">
        <f t="shared" ref="T1154:T1217" si="93">(((I1154/60)/60)/24)+DATE(1970,1,1)</f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17">
        <f t="shared" si="92"/>
        <v>42143.714178240742</v>
      </c>
      <c r="T1155" s="18">
        <f t="shared" si="93"/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7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7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7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7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5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7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7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7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7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7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7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7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7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7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7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7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7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7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7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7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7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7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7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7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7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7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7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7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7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7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7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7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7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7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7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7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7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7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7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7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7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7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7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7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7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7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7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7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7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7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7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7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7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7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7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7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7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7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5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7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7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7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7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7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8336</v>
      </c>
      <c r="R1218" t="s">
        <v>8337</v>
      </c>
      <c r="S1218" s="17">
        <f t="shared" ref="S1218:S1281" si="97">(((J1218/60)/60)/24)+DATE(1970,1,1)</f>
        <v>42247.616400462968</v>
      </c>
      <c r="T1218" s="18">
        <f t="shared" ref="T1218:T1281" si="98">(((I1218/60)/60)/24)+DATE(1970,1,1)</f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17">
        <f t="shared" si="97"/>
        <v>42535.809490740736</v>
      </c>
      <c r="T1219" s="18">
        <f t="shared" si="98"/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7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7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7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7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7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7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7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7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7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7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7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7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7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7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7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7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7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7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7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7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7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7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7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7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7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7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7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7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7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7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7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7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7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7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7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7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7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7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7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7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7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7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7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7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7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7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7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7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7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7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7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7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7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7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7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7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7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7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7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7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7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7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8323</v>
      </c>
      <c r="R1282" t="s">
        <v>8324</v>
      </c>
      <c r="S1282" s="17">
        <f t="shared" ref="S1282:S1345" si="102">(((J1282/60)/60)/24)+DATE(1970,1,1)</f>
        <v>40513.757569444446</v>
      </c>
      <c r="T1282" s="18">
        <f t="shared" ref="T1282:T1345" si="103">(((I1282/60)/60)/24)+DATE(1970,1,1)</f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17">
        <f t="shared" si="102"/>
        <v>41463.743472222224</v>
      </c>
      <c r="T1283" s="18">
        <f t="shared" si="103"/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7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7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7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7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7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7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7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7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7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7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7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7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7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7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7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7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7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7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7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7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7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7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7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7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7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7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7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7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7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7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7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7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7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7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7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7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7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7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7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7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7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7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7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7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7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7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7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7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7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7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7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7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7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7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7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7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7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7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7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7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7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7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7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8320</v>
      </c>
      <c r="R1346" t="s">
        <v>8321</v>
      </c>
      <c r="S1346" s="17">
        <f t="shared" ref="S1346:S1409" si="107">(((J1346/60)/60)/24)+DATE(1970,1,1)</f>
        <v>42522.789803240739</v>
      </c>
      <c r="T1346" s="18">
        <f t="shared" ref="T1346:T1409" si="108">(((I1346/60)/60)/24)+DATE(1970,1,1)</f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17">
        <f t="shared" si="107"/>
        <v>41799.814340277779</v>
      </c>
      <c r="T1347" s="18">
        <f t="shared" si="108"/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7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7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7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7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7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30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7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7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7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7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7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7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7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7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7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7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7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7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7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7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7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7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7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7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7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7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7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7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7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7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7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7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7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7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7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7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7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7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7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7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7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7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7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7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7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7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7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7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7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7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7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7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7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7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7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7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7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7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7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7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7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7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7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8320</v>
      </c>
      <c r="R1410" t="s">
        <v>8339</v>
      </c>
      <c r="S1410" s="17">
        <f t="shared" ref="S1410:S1473" si="112">(((J1410/60)/60)/24)+DATE(1970,1,1)</f>
        <v>42291.872175925921</v>
      </c>
      <c r="T1410" s="18">
        <f t="shared" ref="T1410:T1473" si="113">(((I1410/60)/60)/24)+DATE(1970,1,1)</f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17">
        <f t="shared" si="112"/>
        <v>41945.133506944447</v>
      </c>
      <c r="T1411" s="18">
        <f t="shared" si="113"/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7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7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7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7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7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7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7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7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7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7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7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7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7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7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7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7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7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7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7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7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7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7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7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7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7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7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7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7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7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7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7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7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7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7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7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7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7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7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7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7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7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7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7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7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7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7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7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7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7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7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7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7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7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7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7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7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7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7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7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7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7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7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8320</v>
      </c>
      <c r="R1474" t="s">
        <v>8340</v>
      </c>
      <c r="S1474" s="17">
        <f t="shared" ref="S1474:S1537" si="117">(((J1474/60)/60)/24)+DATE(1970,1,1)</f>
        <v>41533.542858796296</v>
      </c>
      <c r="T1474" s="18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17">
        <f t="shared" si="117"/>
        <v>40939.979618055557</v>
      </c>
      <c r="T1475" s="18">
        <f t="shared" si="118"/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7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7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7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7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7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7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7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7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7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7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7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7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7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7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7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7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7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7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7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7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7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7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7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7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7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7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7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7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7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7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7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7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7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7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7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7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7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7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7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7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7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7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7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7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7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7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7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7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7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7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7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7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7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7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7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7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7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7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7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7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7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7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8336</v>
      </c>
      <c r="R1538" t="s">
        <v>8337</v>
      </c>
      <c r="S1538" s="17">
        <f t="shared" ref="S1538:S1601" si="122">(((J1538/60)/60)/24)+DATE(1970,1,1)</f>
        <v>42213.802199074074</v>
      </c>
      <c r="T1538" s="18">
        <f t="shared" ref="T1538:T1601" si="123">(((I1538/60)/60)/24)+DATE(1970,1,1)</f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17">
        <f t="shared" si="122"/>
        <v>42552.315127314811</v>
      </c>
      <c r="T1539" s="18">
        <f t="shared" si="123"/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7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7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7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7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7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7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7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7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7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7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7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7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7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7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7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7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7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7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7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7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7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7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7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7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7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7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7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7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7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7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7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7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7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7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7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7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7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7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7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7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7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7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7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7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7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7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7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7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7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7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7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7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7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7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7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7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7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7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7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7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7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7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8336</v>
      </c>
      <c r="R1602" t="s">
        <v>8343</v>
      </c>
      <c r="S1602" s="17">
        <f t="shared" ref="S1602:S1665" si="127">(((J1602/60)/60)/24)+DATE(1970,1,1)</f>
        <v>41791.057314814818</v>
      </c>
      <c r="T1602" s="18">
        <f t="shared" ref="T1602:T1665" si="128">(((I1602/60)/60)/24)+DATE(1970,1,1)</f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17">
        <f t="shared" si="127"/>
        <v>40638.092974537038</v>
      </c>
      <c r="T1603" s="18">
        <f t="shared" si="128"/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7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7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7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7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7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7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7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7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7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7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7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7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7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7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7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7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7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7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7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7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7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7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7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7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7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7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7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7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7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7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7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7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7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7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7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7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7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7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7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7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7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7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7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7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7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7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7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7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7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7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7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7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7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7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7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7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7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7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7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7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7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7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8323</v>
      </c>
      <c r="R1666" t="s">
        <v>8344</v>
      </c>
      <c r="S1666" s="17">
        <f t="shared" ref="S1666:S1729" si="132">(((J1666/60)/60)/24)+DATE(1970,1,1)</f>
        <v>40939.761782407404</v>
      </c>
      <c r="T1666" s="18">
        <f t="shared" ref="T1666:T1729" si="133">(((I1666/60)/60)/24)+DATE(1970,1,1)</f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17">
        <f t="shared" si="132"/>
        <v>40564.649456018517</v>
      </c>
      <c r="T1667" s="18">
        <f t="shared" si="133"/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7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7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7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7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7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7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7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7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7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7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7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7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7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7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7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7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7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7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7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7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7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7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7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7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7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7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7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7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7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7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7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7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7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7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7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7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7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7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7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7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7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7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7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7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7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7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7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7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7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7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7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7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7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7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7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7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7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7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7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7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7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7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8323</v>
      </c>
      <c r="R1730" t="s">
        <v>8345</v>
      </c>
      <c r="S1730" s="17">
        <f t="shared" ref="S1730:S1793" si="137">(((J1730/60)/60)/24)+DATE(1970,1,1)</f>
        <v>42268.625856481478</v>
      </c>
      <c r="T1730" s="18">
        <f t="shared" ref="T1730:T1793" si="138">(((I1730/60)/60)/24)+DATE(1970,1,1)</f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17">
        <f t="shared" si="137"/>
        <v>42471.052152777775</v>
      </c>
      <c r="T1731" s="18">
        <f t="shared" si="138"/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7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7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7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7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7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7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7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7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7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7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7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7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7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7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7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7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7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7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7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7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7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7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7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7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7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7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7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7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7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7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7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7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7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7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7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7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7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7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7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7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7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7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7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7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7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7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7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7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7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7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7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7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7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7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7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7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7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7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7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7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7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7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8336</v>
      </c>
      <c r="R1794" t="s">
        <v>8337</v>
      </c>
      <c r="S1794" s="17">
        <f t="shared" ref="S1794:S1857" si="142">(((J1794/60)/60)/24)+DATE(1970,1,1)</f>
        <v>42189.031041666662</v>
      </c>
      <c r="T1794" s="18">
        <f t="shared" ref="T1794:T1857" si="143">(((I1794/60)/60)/24)+DATE(1970,1,1)</f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7">
        <f t="shared" si="142"/>
        <v>41940.89166666667</v>
      </c>
      <c r="T1795" s="18">
        <f t="shared" si="143"/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7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7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7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7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7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7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7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7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7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7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7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7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7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7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7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7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7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7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7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7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7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7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7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7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7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7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7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7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7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7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7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7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7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7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7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7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7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7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7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7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7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7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7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7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7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7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7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7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7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7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7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7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7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7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7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7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7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7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7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7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7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7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8323</v>
      </c>
      <c r="R1858" t="s">
        <v>8324</v>
      </c>
      <c r="S1858" s="17">
        <f t="shared" ref="S1858:S1921" si="147">(((J1858/60)/60)/24)+DATE(1970,1,1)</f>
        <v>41817.854999999996</v>
      </c>
      <c r="T1858" s="18">
        <f t="shared" ref="T1858:T1921" si="148">(((I1858/60)/60)/24)+DATE(1970,1,1)</f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17">
        <f t="shared" si="147"/>
        <v>41864.76866898148</v>
      </c>
      <c r="T1859" s="18">
        <f t="shared" si="148"/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7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7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7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7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7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7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7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7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7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7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7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7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7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7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7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7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7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7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7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7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7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7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7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7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7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7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7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7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7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7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7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7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7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7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7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7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7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7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7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7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7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7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7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7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7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7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7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7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7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7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7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7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7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7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7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7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7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7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7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7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7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7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8317</v>
      </c>
      <c r="R1922" t="s">
        <v>8346</v>
      </c>
      <c r="S1922" s="17">
        <f t="shared" ref="S1922:S1985" si="152">(((J1922/60)/60)/24)+DATE(1970,1,1)</f>
        <v>42270.875706018516</v>
      </c>
      <c r="T1922" s="18">
        <f t="shared" ref="T1922:T1985" si="153">(((I1922/60)/60)/24)+DATE(1970,1,1)</f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17">
        <f t="shared" si="152"/>
        <v>41074.221562500003</v>
      </c>
      <c r="T1923" s="18">
        <f t="shared" si="153"/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7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7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7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7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7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7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7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7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7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7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7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7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7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7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7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7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7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7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7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7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7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7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7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7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7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7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7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7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7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7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7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7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7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7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7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7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7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7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7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7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7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7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7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7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7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7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7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7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7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7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7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7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7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7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7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7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7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7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7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7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7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7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8336</v>
      </c>
      <c r="R1986" t="s">
        <v>8348</v>
      </c>
      <c r="S1986" s="17">
        <f t="shared" ref="S1986:S2049" si="157">(((J1986/60)/60)/24)+DATE(1970,1,1)</f>
        <v>41913.790289351848</v>
      </c>
      <c r="T1986" s="18">
        <f t="shared" ref="T1986:T2049" si="158">(((I1986/60)/60)/24)+DATE(1970,1,1)</f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7">
        <f t="shared" si="157"/>
        <v>42555.698738425926</v>
      </c>
      <c r="T1987" s="18">
        <f t="shared" si="158"/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7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7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7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7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5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7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7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7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7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7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7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7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7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7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7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7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7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7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7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5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7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7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7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7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7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7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7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7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7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7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7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7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7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7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7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7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7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7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7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7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7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7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7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7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7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7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7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7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7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7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7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7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7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7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5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7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7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7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7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7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7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7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7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7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7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8317</v>
      </c>
      <c r="R2050" t="s">
        <v>8347</v>
      </c>
      <c r="S2050" s="17">
        <f t="shared" ref="S2050:S2113" si="162">(((J2050/60)/60)/24)+DATE(1970,1,1)</f>
        <v>41387.651516203703</v>
      </c>
      <c r="T2050" s="18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17">
        <f t="shared" si="162"/>
        <v>41575.527349537035</v>
      </c>
      <c r="T2051" s="18">
        <f t="shared" si="163"/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7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7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7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7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7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7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7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7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7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7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7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7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7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7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7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7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7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7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7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7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7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7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7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7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7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7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7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7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7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7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7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7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7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7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7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7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7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7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7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7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7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7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7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7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7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7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7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7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7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7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7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7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7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7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7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7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7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7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7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7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7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7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8323</v>
      </c>
      <c r="R2114" t="s">
        <v>8327</v>
      </c>
      <c r="S2114" s="17">
        <f t="shared" ref="S2114:S2177" si="167">(((J2114/60)/60)/24)+DATE(1970,1,1)</f>
        <v>41365.928159722222</v>
      </c>
      <c r="T2114" s="18">
        <f t="shared" ref="T2114:T2177" si="168">(((I2114/60)/60)/24)+DATE(1970,1,1)</f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17">
        <f t="shared" si="167"/>
        <v>41870.86546296296</v>
      </c>
      <c r="T2115" s="18">
        <f t="shared" si="168"/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7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7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7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7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7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7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7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7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7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7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7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7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7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7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7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7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7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7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7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7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7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7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7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7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7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7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7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7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7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7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7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7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7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7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7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7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7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7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7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7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7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7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7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7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7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7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7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7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7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7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7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7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7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7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7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7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7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7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7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7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7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7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8323</v>
      </c>
      <c r="R2178" t="s">
        <v>8324</v>
      </c>
      <c r="S2178" s="17">
        <f t="shared" ref="S2178:S2241" si="172">(((J2178/60)/60)/24)+DATE(1970,1,1)</f>
        <v>42096.633206018523</v>
      </c>
      <c r="T2178" s="18">
        <f t="shared" ref="T2178:T2241" si="173">(((I2178/60)/60)/24)+DATE(1970,1,1)</f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17">
        <f t="shared" si="172"/>
        <v>42502.250775462962</v>
      </c>
      <c r="T2179" s="18">
        <f t="shared" si="173"/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7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7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7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7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7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7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7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7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7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7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7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7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7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7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7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7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7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7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7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7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7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7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7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7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7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7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7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7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7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7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7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7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7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7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7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7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7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7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7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7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7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7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7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7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7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7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7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7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7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7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7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7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7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7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7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7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7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7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7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7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7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7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8331</v>
      </c>
      <c r="R2242" t="s">
        <v>8349</v>
      </c>
      <c r="S2242" s="17">
        <f t="shared" ref="S2242:S2305" si="177">(((J2242/60)/60)/24)+DATE(1970,1,1)</f>
        <v>42452.825740740736</v>
      </c>
      <c r="T2242" s="18">
        <f t="shared" ref="T2242:T2305" si="178">(((I2242/60)/60)/24)+DATE(1970,1,1)</f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17">
        <f t="shared" si="177"/>
        <v>42766.827546296292</v>
      </c>
      <c r="T2243" s="18">
        <f t="shared" si="178"/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7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7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7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7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7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7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7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7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7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7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7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7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7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7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7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7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7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5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7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7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7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7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7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7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7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7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7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7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7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7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7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7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7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7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7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7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7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7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7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7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7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7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7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7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7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7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7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7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7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7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7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7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7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7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7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7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7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7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7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7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7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7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7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8323</v>
      </c>
      <c r="R2306" t="s">
        <v>8327</v>
      </c>
      <c r="S2306" s="17">
        <f t="shared" ref="S2306:S2369" si="182">(((J2306/60)/60)/24)+DATE(1970,1,1)</f>
        <v>40502.815868055557</v>
      </c>
      <c r="T2306" s="18">
        <f t="shared" ref="T2306:T2369" si="183">(((I2306/60)/60)/24)+DATE(1970,1,1)</f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17">
        <f t="shared" si="182"/>
        <v>41834.695277777777</v>
      </c>
      <c r="T2307" s="18">
        <f t="shared" si="183"/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7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7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7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7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7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7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7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7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7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7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7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7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7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7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7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7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7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7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7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7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7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7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7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7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7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7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7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7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7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7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7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7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7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7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7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7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7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7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7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7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7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7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7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7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7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7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7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7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7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7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7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7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7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7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7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7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7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7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7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7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7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7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8317</v>
      </c>
      <c r="R2370" t="s">
        <v>8318</v>
      </c>
      <c r="S2370" s="17">
        <f t="shared" ref="S2370:S2433" si="187">(((J2370/60)/60)/24)+DATE(1970,1,1)</f>
        <v>42063.721817129626</v>
      </c>
      <c r="T2370" s="18">
        <f t="shared" ref="T2370:T2433" si="188">(((I2370/60)/60)/24)+DATE(1970,1,1)</f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17">
        <f t="shared" si="187"/>
        <v>42380.812627314815</v>
      </c>
      <c r="T2371" s="18">
        <f t="shared" si="188"/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7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7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7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7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7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7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7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7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7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7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7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7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7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7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7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7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7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7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7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7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7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7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7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7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7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7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7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7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7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7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7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7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7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7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7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7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7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7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7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7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7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7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7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7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7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7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7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7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7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7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7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7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7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7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7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7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7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7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7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7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7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7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8334</v>
      </c>
      <c r="R2434" t="s">
        <v>8335</v>
      </c>
      <c r="S2434" s="17">
        <f t="shared" ref="S2434:S2497" si="192">(((J2434/60)/60)/24)+DATE(1970,1,1)</f>
        <v>42041.218715277777</v>
      </c>
      <c r="T2434" s="18">
        <f t="shared" ref="T2434:T2497" si="193">(((I2434/60)/60)/24)+DATE(1970,1,1)</f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17">
        <f t="shared" si="192"/>
        <v>42397.89980324074</v>
      </c>
      <c r="T2435" s="18">
        <f t="shared" si="193"/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7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7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7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7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7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7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7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7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7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7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7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7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7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7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7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7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7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7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7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7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7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7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7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7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7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7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7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7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7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7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7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7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7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7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7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7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7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7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7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7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7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7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7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7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7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7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7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7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7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7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7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7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7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7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7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7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7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7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7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7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7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7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8323</v>
      </c>
      <c r="R2498" t="s">
        <v>8327</v>
      </c>
      <c r="S2498" s="17">
        <f t="shared" ref="S2498:S2561" si="197">(((J2498/60)/60)/24)+DATE(1970,1,1)</f>
        <v>41327.996435185189</v>
      </c>
      <c r="T2498" s="18">
        <f t="shared" ref="T2498:T2561" si="198">(((I2498/60)/60)/24)+DATE(1970,1,1)</f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17">
        <f t="shared" si="197"/>
        <v>40730.878912037035</v>
      </c>
      <c r="T2499" s="18">
        <f t="shared" si="198"/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7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7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7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7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7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7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7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7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7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7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7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7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7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7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7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7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7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7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7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7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7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7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7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7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7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7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7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7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7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7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7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7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7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7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7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7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7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7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7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7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7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7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7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7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7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7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7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7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7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7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7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7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7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7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7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7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7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7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7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7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7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7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8323</v>
      </c>
      <c r="R2562" t="s">
        <v>8352</v>
      </c>
      <c r="S2562" s="17">
        <f t="shared" ref="S2562:S2625" si="202">(((J2562/60)/60)/24)+DATE(1970,1,1)</f>
        <v>42039.951087962967</v>
      </c>
      <c r="T2562" s="18">
        <f t="shared" ref="T2562:T2625" si="203">(((I2562/60)/60)/24)+DATE(1970,1,1)</f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17">
        <f t="shared" si="202"/>
        <v>42260.528807870374</v>
      </c>
      <c r="T2563" s="18">
        <f t="shared" si="203"/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7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7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7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7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7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7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7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7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7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7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7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7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7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7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7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7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7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7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7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7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7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7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7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7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7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7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7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7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7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7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7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7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7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7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7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7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7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7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7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7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7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7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7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7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7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7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7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7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7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7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7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7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7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7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7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7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7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7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7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7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7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7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8317</v>
      </c>
      <c r="R2626" t="s">
        <v>8353</v>
      </c>
      <c r="S2626" s="17">
        <f t="shared" ref="S2626:S2689" si="207">(((J2626/60)/60)/24)+DATE(1970,1,1)</f>
        <v>41144.42155092593</v>
      </c>
      <c r="T2626" s="18">
        <f t="shared" ref="T2626:T2689" si="208">(((I2626/60)/60)/24)+DATE(1970,1,1)</f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17">
        <f t="shared" si="207"/>
        <v>42658.810277777782</v>
      </c>
      <c r="T2627" s="18">
        <f t="shared" si="208"/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7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7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7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7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7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7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7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7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7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7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7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7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7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7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7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7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7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7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7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7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7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7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7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7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7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7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7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7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7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7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7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7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7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7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7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7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7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7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7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7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7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7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7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7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7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7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7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7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7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7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7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7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7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7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7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7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7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7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7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7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7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7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8334</v>
      </c>
      <c r="R2690" t="s">
        <v>8335</v>
      </c>
      <c r="S2690" s="17">
        <f t="shared" ref="S2690:S2753" si="212">(((J2690/60)/60)/24)+DATE(1970,1,1)</f>
        <v>42028.118865740747</v>
      </c>
      <c r="T2690" s="18">
        <f t="shared" ref="T2690:T2753" si="213">(((I2690/60)/60)/24)+DATE(1970,1,1)</f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17">
        <f t="shared" si="212"/>
        <v>42551.961689814809</v>
      </c>
      <c r="T2691" s="18">
        <f t="shared" si="213"/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7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7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7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7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7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7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7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7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7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7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7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7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7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7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7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7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7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7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7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7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7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7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7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7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7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7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7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7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7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7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7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7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7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7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7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7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7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7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7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7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7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7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7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7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7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7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7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7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7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7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7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7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7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7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7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7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7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7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7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7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7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7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8320</v>
      </c>
      <c r="R2754" t="s">
        <v>8356</v>
      </c>
      <c r="S2754" s="17">
        <f t="shared" ref="S2754:S2817" si="217">(((J2754/60)/60)/24)+DATE(1970,1,1)</f>
        <v>40855.765092592592</v>
      </c>
      <c r="T2754" s="18">
        <f t="shared" ref="T2754:T2817" si="218">(((I2754/60)/60)/24)+DATE(1970,1,1)</f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17">
        <f t="shared" si="217"/>
        <v>41117.900729166664</v>
      </c>
      <c r="T2755" s="18">
        <f t="shared" si="218"/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7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7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7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7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7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7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7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7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7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7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7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7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7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7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7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7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7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7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7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7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7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7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7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7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7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7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7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7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7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7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7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7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7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7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7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7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7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7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7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7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7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7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7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7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7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7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7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7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7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7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7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7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7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7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7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7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7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7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7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7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7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7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8315</v>
      </c>
      <c r="R2818" t="s">
        <v>8316</v>
      </c>
      <c r="S2818" s="17">
        <f t="shared" ref="S2818:S2881" si="222">(((J2818/60)/60)/24)+DATE(1970,1,1)</f>
        <v>42188.467499999999</v>
      </c>
      <c r="T2818" s="18">
        <f t="shared" ref="T2818:T2881" si="223">(((I2818/60)/60)/24)+DATE(1970,1,1)</f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1" t="s">
        <v>8315</v>
      </c>
      <c r="R2819" t="s">
        <v>8316</v>
      </c>
      <c r="S2819" s="17">
        <f t="shared" si="222"/>
        <v>42023.634976851856</v>
      </c>
      <c r="T2819" s="18">
        <f t="shared" si="223"/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7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7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7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7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7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7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7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7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7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7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7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7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7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7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7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7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7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7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7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7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7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7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7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7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7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7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7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7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7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7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7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4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7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7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4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7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7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7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7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7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7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7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7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7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7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7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7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7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7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7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7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7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7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7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7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7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7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7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7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7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7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7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7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7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8315</v>
      </c>
      <c r="R2882" t="s">
        <v>8316</v>
      </c>
      <c r="S2882" s="17">
        <f t="shared" ref="S2882:S2945" si="227">(((J2882/60)/60)/24)+DATE(1970,1,1)</f>
        <v>42192.905694444446</v>
      </c>
      <c r="T2882" s="18">
        <f t="shared" ref="T2882:T2945" si="228">(((I2882/60)/60)/24)+DATE(1970,1,1)</f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8315</v>
      </c>
      <c r="R2883" t="s">
        <v>8316</v>
      </c>
      <c r="S2883" s="17">
        <f t="shared" si="227"/>
        <v>41916.597638888888</v>
      </c>
      <c r="T2883" s="18">
        <f t="shared" si="228"/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7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7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7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7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7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7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7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7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7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7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7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7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7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7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7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7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7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7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7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7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7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7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7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7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7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7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7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7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7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7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7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7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7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7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7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7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7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7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7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7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7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7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7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7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7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7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7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7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7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7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45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7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7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7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7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45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7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7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7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7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7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7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7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7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1" t="s">
        <v>8315</v>
      </c>
      <c r="R2946" t="s">
        <v>8355</v>
      </c>
      <c r="S2946" s="17">
        <f t="shared" ref="S2946:S3009" si="232">(((J2946/60)/60)/24)+DATE(1970,1,1)</f>
        <v>42132.9143287037</v>
      </c>
      <c r="T2946" s="18">
        <f t="shared" ref="T2946:T3009" si="233">(((I2946/60)/60)/24)+DATE(1970,1,1)</f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7">
        <f t="shared" si="232"/>
        <v>42118.139583333337</v>
      </c>
      <c r="T2947" s="18">
        <f t="shared" si="233"/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7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7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7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7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7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7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7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7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7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7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7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7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7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7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7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7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7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7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7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7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7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7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7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45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7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7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7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7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7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7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7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7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7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7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7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7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7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7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7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7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7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7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7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7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7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7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7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7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7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7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7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7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7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7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7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7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7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7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7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7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7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7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7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1" t="s">
        <v>8315</v>
      </c>
      <c r="R3010" t="s">
        <v>8355</v>
      </c>
      <c r="S3010" s="17">
        <f t="shared" ref="S3010:S3073" si="237">(((J3010/60)/60)/24)+DATE(1970,1,1)</f>
        <v>42360.212025462963</v>
      </c>
      <c r="T3010" s="18">
        <f t="shared" ref="T3010:T3073" si="238">(((I3010/60)/60)/24)+DATE(1970,1,1)</f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8315</v>
      </c>
      <c r="R3011" t="s">
        <v>8355</v>
      </c>
      <c r="S3011" s="17">
        <f t="shared" si="237"/>
        <v>41939.569907407407</v>
      </c>
      <c r="T3011" s="18">
        <f t="shared" si="238"/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7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7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7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7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7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7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7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7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7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7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7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7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7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7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7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7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7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7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7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7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7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7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7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7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7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7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7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7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7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7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7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7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7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7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7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7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7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7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7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7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7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7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7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7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7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7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7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7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7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7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7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7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7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7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7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7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7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7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7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7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7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7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1" t="s">
        <v>8315</v>
      </c>
      <c r="R3074" t="s">
        <v>8355</v>
      </c>
      <c r="S3074" s="17">
        <f t="shared" ref="S3074:S3137" si="242">(((J3074/60)/60)/24)+DATE(1970,1,1)</f>
        <v>42658.690532407403</v>
      </c>
      <c r="T3074" s="18">
        <f t="shared" ref="T3074:T3137" si="243">(((I3074/60)/60)/24)+DATE(1970,1,1)</f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8315</v>
      </c>
      <c r="R3075" t="s">
        <v>8355</v>
      </c>
      <c r="S3075" s="17">
        <f t="shared" si="242"/>
        <v>42111.684027777781</v>
      </c>
      <c r="T3075" s="18">
        <f t="shared" si="243"/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7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7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7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45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7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7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7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7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7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45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7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60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7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7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7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7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7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7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7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7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7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7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7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7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7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7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7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7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7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7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7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7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7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7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7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7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7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7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7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7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7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7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7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7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7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7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7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7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7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7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7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7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7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7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7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7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7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7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7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7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7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7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7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7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7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1" t="s">
        <v>8315</v>
      </c>
      <c r="R3138" t="s">
        <v>8316</v>
      </c>
      <c r="S3138" s="17">
        <f t="shared" ref="S3138:S3201" si="247">(((J3138/60)/60)/24)+DATE(1970,1,1)</f>
        <v>42789.462430555555</v>
      </c>
      <c r="T3138" s="18">
        <f t="shared" ref="T3138:T3201" si="248">(((I3138/60)/60)/24)+DATE(1970,1,1)</f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8315</v>
      </c>
      <c r="R3139" t="s">
        <v>8316</v>
      </c>
      <c r="S3139" s="17">
        <f t="shared" si="247"/>
        <v>42807.885057870371</v>
      </c>
      <c r="T3139" s="18">
        <f t="shared" si="248"/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7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7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7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7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7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7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7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7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7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7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7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7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7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7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7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7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7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7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7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7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7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7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7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7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7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7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7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7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7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7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7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7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7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7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7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7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7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7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7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7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7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7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7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7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7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7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7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7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7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7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7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7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7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7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7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7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7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7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7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7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7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7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1" t="s">
        <v>8315</v>
      </c>
      <c r="R3202" t="s">
        <v>8357</v>
      </c>
      <c r="S3202" s="17">
        <f t="shared" ref="S3202:S3265" si="252">(((J3202/60)/60)/24)+DATE(1970,1,1)</f>
        <v>42460.320613425924</v>
      </c>
      <c r="T3202" s="18">
        <f t="shared" ref="T3202:T3265" si="253">(((I3202/60)/60)/24)+DATE(1970,1,1)</f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8315</v>
      </c>
      <c r="R3203" t="s">
        <v>8357</v>
      </c>
      <c r="S3203" s="17">
        <f t="shared" si="252"/>
        <v>41861.767094907409</v>
      </c>
      <c r="T3203" s="18">
        <f t="shared" si="253"/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7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7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7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7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7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7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7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7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7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7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7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7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7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7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7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7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7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7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7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7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7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7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7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7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7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7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7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7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7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7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7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7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7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7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7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7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7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7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7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7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7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7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7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7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7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7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7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45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7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7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7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7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7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7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7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7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7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7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7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7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7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7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7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1" t="s">
        <v>8315</v>
      </c>
      <c r="R3266" t="s">
        <v>8316</v>
      </c>
      <c r="S3266" s="17">
        <f t="shared" ref="S3266:S3329" si="257">(((J3266/60)/60)/24)+DATE(1970,1,1)</f>
        <v>42016.800208333334</v>
      </c>
      <c r="T3266" s="18">
        <f t="shared" ref="T3266:T3329" si="258">(((I3266/60)/60)/24)+DATE(1970,1,1)</f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1" t="s">
        <v>8315</v>
      </c>
      <c r="R3267" t="s">
        <v>8316</v>
      </c>
      <c r="S3267" s="17">
        <f t="shared" si="257"/>
        <v>42311.711979166663</v>
      </c>
      <c r="T3267" s="18">
        <f t="shared" si="258"/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7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7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7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7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7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7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7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7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7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7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7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7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7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7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7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7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7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7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7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7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7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7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7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7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7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7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7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7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7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7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7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7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7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45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7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7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7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7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7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7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7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7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7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7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7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7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7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45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7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7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7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7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7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7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7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7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7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7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7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7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7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7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7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7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1" t="s">
        <v>8315</v>
      </c>
      <c r="R3330" t="s">
        <v>8316</v>
      </c>
      <c r="S3330" s="17">
        <f t="shared" ref="S3330:S3393" si="262">(((J3330/60)/60)/24)+DATE(1970,1,1)</f>
        <v>41822.57503472222</v>
      </c>
      <c r="T3330" s="18">
        <f t="shared" ref="T3330:T3393" si="263">(((I3330/60)/60)/24)+DATE(1970,1,1)</f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1" t="s">
        <v>8315</v>
      </c>
      <c r="R3331" t="s">
        <v>8316</v>
      </c>
      <c r="S3331" s="17">
        <f t="shared" si="262"/>
        <v>41837.323009259257</v>
      </c>
      <c r="T3331" s="18">
        <f t="shared" si="263"/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7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7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7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7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7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7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7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7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7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7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7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7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7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7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7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7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7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7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7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7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7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7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7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7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7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7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7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7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7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7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7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7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7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7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7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7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7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7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7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7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7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7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7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7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7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7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7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7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7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7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7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7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7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45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7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7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7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7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7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7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7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7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7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1" t="s">
        <v>8315</v>
      </c>
      <c r="R3394" t="s">
        <v>8316</v>
      </c>
      <c r="S3394" s="17">
        <f t="shared" ref="S3394:S3457" si="267">(((J3394/60)/60)/24)+DATE(1970,1,1)</f>
        <v>42446.845543981486</v>
      </c>
      <c r="T3394" s="18">
        <f t="shared" ref="T3394:T3457" si="268">(((I3394/60)/60)/24)+DATE(1970,1,1)</f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1" t="s">
        <v>8315</v>
      </c>
      <c r="R3395" t="s">
        <v>8316</v>
      </c>
      <c r="S3395" s="17">
        <f t="shared" si="267"/>
        <v>41923.921643518523</v>
      </c>
      <c r="T3395" s="18">
        <f t="shared" si="268"/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7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7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7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7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7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7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7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7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7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7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7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7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7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7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7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7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7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7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7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7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7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7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7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7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7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7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7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7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7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7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7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7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7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7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7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7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7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7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7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7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7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7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7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7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7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7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7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45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7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7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7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7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7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7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7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7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7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7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7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7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7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7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7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1" t="s">
        <v>8315</v>
      </c>
      <c r="R3458" t="s">
        <v>8316</v>
      </c>
      <c r="S3458" s="17">
        <f t="shared" ref="S3458:S3521" si="272">(((J3458/60)/60)/24)+DATE(1970,1,1)</f>
        <v>41821.205636574072</v>
      </c>
      <c r="T3458" s="18">
        <f t="shared" ref="T3458:T3521" si="273">(((I3458/60)/60)/24)+DATE(1970,1,1)</f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1" t="s">
        <v>8315</v>
      </c>
      <c r="R3459" t="s">
        <v>8316</v>
      </c>
      <c r="S3459" s="17">
        <f t="shared" si="272"/>
        <v>42016.706678240742</v>
      </c>
      <c r="T3459" s="18">
        <f t="shared" si="273"/>
        <v>42047.249305555553</v>
      </c>
      <c r="U3459">
        <f t="shared" ref="U3459:U3522" si="274">YEAR(S3459)</f>
        <v>2015</v>
      </c>
    </row>
    <row r="3460" spans="1:21" ht="45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7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7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7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7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7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7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7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7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7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7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7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7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7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7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7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7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7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7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7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7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7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7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7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7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7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7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7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7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7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7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7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7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7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7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7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7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7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7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7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7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7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7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7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7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7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7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7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7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7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7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7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7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7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7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7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7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7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7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7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7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45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7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7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1" t="s">
        <v>8315</v>
      </c>
      <c r="R3522" t="s">
        <v>8316</v>
      </c>
      <c r="S3522" s="17">
        <f t="shared" ref="S3522:S3585" si="277">(((J3522/60)/60)/24)+DATE(1970,1,1)</f>
        <v>42227.824212962965</v>
      </c>
      <c r="T3522" s="18">
        <f t="shared" ref="T3522:T3585" si="278">(((I3522/60)/60)/24)+DATE(1970,1,1)</f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1" t="s">
        <v>8315</v>
      </c>
      <c r="R3523" t="s">
        <v>8316</v>
      </c>
      <c r="S3523" s="17">
        <f t="shared" si="277"/>
        <v>41881.361342592594</v>
      </c>
      <c r="T3523" s="18">
        <f t="shared" si="278"/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7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7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7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7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7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7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7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7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7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7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7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7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7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7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7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7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7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7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7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7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7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7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7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7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7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7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7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7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7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7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7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7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7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7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7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7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7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7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7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7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7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7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7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7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7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7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7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7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7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7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7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7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7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7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7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7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7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7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7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7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7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7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1" t="s">
        <v>8315</v>
      </c>
      <c r="R3586" t="s">
        <v>8316</v>
      </c>
      <c r="S3586" s="17">
        <f t="shared" ref="S3586:S3649" si="282">(((J3586/60)/60)/24)+DATE(1970,1,1)</f>
        <v>42168.316481481481</v>
      </c>
      <c r="T3586" s="18">
        <f t="shared" ref="T3586:T3649" si="283">(((I3586/60)/60)/24)+DATE(1970,1,1)</f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1" t="s">
        <v>8315</v>
      </c>
      <c r="R3587" t="s">
        <v>8316</v>
      </c>
      <c r="S3587" s="17">
        <f t="shared" si="282"/>
        <v>41964.716319444444</v>
      </c>
      <c r="T3587" s="18">
        <f t="shared" si="283"/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7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7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7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7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7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7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7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7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7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7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7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7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7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7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7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7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7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7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7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7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7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7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7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7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7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7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7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7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7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7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7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7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7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7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7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7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7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7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7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7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7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7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7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7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7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7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7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7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7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7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7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7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7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7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7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7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7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7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7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7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7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7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1" t="s">
        <v>8315</v>
      </c>
      <c r="R3650" t="s">
        <v>8316</v>
      </c>
      <c r="S3650" s="17">
        <f t="shared" ref="S3650:S3713" si="287">(((J3650/60)/60)/24)+DATE(1970,1,1)</f>
        <v>41887.292187500003</v>
      </c>
      <c r="T3650" s="18">
        <f t="shared" ref="T3650:T3713" si="288">(((I3650/60)/60)/24)+DATE(1970,1,1)</f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1" t="s">
        <v>8315</v>
      </c>
      <c r="R3651" t="s">
        <v>8316</v>
      </c>
      <c r="S3651" s="17">
        <f t="shared" si="287"/>
        <v>41780.712893518517</v>
      </c>
      <c r="T3651" s="18">
        <f t="shared" si="288"/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7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7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7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7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7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7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7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7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7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7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7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7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7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7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7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7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7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7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7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7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7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7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7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7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7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7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7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7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7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7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7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7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7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7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7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7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7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7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7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7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7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7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7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7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7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7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7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7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7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7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7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7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7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7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7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45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7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7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7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7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7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7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7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1" t="s">
        <v>8315</v>
      </c>
      <c r="R3714" t="s">
        <v>8316</v>
      </c>
      <c r="S3714" s="17">
        <f t="shared" ref="S3714:S3777" si="292">(((J3714/60)/60)/24)+DATE(1970,1,1)</f>
        <v>42134.172071759262</v>
      </c>
      <c r="T3714" s="18">
        <f t="shared" ref="T3714:T3777" si="293">(((I3714/60)/60)/24)+DATE(1970,1,1)</f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1" t="s">
        <v>8315</v>
      </c>
      <c r="R3715" t="s">
        <v>8316</v>
      </c>
      <c r="S3715" s="17">
        <f t="shared" si="292"/>
        <v>42505.738032407404</v>
      </c>
      <c r="T3715" s="18">
        <f t="shared" si="293"/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7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7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7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7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7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7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7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7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7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7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7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7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7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7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7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7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7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7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7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7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7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7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7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7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7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7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7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7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7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7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7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7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7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7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45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7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7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7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7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7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7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7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7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7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7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7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7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45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7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7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7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7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7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7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7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7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7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7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7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7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7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7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7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7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1" t="s">
        <v>8315</v>
      </c>
      <c r="R3778" t="s">
        <v>8357</v>
      </c>
      <c r="S3778" s="17">
        <f t="shared" ref="S3778:S3841" si="297">(((J3778/60)/60)/24)+DATE(1970,1,1)</f>
        <v>41814.367800925924</v>
      </c>
      <c r="T3778" s="18">
        <f t="shared" ref="T3778:T3841" si="298">(((I3778/60)/60)/24)+DATE(1970,1,1)</f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8315</v>
      </c>
      <c r="R3779" t="s">
        <v>8357</v>
      </c>
      <c r="S3779" s="17">
        <f t="shared" si="297"/>
        <v>41887.111354166671</v>
      </c>
      <c r="T3779" s="18">
        <f t="shared" si="298"/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7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7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7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7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7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7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7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7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7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7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7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7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7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7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7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7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7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7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7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7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7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7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7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7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7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7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7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7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7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7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7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7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7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7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7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7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7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7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7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7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7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7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7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7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7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7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45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7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7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7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7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7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7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7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7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7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7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7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7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7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7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7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7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1" t="s">
        <v>8315</v>
      </c>
      <c r="R3842" t="s">
        <v>8316</v>
      </c>
      <c r="S3842" s="17">
        <f t="shared" ref="S3842:S3905" si="302">(((J3842/60)/60)/24)+DATE(1970,1,1)</f>
        <v>42432.701724537037</v>
      </c>
      <c r="T3842" s="18">
        <f t="shared" ref="T3842:T3905" si="303">(((I3842/60)/60)/24)+DATE(1970,1,1)</f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1" t="s">
        <v>8315</v>
      </c>
      <c r="R3843" t="s">
        <v>8316</v>
      </c>
      <c r="S3843" s="17">
        <f t="shared" si="302"/>
        <v>41780.785729166666</v>
      </c>
      <c r="T3843" s="18">
        <f t="shared" si="303"/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7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7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7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7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7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7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7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7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7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7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7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7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7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7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7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7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7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7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7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7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7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7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7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7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7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7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7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7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7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7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7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7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7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7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7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7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7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7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7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7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7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7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7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7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7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7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7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7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7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7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7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7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7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7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7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7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7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7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7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7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7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7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1" t="s">
        <v>8315</v>
      </c>
      <c r="R3906" t="s">
        <v>8316</v>
      </c>
      <c r="S3906" s="17">
        <f t="shared" ref="S3906:S3969" si="307">(((J3906/60)/60)/24)+DATE(1970,1,1)</f>
        <v>42095.229166666672</v>
      </c>
      <c r="T3906" s="18">
        <f t="shared" ref="T3906:T3969" si="308">(((I3906/60)/60)/24)+DATE(1970,1,1)</f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1" t="s">
        <v>8315</v>
      </c>
      <c r="R3907" t="s">
        <v>8316</v>
      </c>
      <c r="S3907" s="17">
        <f t="shared" si="307"/>
        <v>42124.623877314814</v>
      </c>
      <c r="T3907" s="18">
        <f t="shared" si="308"/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7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7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7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7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7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7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7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7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7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7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7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7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7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7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7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7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7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7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7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7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7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7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7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7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7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7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7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7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7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7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7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7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7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7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7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7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7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7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7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7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7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7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7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7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7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4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7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7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7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7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7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7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7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7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7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7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7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7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7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7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7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7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7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1" t="s">
        <v>8315</v>
      </c>
      <c r="R3970" t="s">
        <v>8316</v>
      </c>
      <c r="S3970" s="17">
        <f t="shared" ref="S3970:S4033" si="312">(((J3970/60)/60)/24)+DATE(1970,1,1)</f>
        <v>42452.815659722226</v>
      </c>
      <c r="T3970" s="18">
        <f t="shared" ref="T3970:T4033" si="313">(((I3970/60)/60)/24)+DATE(1970,1,1)</f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1" t="s">
        <v>8315</v>
      </c>
      <c r="R3971" t="s">
        <v>8316</v>
      </c>
      <c r="S3971" s="17">
        <f t="shared" si="312"/>
        <v>42601.854699074072</v>
      </c>
      <c r="T3971" s="18">
        <f t="shared" si="313"/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7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7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7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7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7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7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7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7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7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7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7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7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7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7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7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7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7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7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7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7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7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7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7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7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7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7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7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7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7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7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7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7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7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7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7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7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7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7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7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7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7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7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7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7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7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7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7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7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7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7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7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7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7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7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7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7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7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7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7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7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7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7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1" t="s">
        <v>8315</v>
      </c>
      <c r="R4034" t="s">
        <v>8316</v>
      </c>
      <c r="S4034" s="17">
        <f t="shared" ref="S4034:S4097" si="317">(((J4034/60)/60)/24)+DATE(1970,1,1)</f>
        <v>42293.809212962966</v>
      </c>
      <c r="T4034" s="18">
        <f t="shared" ref="T4034:T4097" si="318">(((I4034/60)/60)/24)+DATE(1970,1,1)</f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1" t="s">
        <v>8315</v>
      </c>
      <c r="R4035" t="s">
        <v>8316</v>
      </c>
      <c r="S4035" s="17">
        <f t="shared" si="317"/>
        <v>42614.268796296295</v>
      </c>
      <c r="T4035" s="18">
        <f t="shared" si="318"/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7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7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7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7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7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7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7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7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7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7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7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7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7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7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7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7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7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7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7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7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7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7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7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7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7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7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7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7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7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7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7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7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7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7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7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7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7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7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7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7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7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7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7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7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7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7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7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7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7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7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7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7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7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7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7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7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7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7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7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7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7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7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1" t="s">
        <v>8315</v>
      </c>
      <c r="R4098" t="s">
        <v>8316</v>
      </c>
      <c r="S4098" s="17">
        <f t="shared" ref="S4098:S4115" si="322">(((J4098/60)/60)/24)+DATE(1970,1,1)</f>
        <v>42750.530312499999</v>
      </c>
      <c r="T4098" s="18">
        <f t="shared" ref="T4098:T4115" si="323">(((I4098/60)/60)/24)+DATE(1970,1,1)</f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1" t="s">
        <v>8315</v>
      </c>
      <c r="R4099" t="s">
        <v>8316</v>
      </c>
      <c r="S4099" s="17">
        <f t="shared" si="322"/>
        <v>42344.824502314819</v>
      </c>
      <c r="T4099" s="18">
        <f t="shared" si="323"/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7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7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7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7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7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7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7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7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7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7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7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7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7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7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4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7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7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O1:O1048576 P1 R1:U1">
    <cfRule type="colorScale" priority="6">
      <colorScale>
        <cfvo type="min"/>
        <cfvo type="max"/>
        <color rgb="FFFF0000"/>
        <color rgb="FF0070C0"/>
      </colorScale>
    </cfRule>
  </conditionalFormatting>
  <conditionalFormatting sqref="F1:F1048576">
    <cfRule type="cellIs" dxfId="5" priority="1" operator="equal">
      <formula>"failed"</formula>
    </cfRule>
    <cfRule type="cellIs" dxfId="4" priority="2" operator="equal">
      <formula>"live"</formula>
    </cfRule>
    <cfRule type="cellIs" dxfId="3" priority="3" operator="equal">
      <formula>"canceled"</formula>
    </cfRule>
    <cfRule type="cellIs" dxfId="2" priority="4" operator="equal">
      <formula>"fail"</formula>
    </cfRule>
    <cfRule type="cellIs" dxfId="1" priority="5" operator="equal">
      <formula>"successful"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386E2-42A3-4A91-BD77-F0D39FB20CEB}">
  <sheetPr codeName="Hoja8"/>
  <dimension ref="A1:L10"/>
  <sheetViews>
    <sheetView tabSelected="1" workbookViewId="0">
      <selection sqref="A1:F6"/>
    </sheetView>
  </sheetViews>
  <sheetFormatPr baseColWidth="10" defaultRowHeight="15" x14ac:dyDescent="0.25"/>
  <cols>
    <col min="1" max="1" width="34.85546875" style="21" customWidth="1"/>
    <col min="2" max="2" width="43.42578125" style="21" customWidth="1"/>
    <col min="3" max="3" width="35.7109375" style="21" customWidth="1"/>
    <col min="4" max="4" width="35" style="21" customWidth="1"/>
    <col min="5" max="5" width="31.5703125" style="21" customWidth="1"/>
    <col min="6" max="6" width="35.5703125" style="21" customWidth="1"/>
    <col min="7" max="7" width="11.7109375" style="21" customWidth="1"/>
    <col min="8" max="10" width="11.5703125" style="21"/>
  </cols>
  <sheetData>
    <row r="1" spans="1:12" x14ac:dyDescent="0.25">
      <c r="A1" s="1" t="s">
        <v>1</v>
      </c>
      <c r="B1" s="1" t="s">
        <v>4110</v>
      </c>
      <c r="C1" s="1" t="s">
        <v>8380</v>
      </c>
      <c r="D1" s="1" t="s">
        <v>8381</v>
      </c>
      <c r="E1" s="1" t="s">
        <v>8307</v>
      </c>
      <c r="F1" s="1" t="s">
        <v>8382</v>
      </c>
      <c r="G1" s="1"/>
      <c r="H1" s="1"/>
      <c r="I1" s="1"/>
      <c r="J1" s="1"/>
      <c r="K1" s="20"/>
      <c r="L1" s="20"/>
    </row>
    <row r="2" spans="1:12" ht="45" x14ac:dyDescent="0.25">
      <c r="A2" s="15" t="s">
        <v>3473</v>
      </c>
      <c r="B2" s="22" t="str">
        <f>VLOOKUP(A2,Kickstarter!B:C,2,FALSE)</f>
        <v>Help us get actor-writer Ian Bonar's debut play - a hilarious, heartbreaking story of grief and loss - to the 2016 Edinburgh Fringe.</v>
      </c>
      <c r="C2" s="23">
        <f>VLOOKUP(A2,Kickstarter!B:E,3,FALSE)</f>
        <v>2000</v>
      </c>
      <c r="D2" s="24">
        <f>VLOOKUP(A2,Kickstarter!B:E,4,FALSE)</f>
        <v>2020</v>
      </c>
      <c r="E2" s="15">
        <f>VLOOKUP(A2,Kickstarter!B:P,15,FALSE)</f>
        <v>51.79</v>
      </c>
      <c r="F2" s="15">
        <f>VLOOKUP(A2,Kickstarter!B:P,11,FALSE)</f>
        <v>39</v>
      </c>
      <c r="G2" s="15"/>
      <c r="H2" s="15"/>
      <c r="I2" s="15"/>
      <c r="J2" s="15"/>
    </row>
    <row r="3" spans="1:12" ht="45" x14ac:dyDescent="0.25">
      <c r="A3" s="15" t="s">
        <v>3616</v>
      </c>
      <c r="B3" s="22" t="str">
        <f>VLOOKUP(A3,Kickstarter!B:C,2,FALSE)</f>
        <v>The play yet to be described as "A surefire Edinburgh Fringe Festival Cult Hit". Coming to the Underbelly, Edinburgh, 5th-30th August.</v>
      </c>
      <c r="C3" s="23">
        <f>VLOOKUP(A3,Kickstarter!B:E,3,FALSE)</f>
        <v>2000</v>
      </c>
      <c r="D3" s="24">
        <f>VLOOKUP(A3,Kickstarter!B:E,4,FALSE)</f>
        <v>2020</v>
      </c>
      <c r="E3" s="15">
        <f>VLOOKUP(A3,Kickstarter!B:P,15,FALSE)</f>
        <v>36.07</v>
      </c>
      <c r="F3" s="15">
        <f>VLOOKUP(A3,Kickstarter!B:P,11,FALSE)</f>
        <v>56</v>
      </c>
      <c r="G3" s="15"/>
      <c r="H3" s="15"/>
      <c r="I3" s="15"/>
      <c r="J3" s="15"/>
    </row>
    <row r="4" spans="1:12" ht="60" x14ac:dyDescent="0.25">
      <c r="A4" s="15" t="s">
        <v>3178</v>
      </c>
      <c r="B4" s="22" t="str">
        <f>VLOOKUP(A4,Kickstarter!B:C,2,FALSE)</f>
        <v>Cutting Off Kate Bush is a one-woman show written &amp; performed by Lucy Benson-Brown, premiering at the Edinburgh Fringe Festival 2014</v>
      </c>
      <c r="C4" s="23">
        <f>VLOOKUP(A4,Kickstarter!B:E,3,FALSE)</f>
        <v>1500</v>
      </c>
      <c r="D4" s="24">
        <f>VLOOKUP(A4,Kickstarter!B:E,4,FALSE)</f>
        <v>2576</v>
      </c>
      <c r="E4" s="15">
        <f>VLOOKUP(A4,Kickstarter!B:P,15,FALSE)</f>
        <v>33.03</v>
      </c>
      <c r="F4" s="15">
        <f>VLOOKUP(A4,Kickstarter!B:P,11,FALSE)</f>
        <v>78</v>
      </c>
      <c r="G4" s="15"/>
      <c r="H4" s="15"/>
      <c r="I4" s="15"/>
      <c r="J4" s="15"/>
    </row>
    <row r="5" spans="1:12" ht="45" x14ac:dyDescent="0.25">
      <c r="A5" s="15" t="s">
        <v>3329</v>
      </c>
      <c r="B5" s="22" t="str">
        <f>VLOOKUP(A5,Kickstarter!B:C,2,FALSE)</f>
        <v>Jestia and Raedon is a brand new romantic comedy play going to the Edinburgh Fringe Festival this summer.</v>
      </c>
      <c r="C5" s="23">
        <f>VLOOKUP(A5,Kickstarter!B:E,3,FALSE)</f>
        <v>1000</v>
      </c>
      <c r="D5" s="24">
        <f>VLOOKUP(A5,Kickstarter!B:E,4,FALSE)</f>
        <v>1168</v>
      </c>
      <c r="E5" s="15">
        <f>VLOOKUP(A5,Kickstarter!B:P,15,FALSE)</f>
        <v>44.92</v>
      </c>
      <c r="F5" s="15">
        <f>VLOOKUP(A5,Kickstarter!B:P,11,FALSE)</f>
        <v>26</v>
      </c>
      <c r="G5" s="15"/>
      <c r="H5" s="15"/>
      <c r="I5" s="15"/>
      <c r="J5" s="15"/>
    </row>
    <row r="6" spans="1:12" ht="60" x14ac:dyDescent="0.25">
      <c r="A6" s="15" t="s">
        <v>3221</v>
      </c>
      <c r="B6" s="22" t="str">
        <f>VLOOKUP(A6,Kickstarter!B:C,2,FALSE)</f>
        <v>A one-man show about love, loss, and motorways, written &amp; performed by Ben Norris. Help us get to the 2015 Edinburgh Fringe and beyond!</v>
      </c>
      <c r="C6" s="23">
        <f>VLOOKUP(A6,Kickstarter!B:E,3,FALSE)</f>
        <v>4000</v>
      </c>
      <c r="D6" s="24">
        <f>VLOOKUP(A6,Kickstarter!B:E,4,FALSE)</f>
        <v>4137</v>
      </c>
      <c r="E6" s="15">
        <f>VLOOKUP(A6,Kickstarter!B:P,15,FALSE)</f>
        <v>36.61</v>
      </c>
      <c r="F6" s="15">
        <f>VLOOKUP(A6,Kickstarter!B:P,11,FALSE)</f>
        <v>113</v>
      </c>
      <c r="G6" s="15"/>
      <c r="H6" s="15"/>
      <c r="I6" s="15"/>
      <c r="J6" s="15"/>
    </row>
    <row r="7" spans="1:12" x14ac:dyDescent="0.25">
      <c r="A7" s="15"/>
      <c r="B7" s="15"/>
      <c r="C7" s="15"/>
      <c r="D7" s="15"/>
      <c r="E7" s="15"/>
      <c r="F7" s="15"/>
      <c r="G7" s="15"/>
      <c r="H7" s="15"/>
      <c r="I7" s="15"/>
      <c r="J7" s="15"/>
    </row>
    <row r="8" spans="1:12" x14ac:dyDescent="0.25">
      <c r="A8" s="15"/>
      <c r="B8" s="15"/>
      <c r="C8" s="15"/>
      <c r="D8" s="15"/>
      <c r="E8" s="15"/>
      <c r="F8" s="15"/>
      <c r="G8" s="15"/>
      <c r="H8" s="15"/>
      <c r="I8" s="15"/>
      <c r="J8" s="15"/>
    </row>
    <row r="9" spans="1:12" x14ac:dyDescent="0.25">
      <c r="A9" s="15"/>
      <c r="B9" s="15"/>
      <c r="C9" s="15"/>
      <c r="D9" s="15"/>
      <c r="E9" s="15"/>
      <c r="F9" s="15"/>
      <c r="G9" s="15"/>
      <c r="H9" s="15"/>
      <c r="I9" s="15"/>
      <c r="J9" s="15"/>
    </row>
    <row r="10" spans="1:12" x14ac:dyDescent="0.25">
      <c r="A10" s="15"/>
      <c r="B10" s="15"/>
      <c r="C10" s="15"/>
      <c r="D10" s="15"/>
      <c r="E10" s="15"/>
      <c r="F10" s="15"/>
      <c r="G10" s="15"/>
      <c r="H10" s="15"/>
      <c r="I10" s="15"/>
      <c r="J10" s="15"/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1566C-AE51-4A4B-AF79-7C90E1490C44}">
  <sheetPr codeName="Hoja9"/>
  <dimension ref="A1:F6"/>
  <sheetViews>
    <sheetView workbookViewId="0">
      <selection activeCell="F8" sqref="A8:F12"/>
    </sheetView>
  </sheetViews>
  <sheetFormatPr baseColWidth="10" defaultRowHeight="15" x14ac:dyDescent="0.25"/>
  <cols>
    <col min="1" max="1" width="18.42578125" bestFit="1" customWidth="1"/>
    <col min="2" max="2" width="21.42578125" bestFit="1" customWidth="1"/>
    <col min="3" max="3" width="5.7109375" bestFit="1" customWidth="1"/>
    <col min="4" max="4" width="3.85546875" bestFit="1" customWidth="1"/>
    <col min="5" max="5" width="9.42578125" bestFit="1" customWidth="1"/>
    <col min="6" max="7" width="11.85546875" bestFit="1" customWidth="1"/>
    <col min="8" max="8" width="9.7109375" bestFit="1" customWidth="1"/>
    <col min="9" max="9" width="10.42578125" bestFit="1" customWidth="1"/>
    <col min="10" max="10" width="7.140625" bestFit="1" customWidth="1"/>
    <col min="11" max="11" width="11.8554687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6" t="s">
        <v>8362</v>
      </c>
      <c r="B3" s="13" t="s">
        <v>8360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8323</v>
      </c>
      <c r="B5" s="14">
        <v>19</v>
      </c>
      <c r="C5" s="14">
        <v>110</v>
      </c>
      <c r="D5" s="14">
        <v>17</v>
      </c>
      <c r="E5" s="14">
        <v>490</v>
      </c>
      <c r="F5" s="14">
        <v>636</v>
      </c>
    </row>
    <row r="6" spans="1:6" x14ac:dyDescent="0.25">
      <c r="A6" s="15" t="s">
        <v>8361</v>
      </c>
      <c r="B6" s="14">
        <v>19</v>
      </c>
      <c r="C6" s="14">
        <v>110</v>
      </c>
      <c r="D6" s="14">
        <v>17</v>
      </c>
      <c r="E6" s="14">
        <v>490</v>
      </c>
      <c r="F6" s="14">
        <v>636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BE4DC-943D-4678-AA3B-2A3C3E21E5FC}">
  <sheetPr codeName="Hoja10"/>
  <dimension ref="A1:G7"/>
  <sheetViews>
    <sheetView workbookViewId="0">
      <selection activeCell="K29" sqref="K29"/>
    </sheetView>
  </sheetViews>
  <sheetFormatPr baseColWidth="10" defaultRowHeight="15" x14ac:dyDescent="0.25"/>
  <cols>
    <col min="1" max="1" width="18.42578125" bestFit="1" customWidth="1"/>
    <col min="2" max="2" width="21.42578125" bestFit="1" customWidth="1"/>
    <col min="3" max="3" width="3.85546875" bestFit="1" customWidth="1"/>
    <col min="4" max="4" width="9.42578125" bestFit="1" customWidth="1"/>
    <col min="5" max="7" width="11.85546875" bestFit="1" customWidth="1"/>
  </cols>
  <sheetData>
    <row r="1" spans="1:7" x14ac:dyDescent="0.25">
      <c r="A1" s="13" t="s">
        <v>8222</v>
      </c>
      <c r="B1" t="s">
        <v>8223</v>
      </c>
    </row>
    <row r="2" spans="1:7" x14ac:dyDescent="0.25">
      <c r="A2" s="13" t="s">
        <v>8358</v>
      </c>
      <c r="B2" t="s">
        <v>8364</v>
      </c>
    </row>
    <row r="4" spans="1:7" x14ac:dyDescent="0.25">
      <c r="A4" s="13" t="s">
        <v>8362</v>
      </c>
      <c r="B4" s="13" t="s">
        <v>8360</v>
      </c>
    </row>
    <row r="5" spans="1:7" x14ac:dyDescent="0.25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  <c r="G5" t="str">
        <f>"Grand Total: " &amp;GETPIVOTDATA("outcomes",$A$4)</f>
        <v>Grand Total: 671</v>
      </c>
    </row>
    <row r="6" spans="1:7" x14ac:dyDescent="0.25">
      <c r="A6" s="15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7" x14ac:dyDescent="0.25">
      <c r="A7" s="15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D709-DC37-4221-8A31-BBAF569F2690}">
  <sheetPr codeName="Hoja11"/>
  <dimension ref="A1:F18"/>
  <sheetViews>
    <sheetView workbookViewId="0">
      <selection activeCell="B14" sqref="B14"/>
    </sheetView>
  </sheetViews>
  <sheetFormatPr baseColWidth="10" defaultRowHeight="15" x14ac:dyDescent="0.25"/>
  <cols>
    <col min="1" max="1" width="18.42578125" bestFit="1" customWidth="1"/>
    <col min="2" max="2" width="21.42578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1.8554687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8362</v>
      </c>
      <c r="B4" s="13" t="s">
        <v>8360</v>
      </c>
    </row>
    <row r="5" spans="1:6" x14ac:dyDescent="0.25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9" t="s">
        <v>8367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9" t="s">
        <v>8368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9" t="s">
        <v>8369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9" t="s">
        <v>8370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9" t="s">
        <v>8371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9" t="s">
        <v>8372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9" t="s">
        <v>8373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9" t="s">
        <v>8374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9" t="s">
        <v>8375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9" t="s">
        <v>8376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9" t="s">
        <v>8377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9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9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Theather Outcomes by Launch Dat</vt:lpstr>
      <vt:lpstr>Outcomes based on Goals</vt:lpstr>
      <vt:lpstr>Kickstarter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Izhak Flores Cuadra</cp:lastModifiedBy>
  <dcterms:created xsi:type="dcterms:W3CDTF">2017-04-20T15:17:24Z</dcterms:created>
  <dcterms:modified xsi:type="dcterms:W3CDTF">2021-06-26T23:01:43Z</dcterms:modified>
</cp:coreProperties>
</file>